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Y:\fund\6 صندوق شاخصی کیان\گزارش ماهانه\1404\1404.11.30\"/>
    </mc:Choice>
  </mc:AlternateContent>
  <xr:revisionPtr revIDLastSave="0" documentId="13_ncr:1_{59A7558F-922E-44B0-A31F-6049CF7ABDE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روکش" sheetId="16" r:id="rId1"/>
    <sheet name=" سهام" sheetId="1" r:id="rId2"/>
    <sheet name="اوراق" sheetId="17" r:id="rId3"/>
    <sheet name="سپرده" sheetId="2" r:id="rId4"/>
    <sheet name="درآمدها" sheetId="11" r:id="rId5"/>
    <sheet name="درآمد سرمایه گذاری در سهام " sheetId="5" r:id="rId6"/>
    <sheet name="درآمد سرمایه گذاری در اوراق بها" sheetId="6" r:id="rId7"/>
    <sheet name="درآمد سپرده بانکی" sheetId="7" r:id="rId8"/>
    <sheet name="سایر درآمدها" sheetId="8" r:id="rId9"/>
    <sheet name="درآمد سود سهام" sheetId="18" r:id="rId10"/>
    <sheet name="سود سپرده بانکی" sheetId="13" r:id="rId11"/>
    <sheet name="درآمد ناشی ازفروش" sheetId="15" r:id="rId12"/>
    <sheet name="درآمد ناشی از تغییر قیمت اوراق " sheetId="14" r:id="rId13"/>
  </sheets>
  <externalReferences>
    <externalReference r:id="rId14"/>
  </externalReferences>
  <definedNames>
    <definedName name="_xlnm._FilterDatabase" localSheetId="1" hidden="1">' سهام'!$A$8:$O$345</definedName>
    <definedName name="_xlnm._FilterDatabase" localSheetId="7" hidden="1">'درآمد سپرده بانکی'!$A$8:$J$8</definedName>
    <definedName name="_xlnm._FilterDatabase" localSheetId="6" hidden="1">'درآمد سرمایه گذاری در اوراق بها'!$A$10:$Q$10</definedName>
    <definedName name="_xlnm._FilterDatabase" localSheetId="5" hidden="1">'درآمد سرمایه گذاری در سهام '!$B$8:$B$379</definedName>
    <definedName name="_xlnm._FilterDatabase" localSheetId="9" hidden="1">'درآمد سود سهام'!$A$8:$A$195</definedName>
    <definedName name="_xlnm._FilterDatabase" localSheetId="12" hidden="1">'درآمد ناشی از تغییر قیمت اوراق '!$A$7:$Q$342</definedName>
    <definedName name="_xlnm._FilterDatabase" localSheetId="11" hidden="1">'درآمد ناشی ازفروش'!$A$7:$Q$369</definedName>
    <definedName name="_xlnm._FilterDatabase" localSheetId="3" hidden="1">سپرده!$A$9:$K$9</definedName>
    <definedName name="_xlnm._FilterDatabase" localSheetId="10" hidden="1">'سود سپرده بانکی'!$A$7:$M$7</definedName>
    <definedName name="a">'درآمد ناشی از تغییر قیمت اوراق '!$A$8:$Q$276</definedName>
    <definedName name="b">'درآمد ناشی ازفروش'!$A$8:$Q$369</definedName>
    <definedName name="_xlnm.Print_Area" localSheetId="1">' سهام'!$A$1:$Y$349</definedName>
    <definedName name="_xlnm.Print_Area" localSheetId="2">اوراق!$A$1:$AG$12</definedName>
    <definedName name="_xlnm.Print_Area" localSheetId="7">'درآمد سپرده بانکی'!$A$1:$J$14</definedName>
    <definedName name="_xlnm.Print_Area" localSheetId="6">'درآمد سرمایه گذاری در اوراق بها'!$A$1:$Q$13</definedName>
    <definedName name="_xlnm.Print_Area" localSheetId="5">'درآمد سرمایه گذاری در سهام '!$B$1:$V$380</definedName>
    <definedName name="_xlnm.Print_Area" localSheetId="9">'درآمد سود سهام'!$A$1:$S$196</definedName>
    <definedName name="_xlnm.Print_Area" localSheetId="12">'درآمد ناشی از تغییر قیمت اوراق '!$A$1:$Q$347</definedName>
    <definedName name="_xlnm.Print_Area" localSheetId="11">'درآمد ناشی ازفروش'!$A$1:$Q$373</definedName>
    <definedName name="_xlnm.Print_Area" localSheetId="4">درآمدها!$A$1:$I$12</definedName>
    <definedName name="_xlnm.Print_Area" localSheetId="0">روکش!$B$1:$K$36</definedName>
    <definedName name="_xlnm.Print_Area" localSheetId="8">'سایر درآمدها'!$A$1:$E$12</definedName>
    <definedName name="_xlnm.Print_Area" localSheetId="3">سپرده!$A$1:$K$16</definedName>
    <definedName name="_xlnm.Print_Area" localSheetId="10">'سود سپرده بانکی'!$A$1:$M$14</definedName>
    <definedName name="_xlnm.Print_Titles" localSheetId="1">' سهام'!$8:$10</definedName>
    <definedName name="_xlnm.Print_Titles" localSheetId="5">'درآمد سرمایه گذاری در سهام '!$7:$10</definedName>
    <definedName name="_xlnm.Print_Titles" localSheetId="12">'درآمد ناشی از تغییر قیمت اوراق '!$6:$7</definedName>
    <definedName name="_xlnm.Print_Titles" localSheetId="11">'درآمد ناشی ازفروش'!$6:$7</definedName>
    <definedName name="تحققنیافته">'درآمد ناشی از تغییر قیمت اوراق '!$A$8:$Q$184</definedName>
    <definedName name="درآمدسودسهام">'درآمد سود سهام'!$A$9:$S$94</definedName>
    <definedName name="سود">'درآمد سود سهام'!$A$9:$S$73</definedName>
    <definedName name="فروش">'درآمد ناشی ازفروش'!$A$8:$Q$369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361" i="5" l="1"/>
  <c r="V362" i="5"/>
  <c r="V363" i="5"/>
  <c r="V364" i="5"/>
  <c r="V365" i="5"/>
  <c r="V366" i="5"/>
  <c r="V367" i="5"/>
  <c r="V368" i="5"/>
  <c r="V369" i="5"/>
  <c r="V370" i="5"/>
  <c r="V371" i="5"/>
  <c r="V372" i="5"/>
  <c r="V373" i="5"/>
  <c r="V374" i="5"/>
  <c r="V375" i="5"/>
  <c r="V376" i="5"/>
  <c r="V377" i="5"/>
  <c r="V378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T361" i="5"/>
  <c r="T362" i="5"/>
  <c r="T363" i="5"/>
  <c r="T364" i="5"/>
  <c r="T365" i="5"/>
  <c r="T366" i="5"/>
  <c r="T367" i="5"/>
  <c r="T368" i="5"/>
  <c r="T369" i="5"/>
  <c r="T370" i="5"/>
  <c r="T371" i="5"/>
  <c r="T372" i="5"/>
  <c r="T373" i="5"/>
  <c r="T374" i="5"/>
  <c r="T375" i="5"/>
  <c r="T376" i="5"/>
  <c r="T377" i="5"/>
  <c r="T378" i="5"/>
  <c r="O342" i="14"/>
  <c r="M342" i="14"/>
  <c r="K342" i="14"/>
  <c r="R339" i="14"/>
  <c r="S161" i="18"/>
  <c r="S162" i="18"/>
  <c r="S163" i="18"/>
  <c r="S164" i="18"/>
  <c r="S165" i="18"/>
  <c r="S166" i="18"/>
  <c r="S167" i="18"/>
  <c r="S168" i="18"/>
  <c r="S169" i="18"/>
  <c r="S170" i="18"/>
  <c r="S171" i="18"/>
  <c r="S172" i="18"/>
  <c r="S173" i="18"/>
  <c r="S174" i="18"/>
  <c r="S175" i="18"/>
  <c r="S176" i="18"/>
  <c r="S177" i="18"/>
  <c r="S178" i="18"/>
  <c r="S179" i="18"/>
  <c r="S180" i="18"/>
  <c r="S181" i="18"/>
  <c r="S182" i="18"/>
  <c r="S183" i="18"/>
  <c r="S184" i="18"/>
  <c r="S185" i="18"/>
  <c r="S186" i="18"/>
  <c r="S187" i="18"/>
  <c r="S188" i="18"/>
  <c r="S189" i="18"/>
  <c r="S190" i="18"/>
  <c r="S191" i="18"/>
  <c r="S192" i="18"/>
  <c r="S193" i="18"/>
  <c r="S194" i="18"/>
  <c r="M173" i="18"/>
  <c r="M172" i="18"/>
  <c r="M171" i="18"/>
  <c r="M170" i="18"/>
  <c r="M169" i="18"/>
  <c r="M184" i="18"/>
  <c r="M185" i="18"/>
  <c r="M186" i="18"/>
  <c r="M187" i="18"/>
  <c r="M188" i="18"/>
  <c r="M189" i="18"/>
  <c r="M190" i="18"/>
  <c r="M191" i="18"/>
  <c r="M192" i="18"/>
  <c r="M193" i="18"/>
  <c r="M194" i="18"/>
  <c r="M183" i="18"/>
  <c r="U10" i="18"/>
  <c r="T10" i="18" s="1"/>
  <c r="U11" i="18"/>
  <c r="T11" i="18" s="1"/>
  <c r="U12" i="18"/>
  <c r="T12" i="18" s="1"/>
  <c r="U13" i="18"/>
  <c r="T13" i="18" s="1"/>
  <c r="U14" i="18"/>
  <c r="T14" i="18" s="1"/>
  <c r="U15" i="18"/>
  <c r="T15" i="18" s="1"/>
  <c r="U16" i="18"/>
  <c r="T16" i="18" s="1"/>
  <c r="U17" i="18"/>
  <c r="T17" i="18" s="1"/>
  <c r="U18" i="18"/>
  <c r="T18" i="18" s="1"/>
  <c r="U19" i="18"/>
  <c r="T19" i="18" s="1"/>
  <c r="U20" i="18"/>
  <c r="T20" i="18" s="1"/>
  <c r="U21" i="18"/>
  <c r="T21" i="18" s="1"/>
  <c r="U22" i="18"/>
  <c r="T22" i="18" s="1"/>
  <c r="U23" i="18"/>
  <c r="T23" i="18" s="1"/>
  <c r="U24" i="18"/>
  <c r="T24" i="18" s="1"/>
  <c r="U25" i="18"/>
  <c r="T25" i="18" s="1"/>
  <c r="U26" i="18"/>
  <c r="T26" i="18" s="1"/>
  <c r="U27" i="18"/>
  <c r="T27" i="18" s="1"/>
  <c r="U28" i="18"/>
  <c r="T28" i="18" s="1"/>
  <c r="U29" i="18"/>
  <c r="T29" i="18" s="1"/>
  <c r="U30" i="18"/>
  <c r="T30" i="18" s="1"/>
  <c r="U31" i="18"/>
  <c r="T31" i="18" s="1"/>
  <c r="U32" i="18"/>
  <c r="T32" i="18" s="1"/>
  <c r="U33" i="18"/>
  <c r="T33" i="18" s="1"/>
  <c r="U34" i="18"/>
  <c r="T34" i="18" s="1"/>
  <c r="U35" i="18"/>
  <c r="T35" i="18" s="1"/>
  <c r="U36" i="18"/>
  <c r="T36" i="18" s="1"/>
  <c r="U37" i="18"/>
  <c r="T37" i="18" s="1"/>
  <c r="U38" i="18"/>
  <c r="T38" i="18" s="1"/>
  <c r="U39" i="18"/>
  <c r="T39" i="18" s="1"/>
  <c r="U40" i="18"/>
  <c r="T40" i="18" s="1"/>
  <c r="U41" i="18"/>
  <c r="T41" i="18" s="1"/>
  <c r="U42" i="18"/>
  <c r="T42" i="18" s="1"/>
  <c r="U43" i="18"/>
  <c r="T43" i="18" s="1"/>
  <c r="U44" i="18"/>
  <c r="T44" i="18" s="1"/>
  <c r="U45" i="18"/>
  <c r="T45" i="18" s="1"/>
  <c r="U46" i="18"/>
  <c r="T46" i="18" s="1"/>
  <c r="U47" i="18"/>
  <c r="T47" i="18" s="1"/>
  <c r="U48" i="18"/>
  <c r="T48" i="18" s="1"/>
  <c r="U49" i="18"/>
  <c r="T49" i="18" s="1"/>
  <c r="U50" i="18"/>
  <c r="T50" i="18" s="1"/>
  <c r="U51" i="18"/>
  <c r="T51" i="18" s="1"/>
  <c r="U52" i="18"/>
  <c r="T52" i="18" s="1"/>
  <c r="U53" i="18"/>
  <c r="T53" i="18" s="1"/>
  <c r="U54" i="18"/>
  <c r="T54" i="18" s="1"/>
  <c r="U55" i="18"/>
  <c r="T55" i="18" s="1"/>
  <c r="U56" i="18"/>
  <c r="T56" i="18" s="1"/>
  <c r="U57" i="18"/>
  <c r="T57" i="18" s="1"/>
  <c r="U58" i="18"/>
  <c r="T58" i="18" s="1"/>
  <c r="U59" i="18"/>
  <c r="T59" i="18" s="1"/>
  <c r="U60" i="18"/>
  <c r="T60" i="18" s="1"/>
  <c r="U61" i="18"/>
  <c r="T61" i="18" s="1"/>
  <c r="U62" i="18"/>
  <c r="T62" i="18" s="1"/>
  <c r="U63" i="18"/>
  <c r="T63" i="18" s="1"/>
  <c r="U64" i="18"/>
  <c r="T64" i="18" s="1"/>
  <c r="U65" i="18"/>
  <c r="T65" i="18" s="1"/>
  <c r="U66" i="18"/>
  <c r="T66" i="18" s="1"/>
  <c r="U67" i="18"/>
  <c r="T67" i="18" s="1"/>
  <c r="U68" i="18"/>
  <c r="T68" i="18" s="1"/>
  <c r="U69" i="18"/>
  <c r="T69" i="18" s="1"/>
  <c r="U70" i="18"/>
  <c r="T70" i="18" s="1"/>
  <c r="U71" i="18"/>
  <c r="T71" i="18" s="1"/>
  <c r="U72" i="18"/>
  <c r="T72" i="18" s="1"/>
  <c r="U73" i="18"/>
  <c r="T73" i="18" s="1"/>
  <c r="U74" i="18"/>
  <c r="T74" i="18" s="1"/>
  <c r="U75" i="18"/>
  <c r="T75" i="18" s="1"/>
  <c r="U76" i="18"/>
  <c r="T76" i="18" s="1"/>
  <c r="U77" i="18"/>
  <c r="T77" i="18" s="1"/>
  <c r="U78" i="18"/>
  <c r="T78" i="18" s="1"/>
  <c r="U79" i="18"/>
  <c r="T79" i="18" s="1"/>
  <c r="U80" i="18"/>
  <c r="T80" i="18" s="1"/>
  <c r="U81" i="18"/>
  <c r="T81" i="18" s="1"/>
  <c r="U82" i="18"/>
  <c r="T82" i="18" s="1"/>
  <c r="U83" i="18"/>
  <c r="T83" i="18" s="1"/>
  <c r="U84" i="18"/>
  <c r="T84" i="18" s="1"/>
  <c r="U85" i="18"/>
  <c r="T85" i="18" s="1"/>
  <c r="U86" i="18"/>
  <c r="T86" i="18" s="1"/>
  <c r="U87" i="18"/>
  <c r="T87" i="18" s="1"/>
  <c r="U88" i="18"/>
  <c r="T88" i="18" s="1"/>
  <c r="U89" i="18"/>
  <c r="T89" i="18" s="1"/>
  <c r="U90" i="18"/>
  <c r="T90" i="18" s="1"/>
  <c r="U91" i="18"/>
  <c r="T91" i="18" s="1"/>
  <c r="U92" i="18"/>
  <c r="T92" i="18" s="1"/>
  <c r="U93" i="18"/>
  <c r="T93" i="18" s="1"/>
  <c r="U94" i="18"/>
  <c r="T94" i="18" s="1"/>
  <c r="U95" i="18"/>
  <c r="T95" i="18" s="1"/>
  <c r="U96" i="18"/>
  <c r="T96" i="18" s="1"/>
  <c r="U97" i="18"/>
  <c r="T97" i="18" s="1"/>
  <c r="U98" i="18"/>
  <c r="T98" i="18" s="1"/>
  <c r="U99" i="18"/>
  <c r="T99" i="18" s="1"/>
  <c r="U100" i="18"/>
  <c r="T100" i="18" s="1"/>
  <c r="U101" i="18"/>
  <c r="U102" i="18"/>
  <c r="T102" i="18" s="1"/>
  <c r="U103" i="18"/>
  <c r="T103" i="18" s="1"/>
  <c r="U104" i="18"/>
  <c r="T104" i="18" s="1"/>
  <c r="U105" i="18"/>
  <c r="T105" i="18" s="1"/>
  <c r="U106" i="18"/>
  <c r="T106" i="18" s="1"/>
  <c r="U107" i="18"/>
  <c r="T107" i="18" s="1"/>
  <c r="U108" i="18"/>
  <c r="T108" i="18" s="1"/>
  <c r="U109" i="18"/>
  <c r="T109" i="18" s="1"/>
  <c r="U110" i="18"/>
  <c r="T110" i="18" s="1"/>
  <c r="U111" i="18"/>
  <c r="T111" i="18" s="1"/>
  <c r="U112" i="18"/>
  <c r="T112" i="18" s="1"/>
  <c r="U113" i="18"/>
  <c r="T113" i="18" s="1"/>
  <c r="U114" i="18"/>
  <c r="T114" i="18" s="1"/>
  <c r="U115" i="18"/>
  <c r="T115" i="18" s="1"/>
  <c r="U116" i="18"/>
  <c r="T116" i="18" s="1"/>
  <c r="U117" i="18"/>
  <c r="T117" i="18" s="1"/>
  <c r="U118" i="18"/>
  <c r="T118" i="18" s="1"/>
  <c r="U119" i="18"/>
  <c r="T119" i="18" s="1"/>
  <c r="U120" i="18"/>
  <c r="T120" i="18" s="1"/>
  <c r="U121" i="18"/>
  <c r="T121" i="18" s="1"/>
  <c r="U122" i="18"/>
  <c r="T122" i="18" s="1"/>
  <c r="U123" i="18"/>
  <c r="T123" i="18" s="1"/>
  <c r="U124" i="18"/>
  <c r="T124" i="18" s="1"/>
  <c r="U125" i="18"/>
  <c r="T125" i="18" s="1"/>
  <c r="U126" i="18"/>
  <c r="T126" i="18" s="1"/>
  <c r="U127" i="18"/>
  <c r="T127" i="18" s="1"/>
  <c r="U128" i="18"/>
  <c r="T128" i="18" s="1"/>
  <c r="U129" i="18"/>
  <c r="T129" i="18" s="1"/>
  <c r="U130" i="18"/>
  <c r="T130" i="18" s="1"/>
  <c r="U131" i="18"/>
  <c r="T131" i="18" s="1"/>
  <c r="U132" i="18"/>
  <c r="T132" i="18" s="1"/>
  <c r="U133" i="18"/>
  <c r="T133" i="18" s="1"/>
  <c r="U134" i="18"/>
  <c r="T134" i="18" s="1"/>
  <c r="U135" i="18"/>
  <c r="T135" i="18" s="1"/>
  <c r="U136" i="18"/>
  <c r="T136" i="18" s="1"/>
  <c r="U137" i="18"/>
  <c r="T137" i="18" s="1"/>
  <c r="U138" i="18"/>
  <c r="T138" i="18" s="1"/>
  <c r="U139" i="18"/>
  <c r="T139" i="18" s="1"/>
  <c r="U140" i="18"/>
  <c r="T140" i="18" s="1"/>
  <c r="U141" i="18"/>
  <c r="T141" i="18" s="1"/>
  <c r="U142" i="18"/>
  <c r="T142" i="18" s="1"/>
  <c r="U143" i="18"/>
  <c r="U144" i="18"/>
  <c r="T144" i="18" s="1"/>
  <c r="U145" i="18"/>
  <c r="T145" i="18" s="1"/>
  <c r="U146" i="18"/>
  <c r="T146" i="18" s="1"/>
  <c r="U147" i="18"/>
  <c r="T147" i="18" s="1"/>
  <c r="U148" i="18"/>
  <c r="T148" i="18" s="1"/>
  <c r="U149" i="18"/>
  <c r="T149" i="18" s="1"/>
  <c r="U150" i="18"/>
  <c r="T150" i="18" s="1"/>
  <c r="U151" i="18"/>
  <c r="T151" i="18" s="1"/>
  <c r="U152" i="18"/>
  <c r="T152" i="18" s="1"/>
  <c r="U153" i="18"/>
  <c r="T153" i="18" s="1"/>
  <c r="U154" i="18"/>
  <c r="T154" i="18" s="1"/>
  <c r="U155" i="18"/>
  <c r="T155" i="18" s="1"/>
  <c r="U156" i="18"/>
  <c r="T156" i="18" s="1"/>
  <c r="U157" i="18"/>
  <c r="U158" i="18"/>
  <c r="T158" i="18" s="1"/>
  <c r="U159" i="18"/>
  <c r="T159" i="18" s="1"/>
  <c r="U160" i="18"/>
  <c r="T160" i="18" s="1"/>
  <c r="U161" i="18"/>
  <c r="T161" i="18" s="1"/>
  <c r="U162" i="18"/>
  <c r="T162" i="18" s="1"/>
  <c r="U163" i="18"/>
  <c r="T163" i="18" s="1"/>
  <c r="U164" i="18"/>
  <c r="T164" i="18" s="1"/>
  <c r="U165" i="18"/>
  <c r="T165" i="18" s="1"/>
  <c r="U166" i="18"/>
  <c r="T166" i="18" s="1"/>
  <c r="U167" i="18"/>
  <c r="T167" i="18" s="1"/>
  <c r="U168" i="18"/>
  <c r="T168" i="18" s="1"/>
  <c r="U169" i="18"/>
  <c r="U170" i="18"/>
  <c r="T170" i="18" s="1"/>
  <c r="U171" i="18"/>
  <c r="T171" i="18" s="1"/>
  <c r="U172" i="18"/>
  <c r="T172" i="18" s="1"/>
  <c r="U173" i="18"/>
  <c r="T173" i="18" s="1"/>
  <c r="U174" i="18"/>
  <c r="T174" i="18" s="1"/>
  <c r="U175" i="18"/>
  <c r="T175" i="18" s="1"/>
  <c r="U176" i="18"/>
  <c r="T176" i="18" s="1"/>
  <c r="U177" i="18"/>
  <c r="T177" i="18" s="1"/>
  <c r="U178" i="18"/>
  <c r="T178" i="18" s="1"/>
  <c r="U179" i="18"/>
  <c r="T179" i="18" s="1"/>
  <c r="U180" i="18"/>
  <c r="T180" i="18" s="1"/>
  <c r="U181" i="18"/>
  <c r="T181" i="18" s="1"/>
  <c r="U182" i="18"/>
  <c r="T182" i="18" s="1"/>
  <c r="U183" i="18"/>
  <c r="T183" i="18" s="1"/>
  <c r="U184" i="18"/>
  <c r="T184" i="18" s="1"/>
  <c r="U185" i="18"/>
  <c r="T185" i="18" s="1"/>
  <c r="U186" i="18"/>
  <c r="T186" i="18" s="1"/>
  <c r="U187" i="18"/>
  <c r="T187" i="18" s="1"/>
  <c r="U188" i="18"/>
  <c r="T188" i="18" s="1"/>
  <c r="U189" i="18"/>
  <c r="T189" i="18" s="1"/>
  <c r="U190" i="18"/>
  <c r="T190" i="18" s="1"/>
  <c r="U191" i="18"/>
  <c r="T191" i="18" s="1"/>
  <c r="U192" i="18"/>
  <c r="T192" i="18" s="1"/>
  <c r="U193" i="18"/>
  <c r="T193" i="18" s="1"/>
  <c r="U194" i="18"/>
  <c r="T194" i="18" s="1"/>
  <c r="U356" i="18"/>
  <c r="T356" i="18" s="1"/>
  <c r="U357" i="18"/>
  <c r="T357" i="18" s="1"/>
  <c r="U9" i="18"/>
  <c r="T9" i="18" s="1"/>
  <c r="M360" i="1"/>
  <c r="AA343" i="1"/>
  <c r="AA342" i="1"/>
  <c r="AA344" i="1"/>
  <c r="C359" i="1"/>
  <c r="E361" i="1"/>
  <c r="E362" i="1" s="1"/>
  <c r="G361" i="1"/>
  <c r="S360" i="1"/>
  <c r="S359" i="1"/>
  <c r="S361" i="1" s="1"/>
  <c r="I367" i="15"/>
  <c r="Q367" i="15"/>
  <c r="Q368" i="15"/>
  <c r="G342" i="14"/>
  <c r="E342" i="14"/>
  <c r="C342" i="14"/>
  <c r="Q326" i="14"/>
  <c r="Q327" i="14"/>
  <c r="Q328" i="14"/>
  <c r="Q329" i="14"/>
  <c r="Q330" i="14"/>
  <c r="Q331" i="14"/>
  <c r="Q332" i="14"/>
  <c r="Q333" i="14"/>
  <c r="Q334" i="14"/>
  <c r="Q335" i="14"/>
  <c r="Q336" i="14"/>
  <c r="Q337" i="14"/>
  <c r="Q338" i="14"/>
  <c r="Q339" i="14"/>
  <c r="I326" i="14"/>
  <c r="I327" i="14"/>
  <c r="I328" i="14"/>
  <c r="I329" i="14"/>
  <c r="I330" i="14"/>
  <c r="I331" i="14"/>
  <c r="I332" i="14"/>
  <c r="I333" i="14"/>
  <c r="I334" i="14"/>
  <c r="I335" i="14"/>
  <c r="I336" i="14"/>
  <c r="I337" i="14"/>
  <c r="I338" i="14"/>
  <c r="I339" i="14"/>
  <c r="I324" i="14"/>
  <c r="I325" i="14"/>
  <c r="M369" i="15"/>
  <c r="K369" i="15"/>
  <c r="C369" i="15"/>
  <c r="E369" i="15"/>
  <c r="G369" i="15"/>
  <c r="Q342" i="15"/>
  <c r="Q343" i="15"/>
  <c r="Q344" i="15"/>
  <c r="Q345" i="15"/>
  <c r="Q346" i="15"/>
  <c r="Q347" i="15"/>
  <c r="Q348" i="15"/>
  <c r="Q349" i="15"/>
  <c r="Q350" i="15"/>
  <c r="Q351" i="15"/>
  <c r="Q352" i="15"/>
  <c r="Q353" i="15"/>
  <c r="Q354" i="15"/>
  <c r="Q355" i="15"/>
  <c r="Q356" i="15"/>
  <c r="Q357" i="15"/>
  <c r="Q358" i="15"/>
  <c r="Q359" i="15"/>
  <c r="Q360" i="15"/>
  <c r="Q361" i="15"/>
  <c r="Q362" i="15"/>
  <c r="Q363" i="15"/>
  <c r="Q364" i="15"/>
  <c r="Q365" i="15"/>
  <c r="Q366" i="15"/>
  <c r="Q8" i="15"/>
  <c r="I8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37" i="15"/>
  <c r="I38" i="15"/>
  <c r="I39" i="15"/>
  <c r="I40" i="15"/>
  <c r="I41" i="15"/>
  <c r="I42" i="15"/>
  <c r="I43" i="15"/>
  <c r="I44" i="15"/>
  <c r="I45" i="15"/>
  <c r="I46" i="15"/>
  <c r="I47" i="15"/>
  <c r="I48" i="15"/>
  <c r="I49" i="15"/>
  <c r="I50" i="15"/>
  <c r="I51" i="15"/>
  <c r="I52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66" i="15"/>
  <c r="I67" i="15"/>
  <c r="I68" i="15"/>
  <c r="I69" i="15"/>
  <c r="I70" i="15"/>
  <c r="I71" i="15"/>
  <c r="I72" i="15"/>
  <c r="I73" i="15"/>
  <c r="I74" i="15"/>
  <c r="I75" i="15"/>
  <c r="I76" i="15"/>
  <c r="I77" i="15"/>
  <c r="I78" i="15"/>
  <c r="I79" i="15"/>
  <c r="I80" i="15"/>
  <c r="I81" i="15"/>
  <c r="I82" i="15"/>
  <c r="I83" i="15"/>
  <c r="I84" i="15"/>
  <c r="I85" i="15"/>
  <c r="I86" i="15"/>
  <c r="I87" i="15"/>
  <c r="I88" i="15"/>
  <c r="I89" i="15"/>
  <c r="I90" i="15"/>
  <c r="I91" i="15"/>
  <c r="I92" i="15"/>
  <c r="I93" i="15"/>
  <c r="I94" i="15"/>
  <c r="I95" i="15"/>
  <c r="I96" i="15"/>
  <c r="I97" i="15"/>
  <c r="I98" i="15"/>
  <c r="I99" i="15"/>
  <c r="I100" i="15"/>
  <c r="I101" i="15"/>
  <c r="I102" i="15"/>
  <c r="I103" i="15"/>
  <c r="I104" i="15"/>
  <c r="I105" i="15"/>
  <c r="I106" i="15"/>
  <c r="I107" i="15"/>
  <c r="I108" i="15"/>
  <c r="I109" i="15"/>
  <c r="I110" i="15"/>
  <c r="I111" i="15"/>
  <c r="I112" i="15"/>
  <c r="I113" i="15"/>
  <c r="I114" i="15"/>
  <c r="I115" i="15"/>
  <c r="I116" i="15"/>
  <c r="I117" i="15"/>
  <c r="I118" i="15"/>
  <c r="I119" i="15"/>
  <c r="I120" i="15"/>
  <c r="I121" i="15"/>
  <c r="I122" i="15"/>
  <c r="I123" i="15"/>
  <c r="I124" i="15"/>
  <c r="I125" i="15"/>
  <c r="I126" i="15"/>
  <c r="I127" i="15"/>
  <c r="I128" i="15"/>
  <c r="I129" i="15"/>
  <c r="I130" i="15"/>
  <c r="I131" i="15"/>
  <c r="I132" i="15"/>
  <c r="I133" i="15"/>
  <c r="I134" i="15"/>
  <c r="I135" i="15"/>
  <c r="I136" i="15"/>
  <c r="I137" i="15"/>
  <c r="I138" i="15"/>
  <c r="I139" i="15"/>
  <c r="I140" i="15"/>
  <c r="I141" i="15"/>
  <c r="I142" i="15"/>
  <c r="I143" i="15"/>
  <c r="I144" i="15"/>
  <c r="I145" i="15"/>
  <c r="I146" i="15"/>
  <c r="I147" i="15"/>
  <c r="I148" i="15"/>
  <c r="I149" i="15"/>
  <c r="I150" i="15"/>
  <c r="I151" i="15"/>
  <c r="I152" i="15"/>
  <c r="I153" i="15"/>
  <c r="I154" i="15"/>
  <c r="I155" i="15"/>
  <c r="I156" i="15"/>
  <c r="I157" i="15"/>
  <c r="I158" i="15"/>
  <c r="I159" i="15"/>
  <c r="I160" i="15"/>
  <c r="I161" i="15"/>
  <c r="I162" i="15"/>
  <c r="I163" i="15"/>
  <c r="I164" i="15"/>
  <c r="I165" i="15"/>
  <c r="I166" i="15"/>
  <c r="I167" i="15"/>
  <c r="I168" i="15"/>
  <c r="I169" i="15"/>
  <c r="I170" i="15"/>
  <c r="I171" i="15"/>
  <c r="I172" i="15"/>
  <c r="I173" i="15"/>
  <c r="I174" i="15"/>
  <c r="I175" i="15"/>
  <c r="I176" i="15"/>
  <c r="I177" i="15"/>
  <c r="I178" i="15"/>
  <c r="I179" i="15"/>
  <c r="I180" i="15"/>
  <c r="I181" i="15"/>
  <c r="I182" i="15"/>
  <c r="I183" i="15"/>
  <c r="I184" i="15"/>
  <c r="I185" i="15"/>
  <c r="I186" i="15"/>
  <c r="I187" i="15"/>
  <c r="I188" i="15"/>
  <c r="I189" i="15"/>
  <c r="I190" i="15"/>
  <c r="I191" i="15"/>
  <c r="I192" i="15"/>
  <c r="I193" i="15"/>
  <c r="I194" i="15"/>
  <c r="I195" i="15"/>
  <c r="I196" i="15"/>
  <c r="I197" i="15"/>
  <c r="I198" i="15"/>
  <c r="I199" i="15"/>
  <c r="I200" i="15"/>
  <c r="I201" i="15"/>
  <c r="I202" i="15"/>
  <c r="I203" i="15"/>
  <c r="I204" i="15"/>
  <c r="I205" i="15"/>
  <c r="I206" i="15"/>
  <c r="I207" i="15"/>
  <c r="I208" i="15"/>
  <c r="I209" i="15"/>
  <c r="I210" i="15"/>
  <c r="I211" i="15"/>
  <c r="I212" i="15"/>
  <c r="I213" i="15"/>
  <c r="I214" i="15"/>
  <c r="I215" i="15"/>
  <c r="I216" i="15"/>
  <c r="I217" i="15"/>
  <c r="I218" i="15"/>
  <c r="I219" i="15"/>
  <c r="I220" i="15"/>
  <c r="I221" i="15"/>
  <c r="I222" i="15"/>
  <c r="I223" i="15"/>
  <c r="I224" i="15"/>
  <c r="I225" i="15"/>
  <c r="I226" i="15"/>
  <c r="I227" i="15"/>
  <c r="I228" i="15"/>
  <c r="I229" i="15"/>
  <c r="I230" i="15"/>
  <c r="I231" i="15"/>
  <c r="I232" i="15"/>
  <c r="I233" i="15"/>
  <c r="I234" i="15"/>
  <c r="I235" i="15"/>
  <c r="I236" i="15"/>
  <c r="I237" i="15"/>
  <c r="I238" i="15"/>
  <c r="I239" i="15"/>
  <c r="I240" i="15"/>
  <c r="I241" i="15"/>
  <c r="I242" i="15"/>
  <c r="I243" i="15"/>
  <c r="I244" i="15"/>
  <c r="I245" i="15"/>
  <c r="I246" i="15"/>
  <c r="I247" i="15"/>
  <c r="I248" i="15"/>
  <c r="I249" i="15"/>
  <c r="I250" i="15"/>
  <c r="I251" i="15"/>
  <c r="I252" i="15"/>
  <c r="I253" i="15"/>
  <c r="I254" i="15"/>
  <c r="I255" i="15"/>
  <c r="I256" i="15"/>
  <c r="I257" i="15"/>
  <c r="I258" i="15"/>
  <c r="I259" i="15"/>
  <c r="I260" i="15"/>
  <c r="I261" i="15"/>
  <c r="I262" i="15"/>
  <c r="I263" i="15"/>
  <c r="I264" i="15"/>
  <c r="I265" i="15"/>
  <c r="I266" i="15"/>
  <c r="I267" i="15"/>
  <c r="I268" i="15"/>
  <c r="I269" i="15"/>
  <c r="I270" i="15"/>
  <c r="I271" i="15"/>
  <c r="I272" i="15"/>
  <c r="I273" i="15"/>
  <c r="I274" i="15"/>
  <c r="I275" i="15"/>
  <c r="I276" i="15"/>
  <c r="I277" i="15"/>
  <c r="I278" i="15"/>
  <c r="I279" i="15"/>
  <c r="I280" i="15"/>
  <c r="I281" i="15"/>
  <c r="I282" i="15"/>
  <c r="I283" i="15"/>
  <c r="I284" i="15"/>
  <c r="I285" i="15"/>
  <c r="I286" i="15"/>
  <c r="I287" i="15"/>
  <c r="I288" i="15"/>
  <c r="I289" i="15"/>
  <c r="I290" i="15"/>
  <c r="I291" i="15"/>
  <c r="I292" i="15"/>
  <c r="I293" i="15"/>
  <c r="I294" i="15"/>
  <c r="I295" i="15"/>
  <c r="I296" i="15"/>
  <c r="I297" i="15"/>
  <c r="I298" i="15"/>
  <c r="I299" i="15"/>
  <c r="I300" i="15"/>
  <c r="I301" i="15"/>
  <c r="I302" i="15"/>
  <c r="I303" i="15"/>
  <c r="I304" i="15"/>
  <c r="I305" i="15"/>
  <c r="I306" i="15"/>
  <c r="I307" i="15"/>
  <c r="I308" i="15"/>
  <c r="I309" i="15"/>
  <c r="I310" i="15"/>
  <c r="I311" i="15"/>
  <c r="I312" i="15"/>
  <c r="I313" i="15"/>
  <c r="I314" i="15"/>
  <c r="I315" i="15"/>
  <c r="I316" i="15"/>
  <c r="I317" i="15"/>
  <c r="I318" i="15"/>
  <c r="I319" i="15"/>
  <c r="I320" i="15"/>
  <c r="I321" i="15"/>
  <c r="I322" i="15"/>
  <c r="I323" i="15"/>
  <c r="I324" i="15"/>
  <c r="I325" i="15"/>
  <c r="I326" i="15"/>
  <c r="I327" i="15"/>
  <c r="I328" i="15"/>
  <c r="I329" i="15"/>
  <c r="I330" i="15"/>
  <c r="I331" i="15"/>
  <c r="I332" i="15"/>
  <c r="I333" i="15"/>
  <c r="I334" i="15"/>
  <c r="I335" i="15"/>
  <c r="I336" i="15"/>
  <c r="I337" i="15"/>
  <c r="I338" i="15"/>
  <c r="I339" i="15"/>
  <c r="I340" i="15"/>
  <c r="I341" i="15"/>
  <c r="I342" i="15"/>
  <c r="I343" i="15"/>
  <c r="I344" i="15"/>
  <c r="I345" i="15"/>
  <c r="I346" i="15"/>
  <c r="I347" i="15"/>
  <c r="I348" i="15"/>
  <c r="I349" i="15"/>
  <c r="I350" i="15"/>
  <c r="I351" i="15"/>
  <c r="I352" i="15"/>
  <c r="I353" i="15"/>
  <c r="I354" i="15"/>
  <c r="I355" i="15"/>
  <c r="I356" i="15"/>
  <c r="I357" i="15"/>
  <c r="I358" i="15"/>
  <c r="I359" i="15"/>
  <c r="I360" i="15"/>
  <c r="I361" i="15"/>
  <c r="I362" i="15"/>
  <c r="I363" i="15"/>
  <c r="I364" i="15"/>
  <c r="I365" i="15"/>
  <c r="I366" i="15"/>
  <c r="I368" i="15"/>
  <c r="Q195" i="18"/>
  <c r="O195" i="18"/>
  <c r="K195" i="18"/>
  <c r="I195" i="18"/>
  <c r="M9" i="18"/>
  <c r="M10" i="18"/>
  <c r="M11" i="18"/>
  <c r="M12" i="18"/>
  <c r="M13" i="18"/>
  <c r="M14" i="18"/>
  <c r="M15" i="18"/>
  <c r="M16" i="18"/>
  <c r="M17" i="18"/>
  <c r="M18" i="18"/>
  <c r="M19" i="18"/>
  <c r="M20" i="18"/>
  <c r="M21" i="18"/>
  <c r="M22" i="18"/>
  <c r="M23" i="18"/>
  <c r="M24" i="18"/>
  <c r="M25" i="18"/>
  <c r="M26" i="18"/>
  <c r="M27" i="18"/>
  <c r="M28" i="18"/>
  <c r="M29" i="18"/>
  <c r="M30" i="18"/>
  <c r="M31" i="18"/>
  <c r="M32" i="18"/>
  <c r="M33" i="18"/>
  <c r="M34" i="18"/>
  <c r="M35" i="18"/>
  <c r="M36" i="18"/>
  <c r="M37" i="18"/>
  <c r="M38" i="18"/>
  <c r="M39" i="18"/>
  <c r="M40" i="18"/>
  <c r="M41" i="18"/>
  <c r="M42" i="18"/>
  <c r="M43" i="18"/>
  <c r="M44" i="18"/>
  <c r="M45" i="18"/>
  <c r="M46" i="18"/>
  <c r="M47" i="18"/>
  <c r="M48" i="18"/>
  <c r="M49" i="18"/>
  <c r="M50" i="18"/>
  <c r="M51" i="18"/>
  <c r="M52" i="18"/>
  <c r="M53" i="18"/>
  <c r="M54" i="18"/>
  <c r="M55" i="18"/>
  <c r="M56" i="18"/>
  <c r="M57" i="18"/>
  <c r="M58" i="18"/>
  <c r="M59" i="18"/>
  <c r="M60" i="18"/>
  <c r="M61" i="18"/>
  <c r="M62" i="18"/>
  <c r="M63" i="18"/>
  <c r="M64" i="18"/>
  <c r="M65" i="18"/>
  <c r="M66" i="18"/>
  <c r="M67" i="18"/>
  <c r="M68" i="18"/>
  <c r="M69" i="18"/>
  <c r="M70" i="18"/>
  <c r="M71" i="18"/>
  <c r="M72" i="18"/>
  <c r="M73" i="18"/>
  <c r="M74" i="18"/>
  <c r="M75" i="18"/>
  <c r="M76" i="18"/>
  <c r="M77" i="18"/>
  <c r="M78" i="18"/>
  <c r="M79" i="18"/>
  <c r="M80" i="18"/>
  <c r="M81" i="18"/>
  <c r="M82" i="18"/>
  <c r="M83" i="18"/>
  <c r="M84" i="18"/>
  <c r="M85" i="18"/>
  <c r="M86" i="18"/>
  <c r="M87" i="18"/>
  <c r="M88" i="18"/>
  <c r="M89" i="18"/>
  <c r="M90" i="18"/>
  <c r="M91" i="18"/>
  <c r="M92" i="18"/>
  <c r="M93" i="18"/>
  <c r="M94" i="18"/>
  <c r="M95" i="18"/>
  <c r="M96" i="18"/>
  <c r="M97" i="18"/>
  <c r="M98" i="18"/>
  <c r="M99" i="18"/>
  <c r="M100" i="18"/>
  <c r="M101" i="18"/>
  <c r="M102" i="18"/>
  <c r="M103" i="18"/>
  <c r="M104" i="18"/>
  <c r="M105" i="18"/>
  <c r="M106" i="18"/>
  <c r="M107" i="18"/>
  <c r="M108" i="18"/>
  <c r="M109" i="18"/>
  <c r="M110" i="18"/>
  <c r="M111" i="18"/>
  <c r="M112" i="18"/>
  <c r="M113" i="18"/>
  <c r="M114" i="18"/>
  <c r="M115" i="18"/>
  <c r="M116" i="18"/>
  <c r="M117" i="18"/>
  <c r="M118" i="18"/>
  <c r="M119" i="18"/>
  <c r="M120" i="18"/>
  <c r="M121" i="18"/>
  <c r="M122" i="18"/>
  <c r="M123" i="18"/>
  <c r="M124" i="18"/>
  <c r="M125" i="18"/>
  <c r="M126" i="18"/>
  <c r="M127" i="18"/>
  <c r="M128" i="18"/>
  <c r="M129" i="18"/>
  <c r="M130" i="18"/>
  <c r="M131" i="18"/>
  <c r="M132" i="18"/>
  <c r="M133" i="18"/>
  <c r="M134" i="18"/>
  <c r="M135" i="18"/>
  <c r="M136" i="18"/>
  <c r="M137" i="18"/>
  <c r="M138" i="18"/>
  <c r="M139" i="18"/>
  <c r="M140" i="18"/>
  <c r="M141" i="18"/>
  <c r="M142" i="18"/>
  <c r="M143" i="18"/>
  <c r="M144" i="18"/>
  <c r="M145" i="18"/>
  <c r="M146" i="18"/>
  <c r="M147" i="18"/>
  <c r="M148" i="18"/>
  <c r="M149" i="18"/>
  <c r="M150" i="18"/>
  <c r="M151" i="18"/>
  <c r="M152" i="18"/>
  <c r="M153" i="18"/>
  <c r="M154" i="18"/>
  <c r="M155" i="18"/>
  <c r="M156" i="18"/>
  <c r="M157" i="18"/>
  <c r="M158" i="18"/>
  <c r="M159" i="18"/>
  <c r="M160" i="18"/>
  <c r="M161" i="18"/>
  <c r="M162" i="18"/>
  <c r="M163" i="18"/>
  <c r="M164" i="18"/>
  <c r="M165" i="18"/>
  <c r="M166" i="18"/>
  <c r="M167" i="18"/>
  <c r="M168" i="18"/>
  <c r="S9" i="18"/>
  <c r="I14" i="2"/>
  <c r="G14" i="2"/>
  <c r="E14" i="2"/>
  <c r="C14" i="2"/>
  <c r="W358" i="1"/>
  <c r="Q358" i="1"/>
  <c r="U358" i="1"/>
  <c r="O358" i="1"/>
  <c r="K358" i="1"/>
  <c r="I358" i="1"/>
  <c r="G358" i="1"/>
  <c r="E358" i="1"/>
  <c r="C358" i="1"/>
  <c r="I36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11" i="1"/>
  <c r="T195" i="18" l="1"/>
  <c r="M195" i="18"/>
  <c r="M358" i="1"/>
  <c r="I360" i="1"/>
  <c r="I369" i="15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W344" i="1"/>
  <c r="U344" i="1"/>
  <c r="C344" i="1"/>
  <c r="Z344" i="1" s="1"/>
  <c r="O344" i="1"/>
  <c r="K344" i="1"/>
  <c r="G344" i="1"/>
  <c r="E344" i="1"/>
  <c r="D7" i="5"/>
  <c r="C348" i="14"/>
  <c r="K348" i="14" s="1"/>
  <c r="K349" i="14" s="1"/>
  <c r="E348" i="14"/>
  <c r="G348" i="14" s="1"/>
  <c r="K377" i="15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46" i="1"/>
  <c r="Z348" i="1"/>
  <c r="S374" i="15"/>
  <c r="S379" i="15"/>
  <c r="T374" i="15"/>
  <c r="G9" i="11"/>
  <c r="K15" i="7"/>
  <c r="K10" i="7" s="1"/>
  <c r="G13" i="7"/>
  <c r="I13" i="7"/>
  <c r="I9" i="11"/>
  <c r="K11" i="2"/>
  <c r="K12" i="2"/>
  <c r="K13" i="2"/>
  <c r="K10" i="2"/>
  <c r="Y325" i="1"/>
  <c r="Y324" i="1"/>
  <c r="Y323" i="1"/>
  <c r="Y322" i="1"/>
  <c r="Y321" i="1"/>
  <c r="Y320" i="1"/>
  <c r="Y319" i="1"/>
  <c r="Y318" i="1"/>
  <c r="Y317" i="1"/>
  <c r="Y316" i="1"/>
  <c r="Y315" i="1"/>
  <c r="Y314" i="1"/>
  <c r="Y313" i="1"/>
  <c r="Y312" i="1"/>
  <c r="Y311" i="1"/>
  <c r="Y310" i="1"/>
  <c r="Y309" i="1"/>
  <c r="Y308" i="1"/>
  <c r="Y307" i="1"/>
  <c r="Y306" i="1"/>
  <c r="Y305" i="1"/>
  <c r="Y304" i="1"/>
  <c r="Y303" i="1"/>
  <c r="Y302" i="1"/>
  <c r="Y301" i="1"/>
  <c r="Y300" i="1"/>
  <c r="Y299" i="1"/>
  <c r="Y298" i="1"/>
  <c r="Y297" i="1"/>
  <c r="Y296" i="1"/>
  <c r="Y295" i="1"/>
  <c r="Y294" i="1"/>
  <c r="Y293" i="1"/>
  <c r="Y292" i="1"/>
  <c r="Y291" i="1"/>
  <c r="Y290" i="1"/>
  <c r="Y289" i="1"/>
  <c r="Y288" i="1"/>
  <c r="Y287" i="1"/>
  <c r="Y286" i="1"/>
  <c r="Y285" i="1"/>
  <c r="Y284" i="1"/>
  <c r="Y283" i="1"/>
  <c r="Y282" i="1"/>
  <c r="Y281" i="1"/>
  <c r="Y280" i="1"/>
  <c r="Y279" i="1"/>
  <c r="Y278" i="1"/>
  <c r="Y277" i="1"/>
  <c r="Y276" i="1"/>
  <c r="Y275" i="1"/>
  <c r="Y274" i="1"/>
  <c r="Y273" i="1"/>
  <c r="Y272" i="1"/>
  <c r="Y271" i="1"/>
  <c r="Y270" i="1"/>
  <c r="Y269" i="1"/>
  <c r="Y268" i="1"/>
  <c r="Y267" i="1"/>
  <c r="Y266" i="1"/>
  <c r="Y265" i="1"/>
  <c r="Y264" i="1"/>
  <c r="Y263" i="1"/>
  <c r="Y262" i="1"/>
  <c r="Y261" i="1"/>
  <c r="Y260" i="1"/>
  <c r="Y259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Y167" i="1"/>
  <c r="Y166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41" i="1"/>
  <c r="Y140" i="1"/>
  <c r="Y139" i="1"/>
  <c r="Y138" i="1"/>
  <c r="Y137" i="1"/>
  <c r="Y136" i="1"/>
  <c r="Y135" i="1"/>
  <c r="Y134" i="1"/>
  <c r="Y133" i="1"/>
  <c r="Y132" i="1"/>
  <c r="Y131" i="1"/>
  <c r="Y130" i="1"/>
  <c r="Y129" i="1"/>
  <c r="Y128" i="1"/>
  <c r="Y127" i="1"/>
  <c r="Y126" i="1"/>
  <c r="Y125" i="1"/>
  <c r="Y124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Y103" i="1"/>
  <c r="Y102" i="1"/>
  <c r="Y101" i="1"/>
  <c r="Y100" i="1"/>
  <c r="Y99" i="1"/>
  <c r="Y98" i="1"/>
  <c r="Y97" i="1"/>
  <c r="Y96" i="1"/>
  <c r="Y95" i="1"/>
  <c r="Y94" i="1"/>
  <c r="Y93" i="1"/>
  <c r="Y92" i="1"/>
  <c r="Y91" i="1"/>
  <c r="Y90" i="1"/>
  <c r="Y89" i="1"/>
  <c r="Y88" i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C13" i="7"/>
  <c r="T353" i="5"/>
  <c r="V353" i="5" s="1"/>
  <c r="T354" i="5"/>
  <c r="V354" i="5" s="1"/>
  <c r="T356" i="5"/>
  <c r="V356" i="5" s="1"/>
  <c r="T359" i="5"/>
  <c r="V359" i="5" s="1"/>
  <c r="J351" i="5"/>
  <c r="L351" i="5" s="1"/>
  <c r="J352" i="5"/>
  <c r="L352" i="5" s="1"/>
  <c r="J353" i="5"/>
  <c r="L353" i="5" s="1"/>
  <c r="J354" i="5"/>
  <c r="L354" i="5" s="1"/>
  <c r="J355" i="5"/>
  <c r="L355" i="5" s="1"/>
  <c r="J356" i="5"/>
  <c r="L356" i="5" s="1"/>
  <c r="J357" i="5"/>
  <c r="L357" i="5" s="1"/>
  <c r="J358" i="5"/>
  <c r="L358" i="5" s="1"/>
  <c r="L359" i="5"/>
  <c r="L360" i="5"/>
  <c r="Q323" i="14"/>
  <c r="Q324" i="14"/>
  <c r="Q325" i="14"/>
  <c r="Q9" i="14"/>
  <c r="Q10" i="14"/>
  <c r="Q11" i="14"/>
  <c r="Q12" i="14"/>
  <c r="Q13" i="14"/>
  <c r="Q14" i="14"/>
  <c r="Q15" i="14"/>
  <c r="Q16" i="14"/>
  <c r="Q17" i="14"/>
  <c r="Q18" i="14"/>
  <c r="Q19" i="14"/>
  <c r="Q20" i="14"/>
  <c r="Q21" i="14"/>
  <c r="Q22" i="14"/>
  <c r="Q23" i="14"/>
  <c r="Q24" i="14"/>
  <c r="Q25" i="14"/>
  <c r="Q26" i="14"/>
  <c r="Q27" i="14"/>
  <c r="Q28" i="14"/>
  <c r="Q29" i="14"/>
  <c r="Q30" i="14"/>
  <c r="Q31" i="14"/>
  <c r="Q32" i="14"/>
  <c r="Q33" i="14"/>
  <c r="Q34" i="14"/>
  <c r="Q35" i="14"/>
  <c r="Q36" i="14"/>
  <c r="Q37" i="14"/>
  <c r="Q38" i="14"/>
  <c r="Q39" i="14"/>
  <c r="Q40" i="14"/>
  <c r="Q41" i="14"/>
  <c r="Q42" i="14"/>
  <c r="Q43" i="14"/>
  <c r="Q44" i="14"/>
  <c r="Q45" i="14"/>
  <c r="Q46" i="14"/>
  <c r="Q47" i="14"/>
  <c r="Q48" i="14"/>
  <c r="Q49" i="14"/>
  <c r="Q50" i="14"/>
  <c r="Q51" i="14"/>
  <c r="Q52" i="14"/>
  <c r="Q53" i="14"/>
  <c r="Q54" i="14"/>
  <c r="Q55" i="14"/>
  <c r="Q56" i="14"/>
  <c r="Q57" i="14"/>
  <c r="Q58" i="14"/>
  <c r="Q59" i="14"/>
  <c r="Q60" i="14"/>
  <c r="Q61" i="14"/>
  <c r="Q62" i="14"/>
  <c r="Q63" i="14"/>
  <c r="Q64" i="14"/>
  <c r="Q65" i="14"/>
  <c r="Q66" i="14"/>
  <c r="Q67" i="14"/>
  <c r="Q68" i="14"/>
  <c r="Q69" i="14"/>
  <c r="Q70" i="14"/>
  <c r="Q71" i="14"/>
  <c r="Q72" i="14"/>
  <c r="Q73" i="14"/>
  <c r="Q74" i="14"/>
  <c r="Q75" i="14"/>
  <c r="Q76" i="14"/>
  <c r="Q77" i="14"/>
  <c r="Q78" i="14"/>
  <c r="Q79" i="14"/>
  <c r="Q80" i="14"/>
  <c r="Q81" i="14"/>
  <c r="Q82" i="14"/>
  <c r="Q83" i="14"/>
  <c r="Q84" i="14"/>
  <c r="Q85" i="14"/>
  <c r="Q86" i="14"/>
  <c r="Q87" i="14"/>
  <c r="Q88" i="14"/>
  <c r="Q89" i="14"/>
  <c r="Q90" i="14"/>
  <c r="Q91" i="14"/>
  <c r="Q92" i="14"/>
  <c r="Q93" i="14"/>
  <c r="Q94" i="14"/>
  <c r="Q95" i="14"/>
  <c r="Q96" i="14"/>
  <c r="Q97" i="14"/>
  <c r="Q98" i="14"/>
  <c r="Q99" i="14"/>
  <c r="Q100" i="14"/>
  <c r="Q101" i="14"/>
  <c r="Q102" i="14"/>
  <c r="Q103" i="14"/>
  <c r="Q104" i="14"/>
  <c r="Q105" i="14"/>
  <c r="Q106" i="14"/>
  <c r="Q107" i="14"/>
  <c r="Q108" i="14"/>
  <c r="Q109" i="14"/>
  <c r="Q110" i="14"/>
  <c r="Q111" i="14"/>
  <c r="Q112" i="14"/>
  <c r="Q113" i="14"/>
  <c r="Q114" i="14"/>
  <c r="Q115" i="14"/>
  <c r="Q116" i="14"/>
  <c r="Q117" i="14"/>
  <c r="Q118" i="14"/>
  <c r="Q119" i="14"/>
  <c r="Q120" i="14"/>
  <c r="Q121" i="14"/>
  <c r="Q122" i="14"/>
  <c r="Q123" i="14"/>
  <c r="Q124" i="14"/>
  <c r="Q125" i="14"/>
  <c r="Q126" i="14"/>
  <c r="Q127" i="14"/>
  <c r="Q128" i="14"/>
  <c r="Q129" i="14"/>
  <c r="Q130" i="14"/>
  <c r="Q131" i="14"/>
  <c r="Q132" i="14"/>
  <c r="Q133" i="14"/>
  <c r="Q134" i="14"/>
  <c r="Q135" i="14"/>
  <c r="Q136" i="14"/>
  <c r="Q137" i="14"/>
  <c r="Q138" i="14"/>
  <c r="Q139" i="14"/>
  <c r="Q140" i="14"/>
  <c r="Q141" i="14"/>
  <c r="Q142" i="14"/>
  <c r="Q143" i="14"/>
  <c r="Q144" i="14"/>
  <c r="Q145" i="14"/>
  <c r="Q146" i="14"/>
  <c r="Q147" i="14"/>
  <c r="Q148" i="14"/>
  <c r="Q149" i="14"/>
  <c r="Q150" i="14"/>
  <c r="Q151" i="14"/>
  <c r="Q152" i="14"/>
  <c r="Q153" i="14"/>
  <c r="Q154" i="14"/>
  <c r="Q155" i="14"/>
  <c r="Q156" i="14"/>
  <c r="Q157" i="14"/>
  <c r="Q158" i="14"/>
  <c r="Q159" i="14"/>
  <c r="Q160" i="14"/>
  <c r="Q161" i="14"/>
  <c r="Q162" i="14"/>
  <c r="Q163" i="14"/>
  <c r="Q164" i="14"/>
  <c r="Q165" i="14"/>
  <c r="Q166" i="14"/>
  <c r="Q167" i="14"/>
  <c r="Q168" i="14"/>
  <c r="Q169" i="14"/>
  <c r="Q170" i="14"/>
  <c r="Q171" i="14"/>
  <c r="Q172" i="14"/>
  <c r="Q173" i="14"/>
  <c r="Q174" i="14"/>
  <c r="Q175" i="14"/>
  <c r="Q176" i="14"/>
  <c r="Q177" i="14"/>
  <c r="Q178" i="14"/>
  <c r="Q179" i="14"/>
  <c r="Q180" i="14"/>
  <c r="Q181" i="14"/>
  <c r="Q182" i="14"/>
  <c r="Q183" i="14"/>
  <c r="Q184" i="14"/>
  <c r="Q185" i="14"/>
  <c r="Q186" i="14"/>
  <c r="Q187" i="14"/>
  <c r="Q188" i="14"/>
  <c r="Q189" i="14"/>
  <c r="Q190" i="14"/>
  <c r="Q191" i="14"/>
  <c r="Q192" i="14"/>
  <c r="Q193" i="14"/>
  <c r="Q194" i="14"/>
  <c r="Q195" i="14"/>
  <c r="Q196" i="14"/>
  <c r="Q197" i="14"/>
  <c r="Q198" i="14"/>
  <c r="Q199" i="14"/>
  <c r="Q200" i="14"/>
  <c r="Q201" i="14"/>
  <c r="Q202" i="14"/>
  <c r="Q203" i="14"/>
  <c r="Q204" i="14"/>
  <c r="Q205" i="14"/>
  <c r="Q206" i="14"/>
  <c r="Q207" i="14"/>
  <c r="Q208" i="14"/>
  <c r="Q209" i="14"/>
  <c r="Q210" i="14"/>
  <c r="Q211" i="14"/>
  <c r="Q212" i="14"/>
  <c r="Q213" i="14"/>
  <c r="Q214" i="14"/>
  <c r="Q215" i="14"/>
  <c r="Q216" i="14"/>
  <c r="Q217" i="14"/>
  <c r="Q218" i="14"/>
  <c r="Q219" i="14"/>
  <c r="Q220" i="14"/>
  <c r="Q221" i="14"/>
  <c r="Q222" i="14"/>
  <c r="Q223" i="14"/>
  <c r="Q224" i="14"/>
  <c r="Q225" i="14"/>
  <c r="Q226" i="14"/>
  <c r="Q227" i="14"/>
  <c r="Q228" i="14"/>
  <c r="Q229" i="14"/>
  <c r="Q230" i="14"/>
  <c r="Q231" i="14"/>
  <c r="Q232" i="14"/>
  <c r="Q233" i="14"/>
  <c r="Q234" i="14"/>
  <c r="Q235" i="14"/>
  <c r="Q236" i="14"/>
  <c r="Q237" i="14"/>
  <c r="Q238" i="14"/>
  <c r="Q239" i="14"/>
  <c r="Q240" i="14"/>
  <c r="Q241" i="14"/>
  <c r="Q242" i="14"/>
  <c r="Q243" i="14"/>
  <c r="Q244" i="14"/>
  <c r="Q245" i="14"/>
  <c r="Q246" i="14"/>
  <c r="Q247" i="14"/>
  <c r="Q248" i="14"/>
  <c r="Q249" i="14"/>
  <c r="Q250" i="14"/>
  <c r="Q251" i="14"/>
  <c r="Q252" i="14"/>
  <c r="Q253" i="14"/>
  <c r="Q254" i="14"/>
  <c r="Q255" i="14"/>
  <c r="Q256" i="14"/>
  <c r="Q257" i="14"/>
  <c r="Q258" i="14"/>
  <c r="Q259" i="14"/>
  <c r="Q260" i="14"/>
  <c r="Q261" i="14"/>
  <c r="Q262" i="14"/>
  <c r="Q263" i="14"/>
  <c r="Q264" i="14"/>
  <c r="Q265" i="14"/>
  <c r="Q266" i="14"/>
  <c r="Q267" i="14"/>
  <c r="Q268" i="14"/>
  <c r="Q269" i="14"/>
  <c r="Q270" i="14"/>
  <c r="Q271" i="14"/>
  <c r="Q272" i="14"/>
  <c r="Q273" i="14"/>
  <c r="Q274" i="14"/>
  <c r="Q275" i="14"/>
  <c r="Q276" i="14"/>
  <c r="Q277" i="14"/>
  <c r="Q278" i="14"/>
  <c r="Q279" i="14"/>
  <c r="Q280" i="14"/>
  <c r="Q281" i="14"/>
  <c r="Q282" i="14"/>
  <c r="Q283" i="14"/>
  <c r="Q284" i="14"/>
  <c r="Q285" i="14"/>
  <c r="Q286" i="14"/>
  <c r="Q287" i="14"/>
  <c r="Q288" i="14"/>
  <c r="Q289" i="14"/>
  <c r="Q290" i="14"/>
  <c r="Q291" i="14"/>
  <c r="Q292" i="14"/>
  <c r="Q293" i="14"/>
  <c r="Q294" i="14"/>
  <c r="Q295" i="14"/>
  <c r="Q296" i="14"/>
  <c r="Q297" i="14"/>
  <c r="Q298" i="14"/>
  <c r="Q299" i="14"/>
  <c r="Q300" i="14"/>
  <c r="Q301" i="14"/>
  <c r="Q302" i="14"/>
  <c r="Q303" i="14"/>
  <c r="Q304" i="14"/>
  <c r="Q305" i="14"/>
  <c r="Q306" i="14"/>
  <c r="Q307" i="14"/>
  <c r="Q308" i="14"/>
  <c r="Q309" i="14"/>
  <c r="Q310" i="14"/>
  <c r="Q311" i="14"/>
  <c r="Q312" i="14"/>
  <c r="Q313" i="14"/>
  <c r="Q314" i="14"/>
  <c r="Q315" i="14"/>
  <c r="Q316" i="14"/>
  <c r="Q317" i="14"/>
  <c r="Q318" i="14"/>
  <c r="Q319" i="14"/>
  <c r="Q320" i="14"/>
  <c r="Q321" i="14"/>
  <c r="Q322" i="14"/>
  <c r="I309" i="14"/>
  <c r="I310" i="14"/>
  <c r="I311" i="14"/>
  <c r="I312" i="14"/>
  <c r="I313" i="14"/>
  <c r="I314" i="14"/>
  <c r="I315" i="14"/>
  <c r="I316" i="14"/>
  <c r="I317" i="14"/>
  <c r="I318" i="14"/>
  <c r="I319" i="14"/>
  <c r="I320" i="14"/>
  <c r="I321" i="14"/>
  <c r="I322" i="14"/>
  <c r="I323" i="14"/>
  <c r="G378" i="15"/>
  <c r="G376" i="15"/>
  <c r="O378" i="15"/>
  <c r="Q156" i="15"/>
  <c r="Q157" i="15"/>
  <c r="Q158" i="15"/>
  <c r="Q159" i="15"/>
  <c r="Q160" i="15"/>
  <c r="Q161" i="15"/>
  <c r="Q162" i="15"/>
  <c r="Q163" i="15"/>
  <c r="Q164" i="15"/>
  <c r="Q165" i="15"/>
  <c r="Q166" i="15"/>
  <c r="Q167" i="15"/>
  <c r="Q168" i="15"/>
  <c r="Q169" i="15"/>
  <c r="Q170" i="15"/>
  <c r="Q171" i="15"/>
  <c r="Q172" i="15"/>
  <c r="Q173" i="15"/>
  <c r="Q174" i="15"/>
  <c r="Q175" i="15"/>
  <c r="Q176" i="15"/>
  <c r="Q177" i="15"/>
  <c r="Q178" i="15"/>
  <c r="Q179" i="15"/>
  <c r="Q180" i="15"/>
  <c r="Q181" i="15"/>
  <c r="Q182" i="15"/>
  <c r="Q183" i="15"/>
  <c r="Q184" i="15"/>
  <c r="Q185" i="15"/>
  <c r="Q186" i="15"/>
  <c r="Q187" i="15"/>
  <c r="Q188" i="15"/>
  <c r="Q189" i="15"/>
  <c r="Q190" i="15"/>
  <c r="Q191" i="15"/>
  <c r="Q192" i="15"/>
  <c r="Q193" i="15"/>
  <c r="Q194" i="15"/>
  <c r="Q195" i="15"/>
  <c r="Q196" i="15"/>
  <c r="Q197" i="15"/>
  <c r="Q198" i="15"/>
  <c r="Q199" i="15"/>
  <c r="Q200" i="15"/>
  <c r="Q201" i="15"/>
  <c r="Q202" i="15"/>
  <c r="Q203" i="15"/>
  <c r="Q204" i="15"/>
  <c r="Q205" i="15"/>
  <c r="Q206" i="15"/>
  <c r="Q207" i="15"/>
  <c r="Q208" i="15"/>
  <c r="Q209" i="15"/>
  <c r="Q210" i="15"/>
  <c r="Q211" i="15"/>
  <c r="Q212" i="15"/>
  <c r="Q213" i="15"/>
  <c r="Q214" i="15"/>
  <c r="Q215" i="15"/>
  <c r="Q216" i="15"/>
  <c r="Q217" i="15"/>
  <c r="Q218" i="15"/>
  <c r="Q219" i="15"/>
  <c r="Q220" i="15"/>
  <c r="Q221" i="15"/>
  <c r="Q222" i="15"/>
  <c r="Q223" i="15"/>
  <c r="Q224" i="15"/>
  <c r="Q225" i="15"/>
  <c r="Q226" i="15"/>
  <c r="Q227" i="15"/>
  <c r="Q228" i="15"/>
  <c r="Q229" i="15"/>
  <c r="Q230" i="15"/>
  <c r="Q231" i="15"/>
  <c r="Q232" i="15"/>
  <c r="Q233" i="15"/>
  <c r="Q234" i="15"/>
  <c r="Q235" i="15"/>
  <c r="Q236" i="15"/>
  <c r="Q237" i="15"/>
  <c r="Q238" i="15"/>
  <c r="Q239" i="15"/>
  <c r="Q240" i="15"/>
  <c r="Q241" i="15"/>
  <c r="Q242" i="15"/>
  <c r="Q243" i="15"/>
  <c r="Q244" i="15"/>
  <c r="Q245" i="15"/>
  <c r="Q246" i="15"/>
  <c r="Q247" i="15"/>
  <c r="Q248" i="15"/>
  <c r="Q249" i="15"/>
  <c r="Q250" i="15"/>
  <c r="Q251" i="15"/>
  <c r="Q252" i="15"/>
  <c r="Q253" i="15"/>
  <c r="Q254" i="15"/>
  <c r="Q255" i="15"/>
  <c r="Q256" i="15"/>
  <c r="Q257" i="15"/>
  <c r="Q258" i="15"/>
  <c r="Q259" i="15"/>
  <c r="Q260" i="15"/>
  <c r="Q261" i="15"/>
  <c r="Q262" i="15"/>
  <c r="Q263" i="15"/>
  <c r="Q264" i="15"/>
  <c r="Q265" i="15"/>
  <c r="Q266" i="15"/>
  <c r="Q267" i="15"/>
  <c r="Q268" i="15"/>
  <c r="Q269" i="15"/>
  <c r="Q270" i="15"/>
  <c r="Q271" i="15"/>
  <c r="Q272" i="15"/>
  <c r="Q273" i="15"/>
  <c r="Q274" i="15"/>
  <c r="Q275" i="15"/>
  <c r="Q276" i="15"/>
  <c r="Q277" i="15"/>
  <c r="Q278" i="15"/>
  <c r="Q279" i="15"/>
  <c r="Q280" i="15"/>
  <c r="Q281" i="15"/>
  <c r="Q282" i="15"/>
  <c r="Q283" i="15"/>
  <c r="Q284" i="15"/>
  <c r="Q285" i="15"/>
  <c r="Q286" i="15"/>
  <c r="Q287" i="15"/>
  <c r="Q288" i="15"/>
  <c r="Q289" i="15"/>
  <c r="Q290" i="15"/>
  <c r="Q291" i="15"/>
  <c r="Q292" i="15"/>
  <c r="Q293" i="15"/>
  <c r="Q294" i="15"/>
  <c r="Q295" i="15"/>
  <c r="Q296" i="15"/>
  <c r="Q297" i="15"/>
  <c r="Q298" i="15"/>
  <c r="Q299" i="15"/>
  <c r="Q300" i="15"/>
  <c r="Q301" i="15"/>
  <c r="Q302" i="15"/>
  <c r="Q303" i="15"/>
  <c r="Q304" i="15"/>
  <c r="Q305" i="15"/>
  <c r="Q306" i="15"/>
  <c r="Q307" i="15"/>
  <c r="Q308" i="15"/>
  <c r="Q309" i="15"/>
  <c r="Q310" i="15"/>
  <c r="Q311" i="15"/>
  <c r="Q312" i="15"/>
  <c r="Q313" i="15"/>
  <c r="Q314" i="15"/>
  <c r="Q315" i="15"/>
  <c r="Q316" i="15"/>
  <c r="Q317" i="15"/>
  <c r="Q318" i="15"/>
  <c r="Q319" i="15"/>
  <c r="Q320" i="15"/>
  <c r="Q321" i="15"/>
  <c r="Q322" i="15"/>
  <c r="Q323" i="15"/>
  <c r="Q324" i="15"/>
  <c r="Q325" i="15"/>
  <c r="Q326" i="15"/>
  <c r="Q327" i="15"/>
  <c r="Q328" i="15"/>
  <c r="Q329" i="15"/>
  <c r="Q330" i="15"/>
  <c r="Q331" i="15"/>
  <c r="Q332" i="15"/>
  <c r="Q333" i="15"/>
  <c r="Q334" i="15"/>
  <c r="Q335" i="15"/>
  <c r="Q336" i="15"/>
  <c r="Q337" i="15"/>
  <c r="Q338" i="15"/>
  <c r="T352" i="5" s="1"/>
  <c r="V352" i="5" s="1"/>
  <c r="Q339" i="15"/>
  <c r="T360" i="5" s="1"/>
  <c r="V360" i="5" s="1"/>
  <c r="Q340" i="15"/>
  <c r="T355" i="5" s="1"/>
  <c r="V355" i="5" s="1"/>
  <c r="Q341" i="15"/>
  <c r="T357" i="5" s="1"/>
  <c r="V357" i="5" s="1"/>
  <c r="T358" i="5"/>
  <c r="V358" i="5" s="1"/>
  <c r="Q9" i="15"/>
  <c r="Q10" i="15"/>
  <c r="Q11" i="15"/>
  <c r="Q12" i="15"/>
  <c r="Q13" i="15"/>
  <c r="Q14" i="15"/>
  <c r="Q15" i="15"/>
  <c r="Q16" i="15"/>
  <c r="Q17" i="15"/>
  <c r="Q18" i="15"/>
  <c r="Q19" i="15"/>
  <c r="Q20" i="15"/>
  <c r="Q21" i="15"/>
  <c r="Q22" i="15"/>
  <c r="Q23" i="15"/>
  <c r="Q24" i="15"/>
  <c r="Q25" i="15"/>
  <c r="Q26" i="15"/>
  <c r="Q27" i="15"/>
  <c r="Q28" i="15"/>
  <c r="Q29" i="15"/>
  <c r="Q30" i="15"/>
  <c r="Q31" i="15"/>
  <c r="Q32" i="15"/>
  <c r="Q33" i="15"/>
  <c r="Q34" i="15"/>
  <c r="Q35" i="15"/>
  <c r="Q36" i="15"/>
  <c r="Q37" i="15"/>
  <c r="Q38" i="15"/>
  <c r="Q39" i="15"/>
  <c r="Q40" i="15"/>
  <c r="Q41" i="15"/>
  <c r="Q42" i="15"/>
  <c r="Q43" i="15"/>
  <c r="Q44" i="15"/>
  <c r="Q45" i="15"/>
  <c r="Q46" i="15"/>
  <c r="Q47" i="15"/>
  <c r="Q48" i="15"/>
  <c r="Q49" i="15"/>
  <c r="Q50" i="15"/>
  <c r="Q51" i="15"/>
  <c r="Q52" i="15"/>
  <c r="Q53" i="15"/>
  <c r="Q54" i="15"/>
  <c r="Q55" i="15"/>
  <c r="Q56" i="15"/>
  <c r="Q57" i="15"/>
  <c r="Q58" i="15"/>
  <c r="Q59" i="15"/>
  <c r="Q60" i="15"/>
  <c r="Q61" i="15"/>
  <c r="Q62" i="15"/>
  <c r="Q63" i="15"/>
  <c r="Q64" i="15"/>
  <c r="Q65" i="15"/>
  <c r="Q66" i="15"/>
  <c r="Q67" i="15"/>
  <c r="Q68" i="15"/>
  <c r="Q69" i="15"/>
  <c r="Q70" i="15"/>
  <c r="Q71" i="15"/>
  <c r="Q72" i="15"/>
  <c r="Q73" i="15"/>
  <c r="Q74" i="15"/>
  <c r="Q75" i="15"/>
  <c r="Q76" i="15"/>
  <c r="Q77" i="15"/>
  <c r="Q78" i="15"/>
  <c r="Q79" i="15"/>
  <c r="Q80" i="15"/>
  <c r="Q81" i="15"/>
  <c r="Q82" i="15"/>
  <c r="Q83" i="15"/>
  <c r="Q84" i="15"/>
  <c r="Q85" i="15"/>
  <c r="Q86" i="15"/>
  <c r="Q87" i="15"/>
  <c r="Q88" i="15"/>
  <c r="Q89" i="15"/>
  <c r="Q90" i="15"/>
  <c r="Q91" i="15"/>
  <c r="Q92" i="15"/>
  <c r="Q93" i="15"/>
  <c r="Q94" i="15"/>
  <c r="Q95" i="15"/>
  <c r="Q96" i="15"/>
  <c r="Q97" i="15"/>
  <c r="Q98" i="15"/>
  <c r="Q99" i="15"/>
  <c r="Q100" i="15"/>
  <c r="Q101" i="15"/>
  <c r="Q102" i="15"/>
  <c r="Q103" i="15"/>
  <c r="Q104" i="15"/>
  <c r="Q105" i="15"/>
  <c r="Q106" i="15"/>
  <c r="Q107" i="15"/>
  <c r="Q108" i="15"/>
  <c r="Q109" i="15"/>
  <c r="Q110" i="15"/>
  <c r="Q111" i="15"/>
  <c r="Q112" i="15"/>
  <c r="Q113" i="15"/>
  <c r="Q114" i="15"/>
  <c r="Q115" i="15"/>
  <c r="Q116" i="15"/>
  <c r="Q117" i="15"/>
  <c r="Q118" i="15"/>
  <c r="Q119" i="15"/>
  <c r="Q120" i="15"/>
  <c r="Q121" i="15"/>
  <c r="Q122" i="15"/>
  <c r="Q123" i="15"/>
  <c r="Q124" i="15"/>
  <c r="Q125" i="15"/>
  <c r="Q126" i="15"/>
  <c r="Q127" i="15"/>
  <c r="Q128" i="15"/>
  <c r="Q129" i="15"/>
  <c r="Q130" i="15"/>
  <c r="Q131" i="15"/>
  <c r="Q132" i="15"/>
  <c r="Q133" i="15"/>
  <c r="Q134" i="15"/>
  <c r="Q135" i="15"/>
  <c r="Q136" i="15"/>
  <c r="Q137" i="15"/>
  <c r="Q138" i="15"/>
  <c r="Q139" i="15"/>
  <c r="Q140" i="15"/>
  <c r="Q141" i="15"/>
  <c r="Q142" i="15"/>
  <c r="Q143" i="15"/>
  <c r="Q144" i="15"/>
  <c r="Q145" i="15"/>
  <c r="Q146" i="15"/>
  <c r="Q147" i="15"/>
  <c r="Q148" i="15"/>
  <c r="Q149" i="15"/>
  <c r="Q150" i="15"/>
  <c r="Q151" i="15"/>
  <c r="Q152" i="15"/>
  <c r="Q153" i="15"/>
  <c r="Q154" i="15"/>
  <c r="Q155" i="15"/>
  <c r="O376" i="15"/>
  <c r="M9" i="13"/>
  <c r="M10" i="13"/>
  <c r="M11" i="13"/>
  <c r="S101" i="18"/>
  <c r="E353" i="1"/>
  <c r="S159" i="18"/>
  <c r="S160" i="18"/>
  <c r="E349" i="14" l="1"/>
  <c r="H382" i="5"/>
  <c r="H383" i="5" s="1"/>
  <c r="G349" i="14"/>
  <c r="U374" i="15"/>
  <c r="K14" i="2"/>
  <c r="C349" i="14"/>
  <c r="M348" i="14"/>
  <c r="O349" i="14" s="1"/>
  <c r="K9" i="7"/>
  <c r="Y344" i="1"/>
  <c r="K12" i="7"/>
  <c r="K11" i="7"/>
  <c r="G377" i="15"/>
  <c r="J201" i="5"/>
  <c r="L201" i="5" s="1"/>
  <c r="J202" i="5"/>
  <c r="L202" i="5" s="1"/>
  <c r="J203" i="5"/>
  <c r="L203" i="5" s="1"/>
  <c r="J204" i="5"/>
  <c r="L204" i="5" s="1"/>
  <c r="T202" i="5"/>
  <c r="V202" i="5" s="1"/>
  <c r="T201" i="5"/>
  <c r="V201" i="5" s="1"/>
  <c r="T350" i="5"/>
  <c r="V350" i="5" s="1"/>
  <c r="T345" i="5"/>
  <c r="V345" i="5" s="1"/>
  <c r="I9" i="14"/>
  <c r="I10" i="14"/>
  <c r="I11" i="14"/>
  <c r="I12" i="14"/>
  <c r="I13" i="14"/>
  <c r="I14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I27" i="14"/>
  <c r="I28" i="14"/>
  <c r="I29" i="14"/>
  <c r="I30" i="14"/>
  <c r="I31" i="14"/>
  <c r="I32" i="14"/>
  <c r="I33" i="14"/>
  <c r="I34" i="14"/>
  <c r="I35" i="14"/>
  <c r="I36" i="14"/>
  <c r="I37" i="14"/>
  <c r="I38" i="14"/>
  <c r="I39" i="14"/>
  <c r="I40" i="14"/>
  <c r="I41" i="14"/>
  <c r="I42" i="14"/>
  <c r="I43" i="14"/>
  <c r="I44" i="14"/>
  <c r="I45" i="14"/>
  <c r="I46" i="14"/>
  <c r="I47" i="14"/>
  <c r="I48" i="14"/>
  <c r="I49" i="14"/>
  <c r="I50" i="14"/>
  <c r="I51" i="14"/>
  <c r="I52" i="14"/>
  <c r="I53" i="14"/>
  <c r="I54" i="14"/>
  <c r="I55" i="14"/>
  <c r="I56" i="14"/>
  <c r="I57" i="14"/>
  <c r="I58" i="14"/>
  <c r="I59" i="14"/>
  <c r="I60" i="14"/>
  <c r="I61" i="14"/>
  <c r="I62" i="14"/>
  <c r="I63" i="14"/>
  <c r="I64" i="14"/>
  <c r="I65" i="14"/>
  <c r="I66" i="14"/>
  <c r="I67" i="14"/>
  <c r="I68" i="14"/>
  <c r="I69" i="14"/>
  <c r="I70" i="14"/>
  <c r="I71" i="14"/>
  <c r="I72" i="14"/>
  <c r="I73" i="14"/>
  <c r="I74" i="14"/>
  <c r="I75" i="14"/>
  <c r="I76" i="14"/>
  <c r="I77" i="14"/>
  <c r="I78" i="14"/>
  <c r="I79" i="14"/>
  <c r="I80" i="14"/>
  <c r="I81" i="14"/>
  <c r="I82" i="14"/>
  <c r="I83" i="14"/>
  <c r="I84" i="14"/>
  <c r="I85" i="14"/>
  <c r="I86" i="14"/>
  <c r="I87" i="14"/>
  <c r="I88" i="14"/>
  <c r="I89" i="14"/>
  <c r="I90" i="14"/>
  <c r="I91" i="14"/>
  <c r="I92" i="14"/>
  <c r="I93" i="14"/>
  <c r="I94" i="14"/>
  <c r="I95" i="14"/>
  <c r="I96" i="14"/>
  <c r="I97" i="14"/>
  <c r="I98" i="14"/>
  <c r="I99" i="14"/>
  <c r="I100" i="14"/>
  <c r="I101" i="14"/>
  <c r="I102" i="14"/>
  <c r="I103" i="14"/>
  <c r="I104" i="14"/>
  <c r="I105" i="14"/>
  <c r="I106" i="14"/>
  <c r="I107" i="14"/>
  <c r="I108" i="14"/>
  <c r="I109" i="14"/>
  <c r="I110" i="14"/>
  <c r="I111" i="14"/>
  <c r="I112" i="14"/>
  <c r="I113" i="14"/>
  <c r="I114" i="14"/>
  <c r="I115" i="14"/>
  <c r="I116" i="14"/>
  <c r="I117" i="14"/>
  <c r="I118" i="14"/>
  <c r="I119" i="14"/>
  <c r="I120" i="14"/>
  <c r="I121" i="14"/>
  <c r="I122" i="14"/>
  <c r="I123" i="14"/>
  <c r="I124" i="14"/>
  <c r="I125" i="14"/>
  <c r="I126" i="14"/>
  <c r="I127" i="14"/>
  <c r="I128" i="14"/>
  <c r="I129" i="14"/>
  <c r="I130" i="14"/>
  <c r="I131" i="14"/>
  <c r="I132" i="14"/>
  <c r="I133" i="14"/>
  <c r="I134" i="14"/>
  <c r="I135" i="14"/>
  <c r="I136" i="14"/>
  <c r="I137" i="14"/>
  <c r="I138" i="14"/>
  <c r="I139" i="14"/>
  <c r="I140" i="14"/>
  <c r="I141" i="14"/>
  <c r="I142" i="14"/>
  <c r="I143" i="14"/>
  <c r="I144" i="14"/>
  <c r="I145" i="14"/>
  <c r="I146" i="14"/>
  <c r="I147" i="14"/>
  <c r="I148" i="14"/>
  <c r="I149" i="14"/>
  <c r="I150" i="14"/>
  <c r="I151" i="14"/>
  <c r="I152" i="14"/>
  <c r="I153" i="14"/>
  <c r="I154" i="14"/>
  <c r="I155" i="14"/>
  <c r="I156" i="14"/>
  <c r="I157" i="14"/>
  <c r="I158" i="14"/>
  <c r="I159" i="14"/>
  <c r="I160" i="14"/>
  <c r="I161" i="14"/>
  <c r="I162" i="14"/>
  <c r="I163" i="14"/>
  <c r="I164" i="14"/>
  <c r="I165" i="14"/>
  <c r="I166" i="14"/>
  <c r="I167" i="14"/>
  <c r="I168" i="14"/>
  <c r="I169" i="14"/>
  <c r="I170" i="14"/>
  <c r="I171" i="14"/>
  <c r="I172" i="14"/>
  <c r="I173" i="14"/>
  <c r="I174" i="14"/>
  <c r="I175" i="14"/>
  <c r="I176" i="14"/>
  <c r="I177" i="14"/>
  <c r="I178" i="14"/>
  <c r="I179" i="14"/>
  <c r="I180" i="14"/>
  <c r="I181" i="14"/>
  <c r="I182" i="14"/>
  <c r="I183" i="14"/>
  <c r="I184" i="14"/>
  <c r="I185" i="14"/>
  <c r="I186" i="14"/>
  <c r="I187" i="14"/>
  <c r="I188" i="14"/>
  <c r="I189" i="14"/>
  <c r="I190" i="14"/>
  <c r="I191" i="14"/>
  <c r="I192" i="14"/>
  <c r="I193" i="14"/>
  <c r="I194" i="14"/>
  <c r="I195" i="14"/>
  <c r="I196" i="14"/>
  <c r="I197" i="14"/>
  <c r="I198" i="14"/>
  <c r="I199" i="14"/>
  <c r="I200" i="14"/>
  <c r="I201" i="14"/>
  <c r="I202" i="14"/>
  <c r="I203" i="14"/>
  <c r="I204" i="14"/>
  <c r="I205" i="14"/>
  <c r="I206" i="14"/>
  <c r="I207" i="14"/>
  <c r="I208" i="14"/>
  <c r="I209" i="14"/>
  <c r="I210" i="14"/>
  <c r="I211" i="14"/>
  <c r="I212" i="14"/>
  <c r="I213" i="14"/>
  <c r="I214" i="14"/>
  <c r="I215" i="14"/>
  <c r="I216" i="14"/>
  <c r="I217" i="14"/>
  <c r="I218" i="14"/>
  <c r="I219" i="14"/>
  <c r="I220" i="14"/>
  <c r="I221" i="14"/>
  <c r="I222" i="14"/>
  <c r="I223" i="14"/>
  <c r="I224" i="14"/>
  <c r="I225" i="14"/>
  <c r="I226" i="14"/>
  <c r="I227" i="14"/>
  <c r="I228" i="14"/>
  <c r="I229" i="14"/>
  <c r="I230" i="14"/>
  <c r="I231" i="14"/>
  <c r="I232" i="14"/>
  <c r="I233" i="14"/>
  <c r="I234" i="14"/>
  <c r="I235" i="14"/>
  <c r="I236" i="14"/>
  <c r="I237" i="14"/>
  <c r="I238" i="14"/>
  <c r="I239" i="14"/>
  <c r="I240" i="14"/>
  <c r="I241" i="14"/>
  <c r="I242" i="14"/>
  <c r="I243" i="14"/>
  <c r="I244" i="14"/>
  <c r="I245" i="14"/>
  <c r="I246" i="14"/>
  <c r="I247" i="14"/>
  <c r="I248" i="14"/>
  <c r="I249" i="14"/>
  <c r="I250" i="14"/>
  <c r="I251" i="14"/>
  <c r="I252" i="14"/>
  <c r="I253" i="14"/>
  <c r="I254" i="14"/>
  <c r="I255" i="14"/>
  <c r="I256" i="14"/>
  <c r="I257" i="14"/>
  <c r="I258" i="14"/>
  <c r="I259" i="14"/>
  <c r="I260" i="14"/>
  <c r="I261" i="14"/>
  <c r="I262" i="14"/>
  <c r="I263" i="14"/>
  <c r="I264" i="14"/>
  <c r="I265" i="14"/>
  <c r="I266" i="14"/>
  <c r="I267" i="14"/>
  <c r="I268" i="14"/>
  <c r="I269" i="14"/>
  <c r="I270" i="14"/>
  <c r="I271" i="14"/>
  <c r="I272" i="14"/>
  <c r="I273" i="14"/>
  <c r="I274" i="14"/>
  <c r="I275" i="14"/>
  <c r="I276" i="14"/>
  <c r="I277" i="14"/>
  <c r="I278" i="14"/>
  <c r="I279" i="14"/>
  <c r="I280" i="14"/>
  <c r="I281" i="14"/>
  <c r="I282" i="14"/>
  <c r="I283" i="14"/>
  <c r="I284" i="14"/>
  <c r="I285" i="14"/>
  <c r="I286" i="14"/>
  <c r="I287" i="14"/>
  <c r="I288" i="14"/>
  <c r="I289" i="14"/>
  <c r="I290" i="14"/>
  <c r="I291" i="14"/>
  <c r="I292" i="14"/>
  <c r="I293" i="14"/>
  <c r="I294" i="14"/>
  <c r="I295" i="14"/>
  <c r="I296" i="14"/>
  <c r="I297" i="14"/>
  <c r="I298" i="14"/>
  <c r="I299" i="14"/>
  <c r="I300" i="14"/>
  <c r="I301" i="14"/>
  <c r="I302" i="14"/>
  <c r="I303" i="14"/>
  <c r="I304" i="14"/>
  <c r="I305" i="14"/>
  <c r="I306" i="14"/>
  <c r="I307" i="14"/>
  <c r="I308" i="14"/>
  <c r="M349" i="14" l="1"/>
  <c r="S10" i="18"/>
  <c r="S11" i="18"/>
  <c r="S12" i="18"/>
  <c r="S13" i="18"/>
  <c r="S14" i="18"/>
  <c r="S15" i="18"/>
  <c r="S16" i="18"/>
  <c r="S17" i="18"/>
  <c r="S18" i="18"/>
  <c r="S19" i="18"/>
  <c r="S20" i="18"/>
  <c r="S21" i="18"/>
  <c r="S22" i="18"/>
  <c r="S23" i="18"/>
  <c r="S24" i="18"/>
  <c r="S25" i="18"/>
  <c r="S26" i="18"/>
  <c r="S27" i="18"/>
  <c r="S28" i="18"/>
  <c r="S29" i="18"/>
  <c r="S30" i="18"/>
  <c r="S31" i="18"/>
  <c r="S32" i="18"/>
  <c r="S33" i="18"/>
  <c r="S34" i="18"/>
  <c r="S35" i="18"/>
  <c r="S36" i="18"/>
  <c r="S37" i="18"/>
  <c r="S38" i="18"/>
  <c r="S39" i="18"/>
  <c r="S40" i="18"/>
  <c r="S41" i="18"/>
  <c r="S42" i="18"/>
  <c r="S43" i="18"/>
  <c r="S44" i="18"/>
  <c r="S45" i="18"/>
  <c r="S46" i="18"/>
  <c r="S47" i="18"/>
  <c r="S48" i="18"/>
  <c r="S49" i="18"/>
  <c r="S50" i="18"/>
  <c r="S51" i="18"/>
  <c r="S52" i="18"/>
  <c r="S53" i="18"/>
  <c r="S54" i="18"/>
  <c r="S55" i="18"/>
  <c r="S56" i="18"/>
  <c r="S57" i="18"/>
  <c r="S58" i="18"/>
  <c r="S59" i="18"/>
  <c r="S60" i="18"/>
  <c r="S61" i="18"/>
  <c r="S62" i="18"/>
  <c r="S63" i="18"/>
  <c r="S64" i="18"/>
  <c r="S65" i="18"/>
  <c r="S66" i="18"/>
  <c r="S67" i="18"/>
  <c r="S68" i="18"/>
  <c r="S69" i="18"/>
  <c r="S70" i="18"/>
  <c r="S71" i="18"/>
  <c r="S72" i="18"/>
  <c r="S73" i="18"/>
  <c r="S74" i="18"/>
  <c r="S75" i="18"/>
  <c r="S76" i="18"/>
  <c r="S77" i="18"/>
  <c r="S78" i="18"/>
  <c r="S79" i="18"/>
  <c r="S80" i="18"/>
  <c r="S81" i="18"/>
  <c r="S82" i="18"/>
  <c r="S83" i="18"/>
  <c r="S84" i="18"/>
  <c r="S85" i="18"/>
  <c r="S86" i="18"/>
  <c r="S87" i="18"/>
  <c r="S88" i="18"/>
  <c r="S89" i="18"/>
  <c r="S90" i="18"/>
  <c r="S91" i="18"/>
  <c r="S92" i="18"/>
  <c r="S93" i="18"/>
  <c r="S94" i="18"/>
  <c r="S95" i="18"/>
  <c r="S96" i="18"/>
  <c r="S97" i="18"/>
  <c r="S98" i="18"/>
  <c r="S99" i="18"/>
  <c r="S100" i="18"/>
  <c r="S102" i="18"/>
  <c r="S103" i="18"/>
  <c r="S104" i="18"/>
  <c r="S105" i="18"/>
  <c r="S106" i="18"/>
  <c r="S107" i="18"/>
  <c r="S108" i="18"/>
  <c r="S109" i="18"/>
  <c r="S110" i="18"/>
  <c r="S111" i="18"/>
  <c r="S112" i="18"/>
  <c r="S113" i="18"/>
  <c r="S114" i="18"/>
  <c r="S115" i="18"/>
  <c r="S116" i="18"/>
  <c r="S117" i="18"/>
  <c r="S118" i="18"/>
  <c r="S119" i="18"/>
  <c r="S120" i="18"/>
  <c r="S121" i="18"/>
  <c r="S122" i="18"/>
  <c r="S123" i="18"/>
  <c r="S124" i="18"/>
  <c r="S125" i="18"/>
  <c r="S126" i="18"/>
  <c r="S127" i="18"/>
  <c r="S128" i="18"/>
  <c r="S129" i="18"/>
  <c r="S130" i="18"/>
  <c r="S131" i="18"/>
  <c r="T341" i="5" s="1"/>
  <c r="V341" i="5" s="1"/>
  <c r="S132" i="18"/>
  <c r="S133" i="18"/>
  <c r="S134" i="18"/>
  <c r="S135" i="18"/>
  <c r="S136" i="18"/>
  <c r="S137" i="18"/>
  <c r="S138" i="18"/>
  <c r="S139" i="18"/>
  <c r="S140" i="18"/>
  <c r="S141" i="18"/>
  <c r="S142" i="18"/>
  <c r="S143" i="18"/>
  <c r="S144" i="18"/>
  <c r="S145" i="18"/>
  <c r="S146" i="18"/>
  <c r="S147" i="18"/>
  <c r="S148" i="18"/>
  <c r="S149" i="18"/>
  <c r="S150" i="18"/>
  <c r="S151" i="18"/>
  <c r="S152" i="18"/>
  <c r="S153" i="18"/>
  <c r="S154" i="18"/>
  <c r="S155" i="18"/>
  <c r="S156" i="18"/>
  <c r="S157" i="18"/>
  <c r="S158" i="18"/>
  <c r="S198" i="18"/>
  <c r="M198" i="18"/>
  <c r="D382" i="5" s="1"/>
  <c r="E13" i="7"/>
  <c r="T342" i="5"/>
  <c r="V342" i="5" s="1"/>
  <c r="T343" i="5"/>
  <c r="V343" i="5" s="1"/>
  <c r="T344" i="5"/>
  <c r="V344" i="5" s="1"/>
  <c r="T346" i="5"/>
  <c r="V346" i="5" s="1"/>
  <c r="T347" i="5"/>
  <c r="V347" i="5" s="1"/>
  <c r="T348" i="5"/>
  <c r="V348" i="5" s="1"/>
  <c r="T349" i="5"/>
  <c r="V349" i="5" s="1"/>
  <c r="T351" i="5"/>
  <c r="V351" i="5" s="1"/>
  <c r="J342" i="5"/>
  <c r="L342" i="5" s="1"/>
  <c r="J343" i="5"/>
  <c r="L343" i="5" s="1"/>
  <c r="J344" i="5"/>
  <c r="L344" i="5" s="1"/>
  <c r="J345" i="5"/>
  <c r="L345" i="5" s="1"/>
  <c r="J346" i="5"/>
  <c r="L346" i="5" s="1"/>
  <c r="J347" i="5"/>
  <c r="L347" i="5" s="1"/>
  <c r="J348" i="5"/>
  <c r="L348" i="5" s="1"/>
  <c r="J349" i="5"/>
  <c r="L349" i="5" s="1"/>
  <c r="J350" i="5"/>
  <c r="L350" i="5" s="1"/>
  <c r="I199" i="18"/>
  <c r="I353" i="1"/>
  <c r="T338" i="5"/>
  <c r="V338" i="5" s="1"/>
  <c r="T339" i="5"/>
  <c r="V339" i="5" s="1"/>
  <c r="T340" i="5"/>
  <c r="V340" i="5" s="1"/>
  <c r="J336" i="5"/>
  <c r="L336" i="5" s="1"/>
  <c r="J337" i="5"/>
  <c r="L337" i="5" s="1"/>
  <c r="J338" i="5"/>
  <c r="L338" i="5" s="1"/>
  <c r="J339" i="5"/>
  <c r="L339" i="5" s="1"/>
  <c r="J340" i="5"/>
  <c r="L340" i="5" s="1"/>
  <c r="J341" i="5"/>
  <c r="L341" i="5" s="1"/>
  <c r="S195" i="18" l="1"/>
  <c r="N382" i="5" s="1"/>
  <c r="N383" i="5" s="1"/>
  <c r="D383" i="5"/>
  <c r="W347" i="1"/>
  <c r="U347" i="1"/>
  <c r="O348" i="1"/>
  <c r="M347" i="1"/>
  <c r="M349" i="1" s="1"/>
  <c r="K348" i="1"/>
  <c r="I347" i="1"/>
  <c r="I349" i="1" s="1"/>
  <c r="G349" i="1"/>
  <c r="E349" i="1"/>
  <c r="C349" i="1"/>
  <c r="K198" i="18" l="1"/>
  <c r="K199" i="18" s="1"/>
  <c r="J71" i="5" l="1"/>
  <c r="L71" i="5" s="1"/>
  <c r="J75" i="5"/>
  <c r="L75" i="5" s="1"/>
  <c r="J76" i="5"/>
  <c r="L76" i="5" s="1"/>
  <c r="J77" i="5"/>
  <c r="L77" i="5" s="1"/>
  <c r="J78" i="5"/>
  <c r="L78" i="5" s="1"/>
  <c r="J79" i="5"/>
  <c r="L79" i="5" s="1"/>
  <c r="J80" i="5"/>
  <c r="L80" i="5" s="1"/>
  <c r="J81" i="5"/>
  <c r="L81" i="5" s="1"/>
  <c r="J82" i="5"/>
  <c r="L82" i="5" s="1"/>
  <c r="J83" i="5"/>
  <c r="L83" i="5" s="1"/>
  <c r="J84" i="5"/>
  <c r="L84" i="5" s="1"/>
  <c r="J85" i="5"/>
  <c r="L85" i="5" s="1"/>
  <c r="J86" i="5"/>
  <c r="L86" i="5" s="1"/>
  <c r="J87" i="5"/>
  <c r="L87" i="5" s="1"/>
  <c r="J88" i="5"/>
  <c r="L88" i="5" s="1"/>
  <c r="J89" i="5"/>
  <c r="L89" i="5" s="1"/>
  <c r="J90" i="5"/>
  <c r="L90" i="5" s="1"/>
  <c r="J91" i="5"/>
  <c r="L91" i="5" s="1"/>
  <c r="J92" i="5"/>
  <c r="L92" i="5" s="1"/>
  <c r="J93" i="5"/>
  <c r="L93" i="5" s="1"/>
  <c r="J94" i="5"/>
  <c r="L94" i="5" s="1"/>
  <c r="J95" i="5"/>
  <c r="L95" i="5" s="1"/>
  <c r="J96" i="5"/>
  <c r="L96" i="5" s="1"/>
  <c r="J97" i="5"/>
  <c r="L97" i="5" s="1"/>
  <c r="J98" i="5"/>
  <c r="L98" i="5" s="1"/>
  <c r="J99" i="5"/>
  <c r="L99" i="5" s="1"/>
  <c r="J100" i="5"/>
  <c r="L100" i="5" s="1"/>
  <c r="J101" i="5"/>
  <c r="L101" i="5" s="1"/>
  <c r="J102" i="5"/>
  <c r="L102" i="5" s="1"/>
  <c r="J103" i="5"/>
  <c r="L103" i="5" s="1"/>
  <c r="J104" i="5"/>
  <c r="L104" i="5" s="1"/>
  <c r="J105" i="5"/>
  <c r="L105" i="5" s="1"/>
  <c r="J106" i="5"/>
  <c r="L106" i="5" s="1"/>
  <c r="J107" i="5"/>
  <c r="L107" i="5" s="1"/>
  <c r="J108" i="5"/>
  <c r="L108" i="5" s="1"/>
  <c r="J109" i="5"/>
  <c r="L109" i="5" s="1"/>
  <c r="J110" i="5"/>
  <c r="L110" i="5" s="1"/>
  <c r="J111" i="5"/>
  <c r="L111" i="5" s="1"/>
  <c r="J112" i="5"/>
  <c r="L112" i="5" s="1"/>
  <c r="J113" i="5"/>
  <c r="L113" i="5" s="1"/>
  <c r="J114" i="5"/>
  <c r="L114" i="5" s="1"/>
  <c r="J115" i="5"/>
  <c r="L115" i="5" s="1"/>
  <c r="J116" i="5"/>
  <c r="L116" i="5" s="1"/>
  <c r="J117" i="5"/>
  <c r="L117" i="5" s="1"/>
  <c r="J118" i="5"/>
  <c r="L118" i="5" s="1"/>
  <c r="J119" i="5"/>
  <c r="L119" i="5" s="1"/>
  <c r="J120" i="5"/>
  <c r="L120" i="5" s="1"/>
  <c r="J121" i="5"/>
  <c r="L121" i="5" s="1"/>
  <c r="J122" i="5"/>
  <c r="L122" i="5" s="1"/>
  <c r="J123" i="5"/>
  <c r="L123" i="5" s="1"/>
  <c r="J124" i="5"/>
  <c r="L124" i="5" s="1"/>
  <c r="J125" i="5"/>
  <c r="L125" i="5" s="1"/>
  <c r="J126" i="5"/>
  <c r="L126" i="5" s="1"/>
  <c r="J127" i="5"/>
  <c r="L127" i="5" s="1"/>
  <c r="J128" i="5"/>
  <c r="L128" i="5" s="1"/>
  <c r="J129" i="5"/>
  <c r="L129" i="5" s="1"/>
  <c r="J130" i="5"/>
  <c r="L130" i="5" s="1"/>
  <c r="J131" i="5"/>
  <c r="L131" i="5" s="1"/>
  <c r="J132" i="5"/>
  <c r="L132" i="5" s="1"/>
  <c r="J133" i="5"/>
  <c r="L133" i="5" s="1"/>
  <c r="J134" i="5"/>
  <c r="L134" i="5" s="1"/>
  <c r="J135" i="5"/>
  <c r="L135" i="5" s="1"/>
  <c r="J136" i="5"/>
  <c r="L136" i="5" s="1"/>
  <c r="J137" i="5"/>
  <c r="L137" i="5" s="1"/>
  <c r="J138" i="5"/>
  <c r="L138" i="5" s="1"/>
  <c r="J139" i="5"/>
  <c r="L139" i="5" s="1"/>
  <c r="J140" i="5"/>
  <c r="L140" i="5" s="1"/>
  <c r="J141" i="5"/>
  <c r="L141" i="5" s="1"/>
  <c r="J142" i="5"/>
  <c r="L142" i="5" s="1"/>
  <c r="J143" i="5"/>
  <c r="L143" i="5" s="1"/>
  <c r="J144" i="5"/>
  <c r="L144" i="5" s="1"/>
  <c r="J145" i="5"/>
  <c r="L145" i="5" s="1"/>
  <c r="J146" i="5"/>
  <c r="L146" i="5" s="1"/>
  <c r="J147" i="5"/>
  <c r="L147" i="5" s="1"/>
  <c r="J148" i="5"/>
  <c r="L148" i="5" s="1"/>
  <c r="J149" i="5"/>
  <c r="L149" i="5" s="1"/>
  <c r="J150" i="5"/>
  <c r="L150" i="5" s="1"/>
  <c r="J151" i="5"/>
  <c r="L151" i="5" s="1"/>
  <c r="J152" i="5"/>
  <c r="L152" i="5" s="1"/>
  <c r="J153" i="5"/>
  <c r="L153" i="5" s="1"/>
  <c r="J154" i="5"/>
  <c r="L154" i="5" s="1"/>
  <c r="J155" i="5"/>
  <c r="L155" i="5" s="1"/>
  <c r="J156" i="5"/>
  <c r="L156" i="5" s="1"/>
  <c r="J157" i="5"/>
  <c r="L157" i="5" s="1"/>
  <c r="J158" i="5"/>
  <c r="L158" i="5" s="1"/>
  <c r="J159" i="5"/>
  <c r="L159" i="5" s="1"/>
  <c r="J160" i="5"/>
  <c r="L160" i="5" s="1"/>
  <c r="J161" i="5"/>
  <c r="L161" i="5" s="1"/>
  <c r="J162" i="5"/>
  <c r="L162" i="5" s="1"/>
  <c r="J163" i="5"/>
  <c r="L163" i="5" s="1"/>
  <c r="J164" i="5"/>
  <c r="L164" i="5" s="1"/>
  <c r="J165" i="5"/>
  <c r="L165" i="5" s="1"/>
  <c r="J166" i="5"/>
  <c r="L166" i="5" s="1"/>
  <c r="J167" i="5"/>
  <c r="L167" i="5" s="1"/>
  <c r="J168" i="5"/>
  <c r="L168" i="5" s="1"/>
  <c r="J169" i="5"/>
  <c r="L169" i="5" s="1"/>
  <c r="J170" i="5"/>
  <c r="L170" i="5" s="1"/>
  <c r="J171" i="5"/>
  <c r="L171" i="5" s="1"/>
  <c r="J172" i="5"/>
  <c r="L172" i="5" s="1"/>
  <c r="J173" i="5"/>
  <c r="L173" i="5" s="1"/>
  <c r="J174" i="5"/>
  <c r="L174" i="5" s="1"/>
  <c r="J175" i="5"/>
  <c r="L175" i="5" s="1"/>
  <c r="J176" i="5"/>
  <c r="L176" i="5" s="1"/>
  <c r="J177" i="5"/>
  <c r="L177" i="5" s="1"/>
  <c r="J178" i="5"/>
  <c r="L178" i="5" s="1"/>
  <c r="J179" i="5"/>
  <c r="L179" i="5" s="1"/>
  <c r="J180" i="5"/>
  <c r="L180" i="5" s="1"/>
  <c r="J181" i="5"/>
  <c r="L181" i="5" s="1"/>
  <c r="J182" i="5"/>
  <c r="L182" i="5" s="1"/>
  <c r="J183" i="5"/>
  <c r="L183" i="5" s="1"/>
  <c r="J184" i="5"/>
  <c r="L184" i="5" s="1"/>
  <c r="J185" i="5"/>
  <c r="L185" i="5" s="1"/>
  <c r="J186" i="5"/>
  <c r="L186" i="5" s="1"/>
  <c r="J187" i="5"/>
  <c r="L187" i="5" s="1"/>
  <c r="J188" i="5"/>
  <c r="L188" i="5" s="1"/>
  <c r="J189" i="5"/>
  <c r="L189" i="5" s="1"/>
  <c r="J190" i="5"/>
  <c r="L190" i="5" s="1"/>
  <c r="J191" i="5"/>
  <c r="L191" i="5" s="1"/>
  <c r="J192" i="5"/>
  <c r="L192" i="5" s="1"/>
  <c r="J193" i="5"/>
  <c r="L193" i="5" s="1"/>
  <c r="J194" i="5"/>
  <c r="L194" i="5" s="1"/>
  <c r="J195" i="5"/>
  <c r="L195" i="5" s="1"/>
  <c r="J196" i="5"/>
  <c r="L196" i="5" s="1"/>
  <c r="J197" i="5"/>
  <c r="L197" i="5" s="1"/>
  <c r="J198" i="5"/>
  <c r="L198" i="5" s="1"/>
  <c r="J199" i="5"/>
  <c r="L199" i="5" s="1"/>
  <c r="J200" i="5"/>
  <c r="L200" i="5" s="1"/>
  <c r="J205" i="5"/>
  <c r="L205" i="5" s="1"/>
  <c r="J206" i="5"/>
  <c r="L206" i="5" s="1"/>
  <c r="J207" i="5"/>
  <c r="L207" i="5" s="1"/>
  <c r="J208" i="5"/>
  <c r="L208" i="5" s="1"/>
  <c r="J209" i="5"/>
  <c r="L209" i="5" s="1"/>
  <c r="J210" i="5"/>
  <c r="L210" i="5" s="1"/>
  <c r="J211" i="5"/>
  <c r="L211" i="5" s="1"/>
  <c r="J212" i="5"/>
  <c r="L212" i="5" s="1"/>
  <c r="J213" i="5"/>
  <c r="L213" i="5" s="1"/>
  <c r="J214" i="5"/>
  <c r="L214" i="5" s="1"/>
  <c r="J215" i="5"/>
  <c r="L215" i="5" s="1"/>
  <c r="J216" i="5"/>
  <c r="L216" i="5" s="1"/>
  <c r="J217" i="5"/>
  <c r="L217" i="5" s="1"/>
  <c r="J218" i="5"/>
  <c r="L218" i="5" s="1"/>
  <c r="J219" i="5"/>
  <c r="L219" i="5" s="1"/>
  <c r="J220" i="5"/>
  <c r="L220" i="5" s="1"/>
  <c r="J221" i="5"/>
  <c r="L221" i="5" s="1"/>
  <c r="J222" i="5"/>
  <c r="L222" i="5" s="1"/>
  <c r="J223" i="5"/>
  <c r="L223" i="5" s="1"/>
  <c r="J224" i="5"/>
  <c r="L224" i="5" s="1"/>
  <c r="J225" i="5"/>
  <c r="L225" i="5" s="1"/>
  <c r="J226" i="5"/>
  <c r="L226" i="5" s="1"/>
  <c r="J227" i="5"/>
  <c r="L227" i="5" s="1"/>
  <c r="J228" i="5"/>
  <c r="L228" i="5" s="1"/>
  <c r="J229" i="5"/>
  <c r="L229" i="5" s="1"/>
  <c r="J230" i="5"/>
  <c r="L230" i="5" s="1"/>
  <c r="J231" i="5"/>
  <c r="L231" i="5" s="1"/>
  <c r="J232" i="5"/>
  <c r="L232" i="5" s="1"/>
  <c r="J233" i="5"/>
  <c r="L233" i="5" s="1"/>
  <c r="J234" i="5"/>
  <c r="L234" i="5" s="1"/>
  <c r="J235" i="5"/>
  <c r="L235" i="5" s="1"/>
  <c r="J236" i="5"/>
  <c r="L236" i="5" s="1"/>
  <c r="J237" i="5"/>
  <c r="L237" i="5" s="1"/>
  <c r="J238" i="5"/>
  <c r="L238" i="5" s="1"/>
  <c r="J239" i="5"/>
  <c r="L239" i="5" s="1"/>
  <c r="J240" i="5"/>
  <c r="L240" i="5" s="1"/>
  <c r="J241" i="5"/>
  <c r="L241" i="5" s="1"/>
  <c r="J242" i="5"/>
  <c r="L242" i="5" s="1"/>
  <c r="J243" i="5"/>
  <c r="L243" i="5" s="1"/>
  <c r="J244" i="5"/>
  <c r="L244" i="5" s="1"/>
  <c r="J245" i="5"/>
  <c r="L245" i="5" s="1"/>
  <c r="J246" i="5"/>
  <c r="L246" i="5" s="1"/>
  <c r="J247" i="5"/>
  <c r="L247" i="5" s="1"/>
  <c r="J248" i="5"/>
  <c r="L248" i="5" s="1"/>
  <c r="J249" i="5"/>
  <c r="L249" i="5" s="1"/>
  <c r="J250" i="5"/>
  <c r="L250" i="5" s="1"/>
  <c r="J251" i="5"/>
  <c r="L251" i="5" s="1"/>
  <c r="J252" i="5"/>
  <c r="L252" i="5" s="1"/>
  <c r="J253" i="5"/>
  <c r="L253" i="5" s="1"/>
  <c r="J254" i="5"/>
  <c r="L254" i="5" s="1"/>
  <c r="J255" i="5"/>
  <c r="L255" i="5" s="1"/>
  <c r="J256" i="5"/>
  <c r="L256" i="5" s="1"/>
  <c r="J257" i="5"/>
  <c r="L257" i="5" s="1"/>
  <c r="J258" i="5"/>
  <c r="L258" i="5" s="1"/>
  <c r="J259" i="5"/>
  <c r="L259" i="5" s="1"/>
  <c r="J260" i="5"/>
  <c r="L260" i="5" s="1"/>
  <c r="J261" i="5"/>
  <c r="L261" i="5" s="1"/>
  <c r="J262" i="5"/>
  <c r="L262" i="5" s="1"/>
  <c r="J263" i="5"/>
  <c r="L263" i="5" s="1"/>
  <c r="J264" i="5"/>
  <c r="L264" i="5" s="1"/>
  <c r="J265" i="5"/>
  <c r="L265" i="5" s="1"/>
  <c r="J266" i="5"/>
  <c r="L266" i="5" s="1"/>
  <c r="J267" i="5"/>
  <c r="L267" i="5" s="1"/>
  <c r="J268" i="5"/>
  <c r="L268" i="5" s="1"/>
  <c r="J269" i="5"/>
  <c r="L269" i="5" s="1"/>
  <c r="J270" i="5"/>
  <c r="L270" i="5" s="1"/>
  <c r="J271" i="5"/>
  <c r="L271" i="5" s="1"/>
  <c r="J272" i="5"/>
  <c r="L272" i="5" s="1"/>
  <c r="J273" i="5"/>
  <c r="L273" i="5" s="1"/>
  <c r="J274" i="5"/>
  <c r="L274" i="5" s="1"/>
  <c r="J275" i="5"/>
  <c r="L275" i="5" s="1"/>
  <c r="J276" i="5"/>
  <c r="L276" i="5" s="1"/>
  <c r="J277" i="5"/>
  <c r="L277" i="5" s="1"/>
  <c r="J278" i="5"/>
  <c r="L278" i="5" s="1"/>
  <c r="J279" i="5"/>
  <c r="L279" i="5" s="1"/>
  <c r="J280" i="5"/>
  <c r="L280" i="5" s="1"/>
  <c r="J281" i="5"/>
  <c r="L281" i="5" s="1"/>
  <c r="J282" i="5"/>
  <c r="L282" i="5" s="1"/>
  <c r="J283" i="5"/>
  <c r="L283" i="5" s="1"/>
  <c r="J284" i="5"/>
  <c r="L284" i="5" s="1"/>
  <c r="J285" i="5"/>
  <c r="L285" i="5" s="1"/>
  <c r="J286" i="5"/>
  <c r="L286" i="5" s="1"/>
  <c r="J287" i="5"/>
  <c r="L287" i="5" s="1"/>
  <c r="J288" i="5"/>
  <c r="L288" i="5" s="1"/>
  <c r="J289" i="5"/>
  <c r="L289" i="5" s="1"/>
  <c r="J290" i="5"/>
  <c r="L290" i="5" s="1"/>
  <c r="J291" i="5"/>
  <c r="L291" i="5" s="1"/>
  <c r="J292" i="5"/>
  <c r="L292" i="5" s="1"/>
  <c r="J293" i="5"/>
  <c r="L293" i="5" s="1"/>
  <c r="J294" i="5"/>
  <c r="L294" i="5" s="1"/>
  <c r="J295" i="5"/>
  <c r="L295" i="5" s="1"/>
  <c r="J296" i="5"/>
  <c r="L296" i="5" s="1"/>
  <c r="J297" i="5"/>
  <c r="L297" i="5" s="1"/>
  <c r="J298" i="5"/>
  <c r="L298" i="5" s="1"/>
  <c r="J299" i="5"/>
  <c r="L299" i="5" s="1"/>
  <c r="J300" i="5"/>
  <c r="L300" i="5" s="1"/>
  <c r="J301" i="5"/>
  <c r="L301" i="5" s="1"/>
  <c r="J302" i="5"/>
  <c r="L302" i="5" s="1"/>
  <c r="J303" i="5"/>
  <c r="L303" i="5" s="1"/>
  <c r="J304" i="5"/>
  <c r="L304" i="5" s="1"/>
  <c r="J305" i="5"/>
  <c r="L305" i="5" s="1"/>
  <c r="J306" i="5"/>
  <c r="L306" i="5" s="1"/>
  <c r="J307" i="5"/>
  <c r="L307" i="5" s="1"/>
  <c r="J308" i="5"/>
  <c r="L308" i="5" s="1"/>
  <c r="J309" i="5"/>
  <c r="L309" i="5" s="1"/>
  <c r="J310" i="5"/>
  <c r="L310" i="5" s="1"/>
  <c r="J311" i="5"/>
  <c r="L311" i="5" s="1"/>
  <c r="J312" i="5"/>
  <c r="L312" i="5" s="1"/>
  <c r="J313" i="5"/>
  <c r="L313" i="5" s="1"/>
  <c r="J314" i="5"/>
  <c r="L314" i="5" s="1"/>
  <c r="J315" i="5"/>
  <c r="L315" i="5" s="1"/>
  <c r="J316" i="5"/>
  <c r="L316" i="5" s="1"/>
  <c r="J317" i="5"/>
  <c r="L317" i="5" s="1"/>
  <c r="J318" i="5"/>
  <c r="L318" i="5" s="1"/>
  <c r="J319" i="5"/>
  <c r="L319" i="5" s="1"/>
  <c r="J320" i="5"/>
  <c r="L320" i="5" s="1"/>
  <c r="J321" i="5"/>
  <c r="L321" i="5" s="1"/>
  <c r="J322" i="5"/>
  <c r="L322" i="5" s="1"/>
  <c r="J323" i="5"/>
  <c r="L323" i="5" s="1"/>
  <c r="J324" i="5"/>
  <c r="L324" i="5" s="1"/>
  <c r="J325" i="5"/>
  <c r="L325" i="5" s="1"/>
  <c r="J326" i="5"/>
  <c r="L326" i="5" s="1"/>
  <c r="J327" i="5"/>
  <c r="L327" i="5" s="1"/>
  <c r="J328" i="5"/>
  <c r="L328" i="5" s="1"/>
  <c r="J329" i="5"/>
  <c r="L329" i="5" s="1"/>
  <c r="J330" i="5"/>
  <c r="L330" i="5" s="1"/>
  <c r="J331" i="5"/>
  <c r="L331" i="5" s="1"/>
  <c r="J332" i="5"/>
  <c r="L332" i="5" s="1"/>
  <c r="J333" i="5"/>
  <c r="L333" i="5" s="1"/>
  <c r="J334" i="5"/>
  <c r="L334" i="5" s="1"/>
  <c r="J335" i="5"/>
  <c r="L335" i="5" s="1"/>
  <c r="J73" i="5"/>
  <c r="L73" i="5" s="1"/>
  <c r="J74" i="5"/>
  <c r="L74" i="5" s="1"/>
  <c r="C353" i="1" l="1"/>
  <c r="T334" i="5"/>
  <c r="V334" i="5" s="1"/>
  <c r="T335" i="5"/>
  <c r="V335" i="5" s="1"/>
  <c r="T336" i="5"/>
  <c r="V336" i="5" s="1"/>
  <c r="T337" i="5"/>
  <c r="V337" i="5" s="1"/>
  <c r="C377" i="15"/>
  <c r="E377" i="15"/>
  <c r="M377" i="15"/>
  <c r="O199" i="18"/>
  <c r="M353" i="1"/>
  <c r="W353" i="1"/>
  <c r="U353" i="1"/>
  <c r="O353" i="1"/>
  <c r="K353" i="1"/>
  <c r="G353" i="1"/>
  <c r="M11" i="11"/>
  <c r="M199" i="18" l="1"/>
  <c r="J38" i="5" l="1"/>
  <c r="L38" i="5" s="1"/>
  <c r="T331" i="5" l="1"/>
  <c r="V331" i="5" s="1"/>
  <c r="T332" i="5"/>
  <c r="V332" i="5" s="1"/>
  <c r="T333" i="5"/>
  <c r="V333" i="5" s="1"/>
  <c r="E6" i="8" l="1"/>
  <c r="T330" i="5"/>
  <c r="V330" i="5" s="1"/>
  <c r="T318" i="5"/>
  <c r="V318" i="5" s="1"/>
  <c r="T319" i="5"/>
  <c r="V319" i="5" s="1"/>
  <c r="T320" i="5"/>
  <c r="V320" i="5" s="1"/>
  <c r="T321" i="5"/>
  <c r="V321" i="5" s="1"/>
  <c r="T322" i="5"/>
  <c r="V322" i="5" s="1"/>
  <c r="T323" i="5"/>
  <c r="V323" i="5" s="1"/>
  <c r="T324" i="5"/>
  <c r="V324" i="5" s="1"/>
  <c r="T325" i="5"/>
  <c r="V325" i="5" s="1"/>
  <c r="T326" i="5"/>
  <c r="V326" i="5" s="1"/>
  <c r="T327" i="5"/>
  <c r="V327" i="5" s="1"/>
  <c r="T328" i="5"/>
  <c r="V328" i="5" s="1"/>
  <c r="T329" i="5"/>
  <c r="V329" i="5" s="1"/>
  <c r="G12" i="13" l="1"/>
  <c r="T288" i="5"/>
  <c r="V288" i="5" s="1"/>
  <c r="T317" i="5"/>
  <c r="V317" i="5" s="1"/>
  <c r="T316" i="5"/>
  <c r="V316" i="5" s="1"/>
  <c r="T315" i="5"/>
  <c r="V315" i="5" s="1"/>
  <c r="T314" i="5"/>
  <c r="V314" i="5" s="1"/>
  <c r="T313" i="5"/>
  <c r="V313" i="5" s="1"/>
  <c r="T312" i="5"/>
  <c r="V312" i="5" s="1"/>
  <c r="T311" i="5"/>
  <c r="V311" i="5" s="1"/>
  <c r="T310" i="5"/>
  <c r="V310" i="5" s="1"/>
  <c r="T309" i="5"/>
  <c r="V309" i="5" s="1"/>
  <c r="T308" i="5"/>
  <c r="V308" i="5" s="1"/>
  <c r="T307" i="5"/>
  <c r="V307" i="5" s="1"/>
  <c r="T306" i="5"/>
  <c r="V306" i="5" s="1"/>
  <c r="T305" i="5"/>
  <c r="V305" i="5" s="1"/>
  <c r="T304" i="5"/>
  <c r="V304" i="5" s="1"/>
  <c r="T303" i="5"/>
  <c r="V303" i="5" s="1"/>
  <c r="T302" i="5"/>
  <c r="V302" i="5" s="1"/>
  <c r="T301" i="5"/>
  <c r="V301" i="5" s="1"/>
  <c r="T300" i="5"/>
  <c r="V300" i="5" s="1"/>
  <c r="T299" i="5"/>
  <c r="V299" i="5" s="1"/>
  <c r="T298" i="5"/>
  <c r="V298" i="5" s="1"/>
  <c r="T297" i="5"/>
  <c r="V297" i="5" s="1"/>
  <c r="T296" i="5"/>
  <c r="V296" i="5" s="1"/>
  <c r="T295" i="5"/>
  <c r="V295" i="5" s="1"/>
  <c r="T294" i="5"/>
  <c r="V294" i="5" s="1"/>
  <c r="T293" i="5"/>
  <c r="V293" i="5" s="1"/>
  <c r="T292" i="5"/>
  <c r="V292" i="5" s="1"/>
  <c r="T291" i="5"/>
  <c r="V291" i="5" s="1"/>
  <c r="T290" i="5"/>
  <c r="V290" i="5" s="1"/>
  <c r="T289" i="5"/>
  <c r="V289" i="5" s="1"/>
  <c r="T287" i="5"/>
  <c r="V287" i="5" s="1"/>
  <c r="T286" i="5"/>
  <c r="V286" i="5" s="1"/>
  <c r="T285" i="5"/>
  <c r="V285" i="5" s="1"/>
  <c r="T284" i="5"/>
  <c r="V284" i="5" s="1"/>
  <c r="T283" i="5"/>
  <c r="V283" i="5" s="1"/>
  <c r="T282" i="5"/>
  <c r="V282" i="5" s="1"/>
  <c r="T281" i="5"/>
  <c r="V281" i="5" s="1"/>
  <c r="T280" i="5"/>
  <c r="V280" i="5" s="1"/>
  <c r="T279" i="5"/>
  <c r="V279" i="5" s="1"/>
  <c r="T278" i="5"/>
  <c r="V278" i="5" s="1"/>
  <c r="T277" i="5"/>
  <c r="V277" i="5" s="1"/>
  <c r="T276" i="5"/>
  <c r="V276" i="5" s="1"/>
  <c r="T275" i="5"/>
  <c r="V275" i="5" s="1"/>
  <c r="T274" i="5"/>
  <c r="V274" i="5" s="1"/>
  <c r="T273" i="5"/>
  <c r="V273" i="5" s="1"/>
  <c r="T272" i="5"/>
  <c r="V272" i="5" s="1"/>
  <c r="T271" i="5"/>
  <c r="V271" i="5" s="1"/>
  <c r="T270" i="5"/>
  <c r="V270" i="5" s="1"/>
  <c r="T269" i="5"/>
  <c r="V269" i="5" s="1"/>
  <c r="T268" i="5"/>
  <c r="V268" i="5" s="1"/>
  <c r="T267" i="5"/>
  <c r="V267" i="5" s="1"/>
  <c r="T266" i="5"/>
  <c r="V266" i="5" s="1"/>
  <c r="T265" i="5"/>
  <c r="V265" i="5" s="1"/>
  <c r="T264" i="5"/>
  <c r="V264" i="5" s="1"/>
  <c r="T263" i="5"/>
  <c r="V263" i="5" s="1"/>
  <c r="T262" i="5"/>
  <c r="V262" i="5" s="1"/>
  <c r="T261" i="5"/>
  <c r="V261" i="5" s="1"/>
  <c r="T260" i="5"/>
  <c r="V260" i="5" s="1"/>
  <c r="T259" i="5"/>
  <c r="V259" i="5" s="1"/>
  <c r="T258" i="5"/>
  <c r="V258" i="5" s="1"/>
  <c r="T257" i="5"/>
  <c r="V257" i="5" s="1"/>
  <c r="T256" i="5"/>
  <c r="V256" i="5" s="1"/>
  <c r="T255" i="5"/>
  <c r="V255" i="5" s="1"/>
  <c r="T254" i="5"/>
  <c r="V254" i="5" s="1"/>
  <c r="T253" i="5"/>
  <c r="V253" i="5" s="1"/>
  <c r="T252" i="5"/>
  <c r="V252" i="5" s="1"/>
  <c r="T251" i="5"/>
  <c r="V251" i="5" s="1"/>
  <c r="T250" i="5"/>
  <c r="V250" i="5" s="1"/>
  <c r="T249" i="5"/>
  <c r="V249" i="5" s="1"/>
  <c r="T248" i="5"/>
  <c r="V248" i="5" s="1"/>
  <c r="T247" i="5"/>
  <c r="V247" i="5" s="1"/>
  <c r="T246" i="5"/>
  <c r="V246" i="5" s="1"/>
  <c r="T245" i="5"/>
  <c r="V245" i="5" s="1"/>
  <c r="T244" i="5"/>
  <c r="V244" i="5" s="1"/>
  <c r="T243" i="5"/>
  <c r="V243" i="5" s="1"/>
  <c r="T242" i="5"/>
  <c r="V242" i="5" s="1"/>
  <c r="T241" i="5"/>
  <c r="V241" i="5" s="1"/>
  <c r="T240" i="5"/>
  <c r="V240" i="5" s="1"/>
  <c r="T239" i="5"/>
  <c r="V239" i="5" s="1"/>
  <c r="T238" i="5"/>
  <c r="V238" i="5" s="1"/>
  <c r="T237" i="5"/>
  <c r="V237" i="5" s="1"/>
  <c r="T236" i="5"/>
  <c r="V236" i="5" s="1"/>
  <c r="T235" i="5"/>
  <c r="V235" i="5" s="1"/>
  <c r="T234" i="5"/>
  <c r="V234" i="5" s="1"/>
  <c r="T233" i="5"/>
  <c r="V233" i="5" s="1"/>
  <c r="T232" i="5"/>
  <c r="V232" i="5" s="1"/>
  <c r="T231" i="5"/>
  <c r="V231" i="5" s="1"/>
  <c r="T230" i="5"/>
  <c r="V230" i="5" s="1"/>
  <c r="T229" i="5"/>
  <c r="V229" i="5" s="1"/>
  <c r="T228" i="5"/>
  <c r="V228" i="5" s="1"/>
  <c r="T227" i="5"/>
  <c r="V227" i="5" s="1"/>
  <c r="T226" i="5"/>
  <c r="V226" i="5" s="1"/>
  <c r="T225" i="5"/>
  <c r="V225" i="5" s="1"/>
  <c r="T224" i="5"/>
  <c r="V224" i="5" s="1"/>
  <c r="T223" i="5"/>
  <c r="V223" i="5" s="1"/>
  <c r="T222" i="5"/>
  <c r="V222" i="5" s="1"/>
  <c r="T221" i="5"/>
  <c r="V221" i="5" s="1"/>
  <c r="T220" i="5"/>
  <c r="V220" i="5" s="1"/>
  <c r="T219" i="5"/>
  <c r="V219" i="5" s="1"/>
  <c r="T218" i="5"/>
  <c r="V218" i="5" s="1"/>
  <c r="T217" i="5"/>
  <c r="V217" i="5" s="1"/>
  <c r="T216" i="5"/>
  <c r="V216" i="5" s="1"/>
  <c r="T215" i="5"/>
  <c r="V215" i="5" s="1"/>
  <c r="T214" i="5"/>
  <c r="V214" i="5" s="1"/>
  <c r="T213" i="5"/>
  <c r="V213" i="5" s="1"/>
  <c r="T212" i="5"/>
  <c r="V212" i="5" s="1"/>
  <c r="T211" i="5"/>
  <c r="V211" i="5" s="1"/>
  <c r="T210" i="5"/>
  <c r="V210" i="5" s="1"/>
  <c r="T209" i="5"/>
  <c r="V209" i="5" s="1"/>
  <c r="T208" i="5"/>
  <c r="V208" i="5" s="1"/>
  <c r="T207" i="5"/>
  <c r="V207" i="5" s="1"/>
  <c r="T206" i="5"/>
  <c r="V206" i="5" s="1"/>
  <c r="T205" i="5"/>
  <c r="V205" i="5" s="1"/>
  <c r="T204" i="5"/>
  <c r="V204" i="5" s="1"/>
  <c r="T203" i="5"/>
  <c r="V203" i="5" s="1"/>
  <c r="T200" i="5"/>
  <c r="V200" i="5" s="1"/>
  <c r="T199" i="5"/>
  <c r="V199" i="5" s="1"/>
  <c r="T198" i="5"/>
  <c r="V198" i="5" s="1"/>
  <c r="T197" i="5"/>
  <c r="V197" i="5" s="1"/>
  <c r="T196" i="5"/>
  <c r="V196" i="5" s="1"/>
  <c r="T195" i="5"/>
  <c r="V195" i="5" s="1"/>
  <c r="T194" i="5"/>
  <c r="V194" i="5" s="1"/>
  <c r="T193" i="5"/>
  <c r="V193" i="5" s="1"/>
  <c r="T192" i="5"/>
  <c r="V192" i="5" s="1"/>
  <c r="T191" i="5"/>
  <c r="V191" i="5" s="1"/>
  <c r="T190" i="5"/>
  <c r="V190" i="5" s="1"/>
  <c r="T189" i="5"/>
  <c r="V189" i="5" s="1"/>
  <c r="T188" i="5"/>
  <c r="V188" i="5" s="1"/>
  <c r="T187" i="5"/>
  <c r="V187" i="5" s="1"/>
  <c r="T186" i="5"/>
  <c r="V186" i="5" s="1"/>
  <c r="T185" i="5"/>
  <c r="V185" i="5" s="1"/>
  <c r="T184" i="5"/>
  <c r="V184" i="5" s="1"/>
  <c r="T183" i="5"/>
  <c r="V183" i="5" s="1"/>
  <c r="T182" i="5"/>
  <c r="V182" i="5" s="1"/>
  <c r="T181" i="5"/>
  <c r="V181" i="5" s="1"/>
  <c r="T180" i="5"/>
  <c r="V180" i="5" s="1"/>
  <c r="T179" i="5"/>
  <c r="V179" i="5" s="1"/>
  <c r="T178" i="5"/>
  <c r="V178" i="5" s="1"/>
  <c r="T177" i="5"/>
  <c r="V177" i="5" s="1"/>
  <c r="T176" i="5"/>
  <c r="V176" i="5" s="1"/>
  <c r="T175" i="5"/>
  <c r="V175" i="5" s="1"/>
  <c r="T174" i="5"/>
  <c r="V174" i="5" s="1"/>
  <c r="T173" i="5"/>
  <c r="V173" i="5" s="1"/>
  <c r="T172" i="5"/>
  <c r="V172" i="5" s="1"/>
  <c r="T171" i="5"/>
  <c r="V171" i="5" s="1"/>
  <c r="T170" i="5"/>
  <c r="V170" i="5" s="1"/>
  <c r="T169" i="5"/>
  <c r="V169" i="5" s="1"/>
  <c r="T168" i="5"/>
  <c r="V168" i="5" s="1"/>
  <c r="T167" i="5"/>
  <c r="V167" i="5" s="1"/>
  <c r="T166" i="5"/>
  <c r="V166" i="5" s="1"/>
  <c r="T165" i="5"/>
  <c r="V165" i="5" s="1"/>
  <c r="T164" i="5"/>
  <c r="V164" i="5" s="1"/>
  <c r="T163" i="5"/>
  <c r="V163" i="5" s="1"/>
  <c r="T162" i="5"/>
  <c r="V162" i="5" s="1"/>
  <c r="T161" i="5"/>
  <c r="V161" i="5" s="1"/>
  <c r="T160" i="5"/>
  <c r="V160" i="5" s="1"/>
  <c r="T159" i="5"/>
  <c r="V159" i="5" s="1"/>
  <c r="T158" i="5"/>
  <c r="V158" i="5" s="1"/>
  <c r="T157" i="5"/>
  <c r="V157" i="5" s="1"/>
  <c r="T156" i="5"/>
  <c r="V156" i="5" s="1"/>
  <c r="T155" i="5"/>
  <c r="V155" i="5" s="1"/>
  <c r="T154" i="5"/>
  <c r="V154" i="5" s="1"/>
  <c r="T153" i="5"/>
  <c r="V153" i="5" s="1"/>
  <c r="T152" i="5"/>
  <c r="V152" i="5" s="1"/>
  <c r="T151" i="5"/>
  <c r="V151" i="5" s="1"/>
  <c r="T150" i="5"/>
  <c r="V150" i="5" s="1"/>
  <c r="T149" i="5"/>
  <c r="V149" i="5" s="1"/>
  <c r="T148" i="5"/>
  <c r="V148" i="5" s="1"/>
  <c r="T147" i="5"/>
  <c r="V147" i="5" s="1"/>
  <c r="T146" i="5"/>
  <c r="V146" i="5" s="1"/>
  <c r="T145" i="5"/>
  <c r="V145" i="5" s="1"/>
  <c r="T144" i="5"/>
  <c r="V144" i="5" s="1"/>
  <c r="T143" i="5"/>
  <c r="V143" i="5" s="1"/>
  <c r="T142" i="5"/>
  <c r="V142" i="5" s="1"/>
  <c r="T141" i="5"/>
  <c r="V141" i="5" s="1"/>
  <c r="T140" i="5"/>
  <c r="V140" i="5" s="1"/>
  <c r="T139" i="5"/>
  <c r="V139" i="5" s="1"/>
  <c r="T138" i="5"/>
  <c r="V138" i="5" s="1"/>
  <c r="T137" i="5"/>
  <c r="V137" i="5" s="1"/>
  <c r="T136" i="5"/>
  <c r="V136" i="5" s="1"/>
  <c r="T135" i="5"/>
  <c r="V135" i="5" s="1"/>
  <c r="T134" i="5"/>
  <c r="V134" i="5" s="1"/>
  <c r="T133" i="5"/>
  <c r="V133" i="5" s="1"/>
  <c r="T132" i="5"/>
  <c r="V132" i="5" s="1"/>
  <c r="T131" i="5"/>
  <c r="V131" i="5" s="1"/>
  <c r="T130" i="5"/>
  <c r="V130" i="5" s="1"/>
  <c r="T129" i="5"/>
  <c r="V129" i="5" s="1"/>
  <c r="T128" i="5"/>
  <c r="V128" i="5" s="1"/>
  <c r="T127" i="5"/>
  <c r="V127" i="5" s="1"/>
  <c r="T126" i="5"/>
  <c r="V126" i="5" s="1"/>
  <c r="T125" i="5"/>
  <c r="V125" i="5" s="1"/>
  <c r="T124" i="5"/>
  <c r="V124" i="5" s="1"/>
  <c r="T123" i="5"/>
  <c r="V123" i="5" s="1"/>
  <c r="T122" i="5"/>
  <c r="V122" i="5" s="1"/>
  <c r="T121" i="5"/>
  <c r="V121" i="5" s="1"/>
  <c r="T120" i="5"/>
  <c r="V120" i="5" s="1"/>
  <c r="T119" i="5"/>
  <c r="V119" i="5" s="1"/>
  <c r="T118" i="5"/>
  <c r="V118" i="5" s="1"/>
  <c r="T117" i="5"/>
  <c r="V117" i="5" s="1"/>
  <c r="T116" i="5"/>
  <c r="V116" i="5" s="1"/>
  <c r="T115" i="5"/>
  <c r="V115" i="5" s="1"/>
  <c r="T114" i="5"/>
  <c r="V114" i="5" s="1"/>
  <c r="T113" i="5"/>
  <c r="V113" i="5" s="1"/>
  <c r="T112" i="5"/>
  <c r="V112" i="5" s="1"/>
  <c r="T111" i="5"/>
  <c r="V111" i="5" s="1"/>
  <c r="T110" i="5"/>
  <c r="V110" i="5" s="1"/>
  <c r="T109" i="5"/>
  <c r="V109" i="5" s="1"/>
  <c r="T108" i="5"/>
  <c r="V108" i="5" s="1"/>
  <c r="T107" i="5"/>
  <c r="V107" i="5" s="1"/>
  <c r="T106" i="5"/>
  <c r="V106" i="5" s="1"/>
  <c r="T105" i="5"/>
  <c r="V105" i="5" s="1"/>
  <c r="T104" i="5"/>
  <c r="V104" i="5" s="1"/>
  <c r="T103" i="5"/>
  <c r="V103" i="5" s="1"/>
  <c r="T102" i="5"/>
  <c r="V102" i="5" s="1"/>
  <c r="T101" i="5"/>
  <c r="V101" i="5" s="1"/>
  <c r="T100" i="5"/>
  <c r="V100" i="5" s="1"/>
  <c r="T99" i="5"/>
  <c r="V99" i="5" s="1"/>
  <c r="T98" i="5"/>
  <c r="V98" i="5" s="1"/>
  <c r="T97" i="5"/>
  <c r="V97" i="5" s="1"/>
  <c r="T96" i="5"/>
  <c r="V96" i="5" s="1"/>
  <c r="T95" i="5"/>
  <c r="V95" i="5" s="1"/>
  <c r="T94" i="5"/>
  <c r="V94" i="5" s="1"/>
  <c r="T93" i="5"/>
  <c r="V93" i="5" s="1"/>
  <c r="T92" i="5"/>
  <c r="V92" i="5" s="1"/>
  <c r="T91" i="5"/>
  <c r="V91" i="5" s="1"/>
  <c r="T90" i="5"/>
  <c r="V90" i="5" s="1"/>
  <c r="T89" i="5"/>
  <c r="V89" i="5" s="1"/>
  <c r="T88" i="5"/>
  <c r="V88" i="5" s="1"/>
  <c r="T87" i="5"/>
  <c r="V87" i="5" s="1"/>
  <c r="T86" i="5"/>
  <c r="V86" i="5" s="1"/>
  <c r="T85" i="5"/>
  <c r="V85" i="5" s="1"/>
  <c r="T84" i="5"/>
  <c r="V84" i="5" s="1"/>
  <c r="T83" i="5"/>
  <c r="V83" i="5" s="1"/>
  <c r="T82" i="5"/>
  <c r="V82" i="5" s="1"/>
  <c r="T81" i="5"/>
  <c r="V81" i="5" s="1"/>
  <c r="T80" i="5"/>
  <c r="V80" i="5" s="1"/>
  <c r="T79" i="5"/>
  <c r="V79" i="5" s="1"/>
  <c r="T78" i="5"/>
  <c r="V78" i="5" s="1"/>
  <c r="T77" i="5"/>
  <c r="V77" i="5" s="1"/>
  <c r="T76" i="5"/>
  <c r="V76" i="5" s="1"/>
  <c r="T75" i="5"/>
  <c r="V75" i="5" s="1"/>
  <c r="T74" i="5"/>
  <c r="V74" i="5" s="1"/>
  <c r="T73" i="5"/>
  <c r="V73" i="5" s="1"/>
  <c r="T72" i="5"/>
  <c r="V72" i="5" s="1"/>
  <c r="T71" i="5"/>
  <c r="V71" i="5" s="1"/>
  <c r="T70" i="5"/>
  <c r="V70" i="5" s="1"/>
  <c r="T69" i="5"/>
  <c r="V69" i="5" s="1"/>
  <c r="T68" i="5"/>
  <c r="V68" i="5" s="1"/>
  <c r="T67" i="5"/>
  <c r="V67" i="5" s="1"/>
  <c r="T66" i="5"/>
  <c r="V66" i="5" s="1"/>
  <c r="T65" i="5"/>
  <c r="V65" i="5" s="1"/>
  <c r="T64" i="5"/>
  <c r="V64" i="5" s="1"/>
  <c r="T63" i="5"/>
  <c r="V63" i="5" s="1"/>
  <c r="T62" i="5"/>
  <c r="V62" i="5" s="1"/>
  <c r="T61" i="5"/>
  <c r="V61" i="5" s="1"/>
  <c r="T60" i="5"/>
  <c r="V60" i="5" s="1"/>
  <c r="T59" i="5"/>
  <c r="V59" i="5" s="1"/>
  <c r="T58" i="5"/>
  <c r="V58" i="5" s="1"/>
  <c r="T57" i="5"/>
  <c r="V57" i="5" s="1"/>
  <c r="T56" i="5"/>
  <c r="V56" i="5" s="1"/>
  <c r="T55" i="5"/>
  <c r="V55" i="5" s="1"/>
  <c r="T54" i="5"/>
  <c r="V54" i="5" s="1"/>
  <c r="T53" i="5"/>
  <c r="V53" i="5" s="1"/>
  <c r="T52" i="5"/>
  <c r="V52" i="5" s="1"/>
  <c r="T51" i="5"/>
  <c r="V51" i="5" s="1"/>
  <c r="T50" i="5"/>
  <c r="V50" i="5" s="1"/>
  <c r="T49" i="5"/>
  <c r="V49" i="5" s="1"/>
  <c r="T48" i="5"/>
  <c r="V48" i="5" s="1"/>
  <c r="T47" i="5"/>
  <c r="V47" i="5" s="1"/>
  <c r="T46" i="5"/>
  <c r="V46" i="5" s="1"/>
  <c r="T45" i="5"/>
  <c r="V45" i="5" s="1"/>
  <c r="T44" i="5"/>
  <c r="V44" i="5" s="1"/>
  <c r="T43" i="5"/>
  <c r="V43" i="5" s="1"/>
  <c r="T42" i="5"/>
  <c r="V42" i="5" s="1"/>
  <c r="T41" i="5"/>
  <c r="V41" i="5" s="1"/>
  <c r="T40" i="5"/>
  <c r="V40" i="5" s="1"/>
  <c r="T39" i="5"/>
  <c r="V39" i="5" s="1"/>
  <c r="T38" i="5"/>
  <c r="V38" i="5" s="1"/>
  <c r="T37" i="5"/>
  <c r="V37" i="5" s="1"/>
  <c r="T36" i="5"/>
  <c r="V36" i="5" s="1"/>
  <c r="T35" i="5"/>
  <c r="V35" i="5" s="1"/>
  <c r="T34" i="5"/>
  <c r="V34" i="5" s="1"/>
  <c r="T33" i="5"/>
  <c r="V33" i="5" s="1"/>
  <c r="T32" i="5"/>
  <c r="V32" i="5" s="1"/>
  <c r="T31" i="5"/>
  <c r="V31" i="5" s="1"/>
  <c r="T30" i="5"/>
  <c r="V30" i="5" s="1"/>
  <c r="T29" i="5"/>
  <c r="V29" i="5" s="1"/>
  <c r="T28" i="5"/>
  <c r="V28" i="5" s="1"/>
  <c r="T27" i="5"/>
  <c r="V27" i="5" s="1"/>
  <c r="T26" i="5"/>
  <c r="V26" i="5" s="1"/>
  <c r="T25" i="5"/>
  <c r="V25" i="5" s="1"/>
  <c r="T24" i="5"/>
  <c r="V24" i="5" s="1"/>
  <c r="T23" i="5"/>
  <c r="V23" i="5" s="1"/>
  <c r="T22" i="5"/>
  <c r="V22" i="5" s="1"/>
  <c r="T21" i="5"/>
  <c r="V21" i="5" s="1"/>
  <c r="T20" i="5"/>
  <c r="V20" i="5" s="1"/>
  <c r="T19" i="5"/>
  <c r="V19" i="5" s="1"/>
  <c r="T18" i="5"/>
  <c r="V18" i="5" s="1"/>
  <c r="T17" i="5"/>
  <c r="V17" i="5" s="1"/>
  <c r="T16" i="5"/>
  <c r="V16" i="5" s="1"/>
  <c r="T15" i="5"/>
  <c r="V15" i="5" s="1"/>
  <c r="T14" i="5"/>
  <c r="V14" i="5" s="1"/>
  <c r="T13" i="5"/>
  <c r="V13" i="5" s="1"/>
  <c r="T12" i="5"/>
  <c r="V12" i="5" s="1"/>
  <c r="T11" i="5"/>
  <c r="V11" i="5" s="1"/>
  <c r="V379" i="5" l="1"/>
  <c r="T379" i="5"/>
  <c r="E8" i="11" l="1"/>
  <c r="I8" i="11" s="1"/>
  <c r="C7" i="7"/>
  <c r="C7" i="6"/>
  <c r="G8" i="11" l="1"/>
  <c r="I8" i="14"/>
  <c r="I342" i="14" s="1"/>
  <c r="F382" i="5" l="1"/>
  <c r="F383" i="5" s="1"/>
  <c r="I349" i="14"/>
  <c r="G7" i="7"/>
  <c r="K7" i="6"/>
  <c r="N7" i="5"/>
  <c r="J382" i="5" l="1"/>
  <c r="C11" i="8"/>
  <c r="M8" i="13"/>
  <c r="A3" i="6" l="1"/>
  <c r="Q8" i="14" l="1"/>
  <c r="Q342" i="14" s="1"/>
  <c r="P382" i="5" l="1"/>
  <c r="A3" i="17"/>
  <c r="A3" i="2"/>
  <c r="A3" i="11" s="1"/>
  <c r="P383" i="5" l="1"/>
  <c r="K12" i="13"/>
  <c r="I12" i="13"/>
  <c r="E12" i="13"/>
  <c r="C12" i="13"/>
  <c r="J26" i="5"/>
  <c r="L26" i="5" s="1"/>
  <c r="J21" i="5"/>
  <c r="L21" i="5" s="1"/>
  <c r="J18" i="5"/>
  <c r="L18" i="5" s="1"/>
  <c r="J32" i="5"/>
  <c r="L32" i="5" s="1"/>
  <c r="J23" i="5"/>
  <c r="L23" i="5" s="1"/>
  <c r="J63" i="5"/>
  <c r="L63" i="5" s="1"/>
  <c r="J31" i="5"/>
  <c r="L31" i="5" s="1"/>
  <c r="J43" i="5"/>
  <c r="L43" i="5" s="1"/>
  <c r="J29" i="5"/>
  <c r="L29" i="5" s="1"/>
  <c r="J24" i="5"/>
  <c r="L24" i="5" s="1"/>
  <c r="J49" i="5"/>
  <c r="L49" i="5" s="1"/>
  <c r="J12" i="5"/>
  <c r="L12" i="5" s="1"/>
  <c r="J13" i="5"/>
  <c r="L13" i="5" s="1"/>
  <c r="J14" i="5"/>
  <c r="L14" i="5" s="1"/>
  <c r="J15" i="5"/>
  <c r="L15" i="5" s="1"/>
  <c r="J16" i="5"/>
  <c r="L16" i="5" s="1"/>
  <c r="J17" i="5"/>
  <c r="L17" i="5" s="1"/>
  <c r="J19" i="5"/>
  <c r="L19" i="5" s="1"/>
  <c r="J20" i="5"/>
  <c r="L20" i="5" s="1"/>
  <c r="J22" i="5"/>
  <c r="L22" i="5" s="1"/>
  <c r="J25" i="5"/>
  <c r="L25" i="5" s="1"/>
  <c r="J27" i="5"/>
  <c r="L27" i="5" s="1"/>
  <c r="J28" i="5"/>
  <c r="L28" i="5" s="1"/>
  <c r="J30" i="5"/>
  <c r="L30" i="5" s="1"/>
  <c r="J34" i="5"/>
  <c r="L34" i="5" s="1"/>
  <c r="J35" i="5"/>
  <c r="L35" i="5" s="1"/>
  <c r="J36" i="5"/>
  <c r="L36" i="5" s="1"/>
  <c r="J37" i="5"/>
  <c r="L37" i="5" s="1"/>
  <c r="J39" i="5"/>
  <c r="L39" i="5" s="1"/>
  <c r="J40" i="5"/>
  <c r="L40" i="5" s="1"/>
  <c r="J41" i="5"/>
  <c r="L41" i="5" s="1"/>
  <c r="J42" i="5"/>
  <c r="L42" i="5" s="1"/>
  <c r="J44" i="5"/>
  <c r="L44" i="5" s="1"/>
  <c r="J45" i="5"/>
  <c r="L45" i="5" s="1"/>
  <c r="J46" i="5"/>
  <c r="L46" i="5" s="1"/>
  <c r="J47" i="5"/>
  <c r="L47" i="5" s="1"/>
  <c r="J48" i="5"/>
  <c r="L48" i="5" s="1"/>
  <c r="J50" i="5"/>
  <c r="L50" i="5" s="1"/>
  <c r="J52" i="5"/>
  <c r="L52" i="5" s="1"/>
  <c r="J53" i="5"/>
  <c r="L53" i="5" s="1"/>
  <c r="J54" i="5"/>
  <c r="L54" i="5" s="1"/>
  <c r="J55" i="5"/>
  <c r="L55" i="5" s="1"/>
  <c r="J56" i="5"/>
  <c r="L56" i="5" s="1"/>
  <c r="J57" i="5"/>
  <c r="L57" i="5" s="1"/>
  <c r="J59" i="5"/>
  <c r="L59" i="5" s="1"/>
  <c r="J60" i="5"/>
  <c r="L60" i="5" s="1"/>
  <c r="J61" i="5"/>
  <c r="L61" i="5" s="1"/>
  <c r="J62" i="5"/>
  <c r="L62" i="5" s="1"/>
  <c r="J64" i="5"/>
  <c r="L64" i="5" s="1"/>
  <c r="J65" i="5"/>
  <c r="L65" i="5" s="1"/>
  <c r="J66" i="5"/>
  <c r="L66" i="5" s="1"/>
  <c r="J67" i="5"/>
  <c r="L67" i="5" s="1"/>
  <c r="J68" i="5"/>
  <c r="L68" i="5" s="1"/>
  <c r="J69" i="5"/>
  <c r="L69" i="5" s="1"/>
  <c r="J70" i="5"/>
  <c r="L70" i="5" s="1"/>
  <c r="J72" i="5"/>
  <c r="L72" i="5" s="1"/>
  <c r="J11" i="5"/>
  <c r="L11" i="5" s="1"/>
  <c r="J58" i="5" l="1"/>
  <c r="L58" i="5" s="1"/>
  <c r="J33" i="5"/>
  <c r="L33" i="5" s="1"/>
  <c r="M12" i="13"/>
  <c r="J51" i="5"/>
  <c r="L51" i="5" s="1"/>
  <c r="E11" i="8"/>
  <c r="L379" i="5" l="1"/>
  <c r="J379" i="5"/>
  <c r="J383" i="5" s="1"/>
  <c r="XFD13" i="7" l="1"/>
  <c r="B3" i="5"/>
  <c r="I6" i="13" l="1"/>
  <c r="Y7" i="17"/>
  <c r="E6" i="11" s="1"/>
  <c r="M7" i="17"/>
  <c r="C7" i="2" s="1"/>
  <c r="I7" i="2" l="1"/>
  <c r="A3" i="8" l="1"/>
  <c r="A3" i="7" l="1"/>
  <c r="A3" i="13"/>
  <c r="E11" i="11" l="1"/>
  <c r="E10" i="11"/>
  <c r="G10" i="11" s="1"/>
  <c r="C12" i="6"/>
  <c r="I11" i="6"/>
  <c r="Q11" i="6"/>
  <c r="I11" i="11" l="1"/>
  <c r="G11" i="11"/>
  <c r="G12" i="11" s="1"/>
  <c r="I10" i="11"/>
  <c r="I12" i="11" s="1"/>
  <c r="E12" i="11"/>
  <c r="A3" i="18"/>
  <c r="A3" i="15" l="1"/>
  <c r="Q12" i="6" l="1"/>
  <c r="O12" i="6"/>
  <c r="E9" i="11" l="1"/>
  <c r="M12" i="6"/>
  <c r="AG10" i="17" l="1"/>
  <c r="AE11" i="17" l="1"/>
  <c r="AC11" i="17"/>
  <c r="W11" i="17"/>
  <c r="T11" i="17"/>
  <c r="O11" i="17"/>
  <c r="Q11" i="17"/>
  <c r="E12" i="6" l="1"/>
  <c r="G12" i="6"/>
  <c r="AG11" i="17" l="1"/>
  <c r="I12" i="6" l="1"/>
  <c r="L12" i="13" l="1"/>
  <c r="D12" i="6" l="1"/>
  <c r="F12" i="6"/>
  <c r="H12" i="6"/>
  <c r="J12" i="6"/>
  <c r="XCX198" i="5" l="1"/>
  <c r="S199" i="18"/>
  <c r="XET342" i="14" l="1"/>
  <c r="Q347" i="1" l="1"/>
  <c r="Q349" i="1" s="1"/>
  <c r="Z349" i="1" s="1"/>
  <c r="Z345" i="1"/>
  <c r="Q353" i="1"/>
  <c r="Z347" i="1" l="1"/>
  <c r="Q369" i="15"/>
  <c r="R382" i="5" s="1"/>
  <c r="O369" i="15"/>
  <c r="XDV369" i="15" l="1"/>
  <c r="XER369" i="15" s="1"/>
  <c r="T382" i="5"/>
  <c r="T383" i="5" s="1"/>
  <c r="R383" i="5"/>
  <c r="O377" i="15"/>
  <c r="O379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Mehri Ghasabi</author>
  </authors>
  <commentList>
    <comment ref="A373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Mehri Ghasabi: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<sst xmlns="http://schemas.openxmlformats.org/spreadsheetml/2006/main" count="2010" uniqueCount="560">
  <si>
    <t>بهای تمام شده</t>
  </si>
  <si>
    <t>شرکت</t>
  </si>
  <si>
    <t>جمع</t>
  </si>
  <si>
    <t>تعداد</t>
  </si>
  <si>
    <t>خرید طی دوره</t>
  </si>
  <si>
    <t>فروش طی دوره</t>
  </si>
  <si>
    <t>مبلغ</t>
  </si>
  <si>
    <t>تغییرات طی دوره</t>
  </si>
  <si>
    <t>سپرده های بانکی</t>
  </si>
  <si>
    <t>درآمد سود سهام</t>
  </si>
  <si>
    <t>درآمد تغییر ارزش</t>
  </si>
  <si>
    <t>درآمد فروش</t>
  </si>
  <si>
    <t>درآمد سود اوراق</t>
  </si>
  <si>
    <t>نام سپرده</t>
  </si>
  <si>
    <t>سود سپرده بانکی و گواهی سپرده</t>
  </si>
  <si>
    <t>درصد سود به میانگین سپرده</t>
  </si>
  <si>
    <t>درصد از کل درآمدها</t>
  </si>
  <si>
    <t>خالص ارزش فروش</t>
  </si>
  <si>
    <t>درصد به کل دارایی‌ها</t>
  </si>
  <si>
    <t>تاریخ سررسید</t>
  </si>
  <si>
    <t>سهام</t>
  </si>
  <si>
    <t>1- سرمایه گذاری ها</t>
  </si>
  <si>
    <t>1-1-سرمایه‌گذاری در سهام و حق تقدم سهام</t>
  </si>
  <si>
    <t>2- درآمد حاصل از سرمایه گذاری ها</t>
  </si>
  <si>
    <t>1-2-درآمد حاصل از سرمایه­گذاری در سهام و حق تقدم سهام:</t>
  </si>
  <si>
    <t>2-2-درآمد حاصل از سرمایه­گذاری در اوراق بهادار با درآمد ثابت:</t>
  </si>
  <si>
    <t>3-2-درآمد حاصل از سرمایه­گذاری در سپرده بانکی و گواهی سپرده:</t>
  </si>
  <si>
    <t>4-2-سایر درآمدها:</t>
  </si>
  <si>
    <t>سایر درآمدها</t>
  </si>
  <si>
    <t>افزایش</t>
  </si>
  <si>
    <t>کاهش</t>
  </si>
  <si>
    <t>شرح</t>
  </si>
  <si>
    <t>یادداشت</t>
  </si>
  <si>
    <t>هزینه تنزیل</t>
  </si>
  <si>
    <t>خالص درآمد</t>
  </si>
  <si>
    <t>ارزش دفتری</t>
  </si>
  <si>
    <t>ارزش دفتری برابر است با میانگین موزون خالص ارزش فروش هر سهم/ورقه در ابتدای دوره با خرید طی دوره ضربدر تعداد در پایان دوره</t>
  </si>
  <si>
    <t>درآمد حاصل از سرمایه گذاری در سهام و حق تقدم سهام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</si>
  <si>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</si>
  <si>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</si>
  <si>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مبلغ فروش</t>
  </si>
  <si>
    <t xml:space="preserve">صورت وضعیت پرتفوی </t>
  </si>
  <si>
    <t>3-1- سرمایه‌گذاری در  سپرده‌ بانکی</t>
  </si>
  <si>
    <t>2-2</t>
  </si>
  <si>
    <t xml:space="preserve">صورت وضعیت درآمدها </t>
  </si>
  <si>
    <t xml:space="preserve">درآمد سود </t>
  </si>
  <si>
    <t xml:space="preserve"> </t>
  </si>
  <si>
    <t>یادداشت الف</t>
  </si>
  <si>
    <t>یادداشت ب</t>
  </si>
  <si>
    <t>یادداشت ج</t>
  </si>
  <si>
    <t>یادداشت د</t>
  </si>
  <si>
    <t>2-1-سرمایه‌گذاری در اوراق بهادار با درآمد ثابت یا علی‌الحساب</t>
  </si>
  <si>
    <t>اطلاعات اوراق بهادار با درآمد ثابت</t>
  </si>
  <si>
    <t>نام اوراق</t>
  </si>
  <si>
    <t>دارای مجوز از سازمان</t>
  </si>
  <si>
    <t>تاریخ انتشار اوراق</t>
  </si>
  <si>
    <t>نرخ سود اسمی</t>
  </si>
  <si>
    <t>قیمت بازار هر ورقه</t>
  </si>
  <si>
    <t>گزارش وضعیت پرتفوی ماهانه</t>
  </si>
  <si>
    <t>‫پذیرفته شده در بورس یا فرابورس</t>
  </si>
  <si>
    <t>‫درآمد سود سهام</t>
  </si>
  <si>
    <t>‫اطلاعات مجمع</t>
  </si>
  <si>
    <t>‫نام سهام</t>
  </si>
  <si>
    <t>‫سود متعلق به هر سهم</t>
  </si>
  <si>
    <t>‫جمع درآمد سود سهام</t>
  </si>
  <si>
    <t>‫هزینه تنزیل</t>
  </si>
  <si>
    <t>‫خالص درآمد سود سهام</t>
  </si>
  <si>
    <t>درصد از کل داراییها</t>
  </si>
  <si>
    <t>درآمدها</t>
  </si>
  <si>
    <t>-</t>
  </si>
  <si>
    <t>تعدیل کارمزد کارگزاری‫</t>
  </si>
  <si>
    <t>صندوق سرمایه گذاری قابل معامله شاخصی  کیان</t>
  </si>
  <si>
    <t>صندوق سرمایه گذاری قابل معامله شاخصی کیان</t>
  </si>
  <si>
    <t>صندوق سرمایه گذاری  قابل معامله شاخصی کیان</t>
  </si>
  <si>
    <t>سالمین (غسالم)</t>
  </si>
  <si>
    <t>بیمه آسیا (آسیا)</t>
  </si>
  <si>
    <t>تراکتورسازی (تایرا)</t>
  </si>
  <si>
    <t>کاشی حافظ (کحافظ)</t>
  </si>
  <si>
    <t>معدنی املاح ایران (شاملا)</t>
  </si>
  <si>
    <t>مدیریت صنعت شوینده ت.ص بهشهر (شوینده)</t>
  </si>
  <si>
    <t>لیزینگ صنعت و معدن (ولصنم)</t>
  </si>
  <si>
    <t>آلومینیوم ایران (فایرا)</t>
  </si>
  <si>
    <t>فرآورده های نسوز آذر (کاذر)</t>
  </si>
  <si>
    <t>فرآورده های نسوز ایران (کفرا)</t>
  </si>
  <si>
    <t>حفاری شمال (حفاری)</t>
  </si>
  <si>
    <t>سیمان صوفیان (سصوفی)</t>
  </si>
  <si>
    <t>صنعتی بهشهر (غبشهر)</t>
  </si>
  <si>
    <t>سیمان فارس و خوزستان (سفارس)</t>
  </si>
  <si>
    <t>پارس دارو (دپارس)</t>
  </si>
  <si>
    <t>ایرکا پارت صنعت (خکار)</t>
  </si>
  <si>
    <t>بیمه ما (ما)</t>
  </si>
  <si>
    <t>نورد قطعات فولادی (فنورد)</t>
  </si>
  <si>
    <t>بهساز کاشانه تهران (ثبهساز)</t>
  </si>
  <si>
    <t>کارت اعتباری ایران کیش (رکیش)</t>
  </si>
  <si>
    <t>س.ص. بازنشستگی کارکنان بانکها (وسکاب)</t>
  </si>
  <si>
    <t>ارتباطات سیار (همراه)</t>
  </si>
  <si>
    <t>فولاد کاوه جنوب کیش (کاوه)</t>
  </si>
  <si>
    <t>مواد داروپخش (دتماد)</t>
  </si>
  <si>
    <t>سر. شاهد (ثشاهد)</t>
  </si>
  <si>
    <t>صنعتی بارز (پکرمان)</t>
  </si>
  <si>
    <t>سر. صدر تامین (تاصیکو)</t>
  </si>
  <si>
    <t>پتروشیمی شیراز (شیراز)</t>
  </si>
  <si>
    <t>کاشی سینا (کساوه)</t>
  </si>
  <si>
    <t>باما (کاما)</t>
  </si>
  <si>
    <t>ماشین سازی اراک (فاراک)</t>
  </si>
  <si>
    <t>خاک چینی ایران (کخاک)</t>
  </si>
  <si>
    <t>واسپاری ملت (ولملت)</t>
  </si>
  <si>
    <t>سر. ملی (ونیکی)</t>
  </si>
  <si>
    <t>فولادخراسان (فخاس)</t>
  </si>
  <si>
    <t>بانک ملت (وبملت)</t>
  </si>
  <si>
    <t>سیمان تهران (ستران)</t>
  </si>
  <si>
    <t>گروه مپنا (رمپنا)</t>
  </si>
  <si>
    <t>سر. ایران خودرو (خگستر)</t>
  </si>
  <si>
    <t>دارو فارابی (دفارا)</t>
  </si>
  <si>
    <t>صنایع شیمیایی ایران (شیران)</t>
  </si>
  <si>
    <t>خدمات انفورماتیک (رانفور)</t>
  </si>
  <si>
    <t>نفت سپاهان (شسپا)</t>
  </si>
  <si>
    <t>کاغذ پارس (چکاپا)</t>
  </si>
  <si>
    <t>فروسیلیس ایران (فروس)</t>
  </si>
  <si>
    <t>صنعتی سپاهان (فسپا)</t>
  </si>
  <si>
    <t>لیزینگ کارآفرین (ولکار)</t>
  </si>
  <si>
    <t>تاید واتر خاورمیانه (حتاید)</t>
  </si>
  <si>
    <t>سر. غدیر (وغدیر)</t>
  </si>
  <si>
    <t>سر. صندوق بازنشستگی (وصندوق)</t>
  </si>
  <si>
    <t>سر. دارویی تامین (تیپیکو)</t>
  </si>
  <si>
    <t>قطعات اتومبیل (ختوقا)</t>
  </si>
  <si>
    <t>سر. سایپا (وساپا)</t>
  </si>
  <si>
    <t>کاشی الوند (کلوند)</t>
  </si>
  <si>
    <t>کاشی پارس (کپارس)</t>
  </si>
  <si>
    <t>داروپخش (وپخش)</t>
  </si>
  <si>
    <t>نوسازی و ساختمان تهران (ثنوسا)</t>
  </si>
  <si>
    <t>آذراب (فاذر)</t>
  </si>
  <si>
    <t>موتورسازان تراکتور (خموتور)</t>
  </si>
  <si>
    <t>لیزینگ رایان سایپا (ولساپا)</t>
  </si>
  <si>
    <t>دارو جابرابن حیان (دجابر)</t>
  </si>
  <si>
    <t>مهرام (غمهرا)</t>
  </si>
  <si>
    <t>کشت و صنعت چین چین (غچین)</t>
  </si>
  <si>
    <t>رینگ سازی مشهد (خرینگ)</t>
  </si>
  <si>
    <t>کالسیمین (فاسمین)</t>
  </si>
  <si>
    <t>سر. توسعه صنعتی ایران (وتوصا)</t>
  </si>
  <si>
    <t>دارو اکسیر (دلر)</t>
  </si>
  <si>
    <t>پدیده شیمی قرن (قرن)</t>
  </si>
  <si>
    <t>سیمان مازندران (سمازن)</t>
  </si>
  <si>
    <t>پتروشیمی جم (جم)</t>
  </si>
  <si>
    <t>سیمان هگمتان (سهگمت)</t>
  </si>
  <si>
    <t>مبین انرژی خلیج فارس (مبین)</t>
  </si>
  <si>
    <t>ایران ترانسفو (بترانس)</t>
  </si>
  <si>
    <t>فولاد مبارکه اصفهان (فولاد)</t>
  </si>
  <si>
    <t>کیمیدارو (دکیمی)</t>
  </si>
  <si>
    <t>مس باهنر (فباهنر)</t>
  </si>
  <si>
    <t>سر. شفا دارو (شفا)</t>
  </si>
  <si>
    <t>سیمان خاش (سخاش)</t>
  </si>
  <si>
    <t>تامین سرمایه نوین (تنوین)</t>
  </si>
  <si>
    <t>فنرسازی زر (خزر)</t>
  </si>
  <si>
    <t>لاستیک سهند (پسهند)</t>
  </si>
  <si>
    <t>سر. توسعه ملی (وتوسم)</t>
  </si>
  <si>
    <t>سر. پارس توشه (وتوشه)</t>
  </si>
  <si>
    <t>فولاد امیرکبیر کاشان (فجر)</t>
  </si>
  <si>
    <t>قند هگمتان (قهکمت)</t>
  </si>
  <si>
    <t>پمپ ایران (تپمپی)</t>
  </si>
  <si>
    <t>صنعت غذایی کورش (غکورش)</t>
  </si>
  <si>
    <t>بانک خاورمیانه (وخاور)</t>
  </si>
  <si>
    <t>سپید ماکیان (سپید)</t>
  </si>
  <si>
    <t>توسعه معدنی و صنعتی صبانور (کنور)</t>
  </si>
  <si>
    <t>گروه بهمن (خبهمن)</t>
  </si>
  <si>
    <t>شهد ایران (غشهد)</t>
  </si>
  <si>
    <t>کویر تایر (پکویر)</t>
  </si>
  <si>
    <t>شیشه همدان (کهمدا)</t>
  </si>
  <si>
    <t>به پرداخت ملت (پرداخت)</t>
  </si>
  <si>
    <t>قند قزوین (قزوین)</t>
  </si>
  <si>
    <t>توسعه و عمران امید (ثامید)</t>
  </si>
  <si>
    <t>قند لرستان (قلرست)</t>
  </si>
  <si>
    <t>فرآورده نسوز پارس (کفپارس)</t>
  </si>
  <si>
    <t>فرابورس</t>
  </si>
  <si>
    <t>شیشه دارویی رازی (کرازی)</t>
  </si>
  <si>
    <t>پگاه اصفهان (غشصفا)</t>
  </si>
  <si>
    <t>پگاه خراسان (غشان)</t>
  </si>
  <si>
    <t>لامپ پارس شهاب (بشهاب)</t>
  </si>
  <si>
    <t>فنرسازی خاور (خفنر)</t>
  </si>
  <si>
    <t>سر. نفت (ونفت)</t>
  </si>
  <si>
    <t>کشتیرانی ایران (حکشتی)</t>
  </si>
  <si>
    <t>ذغالسنگ نگین (کطبس)</t>
  </si>
  <si>
    <t>موتوژن (بموتو)</t>
  </si>
  <si>
    <t>دوده صنعتی پارس (شدوص)</t>
  </si>
  <si>
    <t>پارس مینو (غپینو)</t>
  </si>
  <si>
    <t>پارس خزر (لخزر)</t>
  </si>
  <si>
    <t>ندارد</t>
  </si>
  <si>
    <t>ریخته گری تراکتور (ختراک)</t>
  </si>
  <si>
    <t>حمل و نقل توکا (حتوکا)</t>
  </si>
  <si>
    <t>سود و زیان ناشی
از فروش</t>
  </si>
  <si>
    <t>خالص ارزش
فروش</t>
  </si>
  <si>
    <t>سود و زیان ناشی
از تغییر قیمت</t>
  </si>
  <si>
    <t>ارزش دفتری برابر است با میانگین موزون خالص ارزش فروش هر سهم/ورقه در ابتدای دوره با خرید طی دوره ضربدر تعداد در پایان</t>
  </si>
  <si>
    <t>قیمت بازار
هر سهم</t>
  </si>
  <si>
    <t>درصد به 
کل دارایی‌ها</t>
  </si>
  <si>
    <t>‫تاریخ تشکیل
مجمع</t>
  </si>
  <si>
    <t>‫تعداد سهام متعلقه
در زمان مجمع</t>
  </si>
  <si>
    <t>برق آبادان (آبادا)</t>
  </si>
  <si>
    <t>بورس اوراق بهادار تهران (بورس)</t>
  </si>
  <si>
    <t>بورس کالای ایران (کالا)</t>
  </si>
  <si>
    <t>جوشکاب یزد (بکاب)</t>
  </si>
  <si>
    <t>چدن سازان (چدن)</t>
  </si>
  <si>
    <t>دارویی برکت (برکت)</t>
  </si>
  <si>
    <t>زامیاد (خزامیا)</t>
  </si>
  <si>
    <t>سر. مسکن (ثمسکن)</t>
  </si>
  <si>
    <t>سیمرغ (سیمرغ)</t>
  </si>
  <si>
    <t>شهد (قشهد)</t>
  </si>
  <si>
    <t>شهید قندی (بکام)</t>
  </si>
  <si>
    <t>کارخانجات داروپخش (دارو)</t>
  </si>
  <si>
    <t>نفت بهران (شبهرن)</t>
  </si>
  <si>
    <t>نیروکلر (شکلر)</t>
  </si>
  <si>
    <t>ایران یاسا (پاسا)</t>
  </si>
  <si>
    <t>زر ماکارون (غزر)</t>
  </si>
  <si>
    <t>سیمان آبیک (سآبیک)</t>
  </si>
  <si>
    <t>پتروشیمی فن آوران (شفن)</t>
  </si>
  <si>
    <t>انتقال داده های آسیاتک (اسیاتک)</t>
  </si>
  <si>
    <t>مخابرات ایران (اخابر)</t>
  </si>
  <si>
    <t>پالایش نفت تبریز (شبریز)</t>
  </si>
  <si>
    <t>توسعه ساختمان (ثاخت)</t>
  </si>
  <si>
    <t>دارو رازک (درازک)</t>
  </si>
  <si>
    <t>سر. تامین اجتماعی (شستا)</t>
  </si>
  <si>
    <t>سر. توکا فولاد (وتوکا)</t>
  </si>
  <si>
    <t>کربن ایران (شکربن)</t>
  </si>
  <si>
    <t>پارس فولاد سبزوار (فسبزوار)</t>
  </si>
  <si>
    <t>دارو لقمان (دلقما)</t>
  </si>
  <si>
    <t>سیمان شرق (سشرق)</t>
  </si>
  <si>
    <t>سیمان شمال (سشمال)</t>
  </si>
  <si>
    <t>سینادارو (دسینا)</t>
  </si>
  <si>
    <t>الکتریک خودرو شرق (خشرق)</t>
  </si>
  <si>
    <t>آهنگری تراکتور (خاهن)</t>
  </si>
  <si>
    <t>پتروشیمی شازند (شاراک)</t>
  </si>
  <si>
    <t>تامین سرمایه لوتوس پارسیان (لوتوس)</t>
  </si>
  <si>
    <t>تجارت الکترونیک پارسیان (رتاپ)</t>
  </si>
  <si>
    <t>داروسازی دانا (ددانا)</t>
  </si>
  <si>
    <t>رادیاتور ایران (ختور)</t>
  </si>
  <si>
    <t>سر. گروه توسعه ملی (وبانک)</t>
  </si>
  <si>
    <t>صبا فولاد خلیج فارس (فصبا)</t>
  </si>
  <si>
    <t>صنایع غذایی مینو شرق (غمینو)</t>
  </si>
  <si>
    <t>آریان کیمیا تک (کیمیاتک)</t>
  </si>
  <si>
    <t>بیمه اتکائی امین (اتکام)</t>
  </si>
  <si>
    <t>پاکسان (شپاکسا)</t>
  </si>
  <si>
    <t>داده پردازی ایران (مداران)</t>
  </si>
  <si>
    <t>داده گستر عصر نوین - های وب (های وب)</t>
  </si>
  <si>
    <t>صنعتی بوتان (لبوتان)</t>
  </si>
  <si>
    <t>نیرو ترانس (بنیرو)</t>
  </si>
  <si>
    <t>بانک سینا (وسینا)</t>
  </si>
  <si>
    <t>پست بانک ایران (وپست)</t>
  </si>
  <si>
    <t>سازه پویش (خپویش)</t>
  </si>
  <si>
    <t>سر. ساختمان ایران (وساخت)</t>
  </si>
  <si>
    <t>سیمان ارومیه (ساروم)</t>
  </si>
  <si>
    <t>سیمان شاهرود (سرود)</t>
  </si>
  <si>
    <t>فرآورده تزریقی (دفرا)</t>
  </si>
  <si>
    <t>معادن منگنز ایران (کمنگنز)</t>
  </si>
  <si>
    <t>مگسال (زمگسا)</t>
  </si>
  <si>
    <t>کشاورزی و دامپروری بینالود (زبینا)</t>
  </si>
  <si>
    <t>نفت پارس (شنفت)</t>
  </si>
  <si>
    <t>ایران خودرو (خودرو)</t>
  </si>
  <si>
    <t>دارو ابوریحان (دابور)</t>
  </si>
  <si>
    <t>گروه دارویی سبحان (دسبحا)</t>
  </si>
  <si>
    <t>سیمان خوزستان (سخوز)</t>
  </si>
  <si>
    <t>افست (چافست)</t>
  </si>
  <si>
    <t>بانک تجارت (وتجارت)</t>
  </si>
  <si>
    <t>بانک صادرات ایران (وبصادر)</t>
  </si>
  <si>
    <t>بهنوش (غبهنوش)</t>
  </si>
  <si>
    <t>بیمه کارآفرین (وآفری)</t>
  </si>
  <si>
    <t>پالایش نفت بندر عباس (شبندر)</t>
  </si>
  <si>
    <t>پخش هجرت (هجرت)</t>
  </si>
  <si>
    <t>پرداخت الکترونیک بانک پاسارگاد (پی پاد)</t>
  </si>
  <si>
    <t>توریستی و رفاهی آبادگران ایران (آباد)</t>
  </si>
  <si>
    <t>چرخشگر (خچرخش)</t>
  </si>
  <si>
    <t>خدمات کشاورزی (تکشا)</t>
  </si>
  <si>
    <t>سر. توسعه آذربایجان (وآذر)</t>
  </si>
  <si>
    <t>سر. توسعه صنعت و تجارت (وصنعت)</t>
  </si>
  <si>
    <t>سر. توسعه معادن و فلزات (ومعادن)</t>
  </si>
  <si>
    <t>سر. صنعت بیمه (وبیمه)</t>
  </si>
  <si>
    <t>سیمان خزر (سخزر)</t>
  </si>
  <si>
    <t>صنعتی مینو (خرمدره) (غصینو)</t>
  </si>
  <si>
    <t>غلتک سازان سپاهان (فسازان)</t>
  </si>
  <si>
    <t>فجر انرژی خلیج فارس (بفجر)</t>
  </si>
  <si>
    <t>قند ثابت خراسان (قثابت)</t>
  </si>
  <si>
    <t>کارتن ایران (چکارن)</t>
  </si>
  <si>
    <t>کاغذ سازی کاوه (چکاوه)</t>
  </si>
  <si>
    <t>کشت و صنعت پیاذر (غاذر)</t>
  </si>
  <si>
    <t>کشت و صنعت و دامپروری پارس (زپارس)</t>
  </si>
  <si>
    <t>کیمیای زنجان گستران (کیمیا)</t>
  </si>
  <si>
    <t>گروه مالی صبا تامین (صبا)</t>
  </si>
  <si>
    <t>گلتاش (شگل)</t>
  </si>
  <si>
    <t>لامیران (فلامی)</t>
  </si>
  <si>
    <t>لعابیران (شلعاب)</t>
  </si>
  <si>
    <t>ملی سرب و روی (فسرب)</t>
  </si>
  <si>
    <t>نصیر ماشین (خنصیر)</t>
  </si>
  <si>
    <t>نیرو محرکه (خمحرکه)</t>
  </si>
  <si>
    <t>سیمان فارس نو (سفانو)</t>
  </si>
  <si>
    <t>سر. خوارزمی (وخارزم)</t>
  </si>
  <si>
    <t>سایپا (خساپا)</t>
  </si>
  <si>
    <t>سر. بهمن (وبهمن)</t>
  </si>
  <si>
    <t>بانک اقتصاد نوین (ونوین)</t>
  </si>
  <si>
    <t>فرآوری مواد معدنی (فرآور)</t>
  </si>
  <si>
    <t>ایران مرینوس (نمرینو)</t>
  </si>
  <si>
    <t>قند پیرانشهر (قپیرا)</t>
  </si>
  <si>
    <t>بهار رز عالیس چناران (عالیس)</t>
  </si>
  <si>
    <t>سر. پردیس (پردیس)</t>
  </si>
  <si>
    <t>سیمان ایلام (سیلام)</t>
  </si>
  <si>
    <t>سیمان اردستان (اردستان)</t>
  </si>
  <si>
    <t>گروه توسعه مالی مهر آیندگان (ومهان)</t>
  </si>
  <si>
    <t>تکميلی پتروشیمی خلیج فارس (پترول)</t>
  </si>
  <si>
    <t>معدنی دماوند (کدما)</t>
  </si>
  <si>
    <t>معادن بافق (کبافق)</t>
  </si>
  <si>
    <t>کابل البرز (بالبر)</t>
  </si>
  <si>
    <t>آما (فاما)</t>
  </si>
  <si>
    <t>گروه مالی شهر (شهر)</t>
  </si>
  <si>
    <t>کمک فنر ایندامین (خکمک)</t>
  </si>
  <si>
    <t>فیبر ایران (چفیبر)</t>
  </si>
  <si>
    <t>سر. آتیه دماوند (واتی)</t>
  </si>
  <si>
    <t>سر. کشاورزی کوثر (زکوثر)</t>
  </si>
  <si>
    <t>فولاد خوزستان (فخوز)</t>
  </si>
  <si>
    <t>لیزینگ خودرو غدیر (ولغدر)</t>
  </si>
  <si>
    <t>سایپا آذین (خاذین)</t>
  </si>
  <si>
    <t>ساروج بوشهر (ساروج)</t>
  </si>
  <si>
    <t xml:space="preserve"> سود(زیان) حاصل از فروش سهام</t>
  </si>
  <si>
    <t xml:space="preserve"> سود سپرده بانکی</t>
  </si>
  <si>
    <t>کوتاه مدت سامان 864-810-4013857-1</t>
  </si>
  <si>
    <t>کوتاه مدت پاسارگاد 209.8100.18499402.1</t>
  </si>
  <si>
    <t>کوتاه مدت خاورمیانه 1005-10-810-707074271</t>
  </si>
  <si>
    <t>ب- درآمد ناشی از تغییر قیمت سهام</t>
  </si>
  <si>
    <t>سیمان غرب (سغرب)</t>
  </si>
  <si>
    <t>زاگرس فارمد پارس (ددام)</t>
  </si>
  <si>
    <t>نورد آلومینیوم (فنوال)</t>
  </si>
  <si>
    <t>لنت ترمز (خلنت)</t>
  </si>
  <si>
    <t>سبحان دارو (دسبحان)</t>
  </si>
  <si>
    <t>ایران دارو (دیران)</t>
  </si>
  <si>
    <t>سر. رنا (ورنا)</t>
  </si>
  <si>
    <t>البرزدارو (دالبر)</t>
  </si>
  <si>
    <t>سر. سیمان تامین (سیتا)</t>
  </si>
  <si>
    <t>قند مرودشت (قمرو)</t>
  </si>
  <si>
    <t>ایران تایر (پتایر)</t>
  </si>
  <si>
    <t>سرامیک اردکان (کسرا)</t>
  </si>
  <si>
    <t>تامین سرمایه کاردان (تکاردان)</t>
  </si>
  <si>
    <t>سر. پتروشیمی (وپترو)</t>
  </si>
  <si>
    <t>پتروشیمی غدیر (شغدیر)</t>
  </si>
  <si>
    <t>کشت و صنعت شریف آباد (زشریف)</t>
  </si>
  <si>
    <t>محورسازان (خوساز)</t>
  </si>
  <si>
    <t>نوش مازندران (غنوش)</t>
  </si>
  <si>
    <t>درخشان تهران (پدرخش)</t>
  </si>
  <si>
    <t>بیسکویت گرجی (غگرجی)</t>
  </si>
  <si>
    <t>پارس الکتریک (لپارس)</t>
  </si>
  <si>
    <t>پگاه آذربایجان (غشاذر)</t>
  </si>
  <si>
    <t>سر. امید (وامید)</t>
  </si>
  <si>
    <t>آلومراد (فمراد)</t>
  </si>
  <si>
    <t>بین المللی محصولات پارس (شپارس)</t>
  </si>
  <si>
    <t>روز دارو (دروز)</t>
  </si>
  <si>
    <t>شیمیایی سینا (شسینا)</t>
  </si>
  <si>
    <t>تامین ماسه ریخته گری (کماسه)</t>
  </si>
  <si>
    <t>سر. اعتبار ایران (واعتبار)</t>
  </si>
  <si>
    <t>مهرکام پارس (خمهر)</t>
  </si>
  <si>
    <t>خوراک دام پارس (غدام)</t>
  </si>
  <si>
    <t>پخش البرز (پخش)</t>
  </si>
  <si>
    <t>توسعه صنایع بهشهر (وبشهر)</t>
  </si>
  <si>
    <t>سیمان سپاهان (سپاها)</t>
  </si>
  <si>
    <t>کاشی تکسرام (کترام)</t>
  </si>
  <si>
    <t>گسترش سوخت سبز زاگرس (شگستر)</t>
  </si>
  <si>
    <t>چادرملو (کچاد)</t>
  </si>
  <si>
    <t>شیشه و گاز (کگاز)</t>
  </si>
  <si>
    <t>تکنوتار (تکنو)</t>
  </si>
  <si>
    <t>آبسال (لابسا)</t>
  </si>
  <si>
    <t>ملی صنایع مس ایران (فملی)</t>
  </si>
  <si>
    <t>پارس سرام (کسرام)</t>
  </si>
  <si>
    <t>جام دارو (فجام)</t>
  </si>
  <si>
    <t>داروسازی کوثر (دکوثر)</t>
  </si>
  <si>
    <t>قند نیشابور (قنیشا)</t>
  </si>
  <si>
    <t>دارو زهراوی (دزهراوی)</t>
  </si>
  <si>
    <t>دشت مرغاب (غدشت)</t>
  </si>
  <si>
    <t>پلاسکوکار سایپا (پلاسک)</t>
  </si>
  <si>
    <t>فولاد شاهرود (فرود)</t>
  </si>
  <si>
    <t>سایپا شیشه (کساپا)</t>
  </si>
  <si>
    <t>بیمه دانا (دانا)</t>
  </si>
  <si>
    <t>دارو اسوه (داسوه)</t>
  </si>
  <si>
    <t>سیمان کرمان (سکرما)</t>
  </si>
  <si>
    <t>شکر شاهرود (قشکر)</t>
  </si>
  <si>
    <t>دارویی و نهاده های زاگرس دارو (دزاگرس)</t>
  </si>
  <si>
    <t>سر. البرز (والبر)</t>
  </si>
  <si>
    <t>تامین سرمایه امین (امین)</t>
  </si>
  <si>
    <t>کاشی سعدی (کسعدی)</t>
  </si>
  <si>
    <t>کمباین سازی (تکمبا)</t>
  </si>
  <si>
    <t>بانک پاسارگاد (وپاسار)</t>
  </si>
  <si>
    <t>توسعه نیشکر و صنایع جانبی (نیشکر)</t>
  </si>
  <si>
    <t>پویا زرکان آق دره (فزر)</t>
  </si>
  <si>
    <t>صنایع الکترونیک مادیران (الکتروماد)</t>
  </si>
  <si>
    <t>تولید انرژی برق شمس پاسارگاد (شمس)</t>
  </si>
  <si>
    <t>ایمن خودرو شرق (خیمن)</t>
  </si>
  <si>
    <t>سر. توسعه معادن و فلزات (حق تقدم) (ومعادنح)</t>
  </si>
  <si>
    <t>پتروشیمی پردیس (شپدیس)</t>
  </si>
  <si>
    <t>معدنکاران نسوز (کانسار)</t>
  </si>
  <si>
    <t>نساجی هدیه البرز مشهد (محتشم)</t>
  </si>
  <si>
    <t>آلومینای ایران (آلومینا)</t>
  </si>
  <si>
    <t>حمل و نقل بین المللی خلیج فارس (حفارس)</t>
  </si>
  <si>
    <t>لیزینگ پارسیان (ولپارس)</t>
  </si>
  <si>
    <t>پلی پروپیلن جم (جم پیلن)</t>
  </si>
  <si>
    <t>گ مدیریت ارزش سرمایه ص ب کشوری (ومدیر)</t>
  </si>
  <si>
    <t>سر. پایا تدبیر پارسا (وپایا)</t>
  </si>
  <si>
    <t>1404/04/31</t>
  </si>
  <si>
    <t>سر. گروه بهشهر (وصنا)</t>
  </si>
  <si>
    <t>سر. توسعه شهری توس گستر (وتوس)</t>
  </si>
  <si>
    <t>دارو عبیدی (دعبید)</t>
  </si>
  <si>
    <t>صنایع پتروشیمی خلیج فارس (فارس)</t>
  </si>
  <si>
    <t>توسعه سرمایه و صنعت غدیر (سغدیر)</t>
  </si>
  <si>
    <t>دارو امین (دامین)</t>
  </si>
  <si>
    <t>سر. بوعلی (وبوعلی)</t>
  </si>
  <si>
    <t>سر. نفت و گاز تامین (تاپیکو)</t>
  </si>
  <si>
    <t>سر. توسعه ملی (حق تقدم) (وتوسمح)</t>
  </si>
  <si>
    <t>سر. البرز (حق تقدم) (والبرح)</t>
  </si>
  <si>
    <t>لعابیران (حق تقدم) (شلعابح)</t>
  </si>
  <si>
    <t>کاغذ پارس (حق تقدم) (چکاپاح)</t>
  </si>
  <si>
    <t>لیزینگ بانک اقتصاد نوین (ولنوین)</t>
  </si>
  <si>
    <t>گروه مالی کیان (کیانا)</t>
  </si>
  <si>
    <t>سر. مهر (مهر)</t>
  </si>
  <si>
    <t>1404/04/01</t>
  </si>
  <si>
    <t>1404/04/02</t>
  </si>
  <si>
    <t>1404/04/04</t>
  </si>
  <si>
    <t>1404/04/05</t>
  </si>
  <si>
    <t>1404/04/07</t>
  </si>
  <si>
    <t>1404/04/10</t>
  </si>
  <si>
    <t>1404/04/11</t>
  </si>
  <si>
    <t>1404/04/12</t>
  </si>
  <si>
    <t>1404/04/16</t>
  </si>
  <si>
    <t>1404/04/17</t>
  </si>
  <si>
    <t>1404/04/18</t>
  </si>
  <si>
    <t>1404/04/19</t>
  </si>
  <si>
    <t>1404/04/21</t>
  </si>
  <si>
    <t>1404/04/22</t>
  </si>
  <si>
    <t>1404/04/23</t>
  </si>
  <si>
    <t>1404/04/24</t>
  </si>
  <si>
    <t>1404/04/25</t>
  </si>
  <si>
    <t>1404/04/26</t>
  </si>
  <si>
    <t>1404/04/28</t>
  </si>
  <si>
    <t>1404/04/29</t>
  </si>
  <si>
    <t>1404/04/30</t>
  </si>
  <si>
    <t>کوتاه مدت پاسارگاد</t>
  </si>
  <si>
    <t xml:space="preserve">کوتاه مدت خاورمیانه </t>
  </si>
  <si>
    <t>کوتاه مدت سامان</t>
  </si>
  <si>
    <t>2-1</t>
  </si>
  <si>
    <t>2-3</t>
  </si>
  <si>
    <t>2-4</t>
  </si>
  <si>
    <t>کوتاه مدت ملت 2971071709</t>
  </si>
  <si>
    <t>1404/05/01</t>
  </si>
  <si>
    <t>1404/05/02</t>
  </si>
  <si>
    <t>1404/05/04</t>
  </si>
  <si>
    <t>1404/05/05</t>
  </si>
  <si>
    <t>1404/05/07</t>
  </si>
  <si>
    <t>1404/05/08</t>
  </si>
  <si>
    <t>1404/05/09</t>
  </si>
  <si>
    <t>1404/05/11</t>
  </si>
  <si>
    <t>1404/05/12</t>
  </si>
  <si>
    <t>1404/05/13</t>
  </si>
  <si>
    <t>1404/05/14</t>
  </si>
  <si>
    <t>1404/05/15</t>
  </si>
  <si>
    <t>1404/05/25</t>
  </si>
  <si>
    <t>1404/05/27</t>
  </si>
  <si>
    <t>1404/05/28</t>
  </si>
  <si>
    <t>1404/05/29</t>
  </si>
  <si>
    <t>کنور</t>
  </si>
  <si>
    <t>1404/06/31</t>
  </si>
  <si>
    <t>گسترش نفت و گاز پارسیان (پارسان)</t>
  </si>
  <si>
    <t>قند اصفهان (قصفها)</t>
  </si>
  <si>
    <t>سیمان هرمزگان (سهرمز)</t>
  </si>
  <si>
    <t>تکمیلی پتروشیمی خلیج فارس (پترول)</t>
  </si>
  <si>
    <t>1404/06/03</t>
  </si>
  <si>
    <t>1404/06/09</t>
  </si>
  <si>
    <t>1404/06/17</t>
  </si>
  <si>
    <t>1404/06/23</t>
  </si>
  <si>
    <t>1404/06/25</t>
  </si>
  <si>
    <t>1404/06/26</t>
  </si>
  <si>
    <t>1404/06/30</t>
  </si>
  <si>
    <t>ملت</t>
  </si>
  <si>
    <t>2971071709 ملت</t>
  </si>
  <si>
    <t>1404/07/30</t>
  </si>
  <si>
    <t>گروه صنعتی پاکشو (پاکشو)</t>
  </si>
  <si>
    <t>لبنیات کالبر (غالبر)</t>
  </si>
  <si>
    <t>عمران و توسعه فارس (ثفارس)</t>
  </si>
  <si>
    <t>سرماآفرین (لسرما)</t>
  </si>
  <si>
    <t>بیمه البرز (البرز)</t>
  </si>
  <si>
    <t>سر. ملی (حق تقدم) (ونیکیح)</t>
  </si>
  <si>
    <t>همکاران سیستم (سیستم)</t>
  </si>
  <si>
    <t>پتروشیمی پارس (پارس)</t>
  </si>
  <si>
    <t>فروشگاه های افق کوروش (افق)</t>
  </si>
  <si>
    <t>پرداخت الکترونیک بانک پاسارگاد (حق تقدم) (پی پادح)</t>
  </si>
  <si>
    <t>فرآورده های دامی ولبنی دالاهو (غانیزان)</t>
  </si>
  <si>
    <t>1404/07/02</t>
  </si>
  <si>
    <t>1404/07/06</t>
  </si>
  <si>
    <t>1404/07/15</t>
  </si>
  <si>
    <t>1404/07/20</t>
  </si>
  <si>
    <t>1404/07/26</t>
  </si>
  <si>
    <t>1404/07/29</t>
  </si>
  <si>
    <t>0.00</t>
  </si>
  <si>
    <t>پالایش نفت اصفهان (شپنا)</t>
  </si>
  <si>
    <t>گروه مالی مهرگان تامین پارس (مهرگان)</t>
  </si>
  <si>
    <t>1404/08/04</t>
  </si>
  <si>
    <t>1404/08/13</t>
  </si>
  <si>
    <t>1404/08/24</t>
  </si>
  <si>
    <t>1404/08/27</t>
  </si>
  <si>
    <t>برای ماه منتهی به 1404/09/30</t>
  </si>
  <si>
    <t>لوله و ماشین سازی (فلوله)</t>
  </si>
  <si>
    <t>شیمیایی فارس (شفارس)</t>
  </si>
  <si>
    <t>مهندسی حمل و نقل پتروشیمی (حپترو)</t>
  </si>
  <si>
    <t>صنایع ریخته گری ایران (خریخت)</t>
  </si>
  <si>
    <t>گروه صنعتی ملی (هلدینگ) (وملی)</t>
  </si>
  <si>
    <t>سیمان هرمزگان (حق تقدم) (سهرمزح)</t>
  </si>
  <si>
    <t>سر. امید (حق تقدم) (وامیدح)</t>
  </si>
  <si>
    <t>کیمیا کالای رازی (کیمازی)</t>
  </si>
  <si>
    <t>1404/09/05</t>
  </si>
  <si>
    <t>1404/09/11</t>
  </si>
  <si>
    <t>1404/09/15</t>
  </si>
  <si>
    <t>1404/09/17</t>
  </si>
  <si>
    <t>1404/09/22</t>
  </si>
  <si>
    <t>0.41</t>
  </si>
  <si>
    <t>سال</t>
  </si>
  <si>
    <t>درآمد ماه</t>
  </si>
  <si>
    <t>درصدا غلطه</t>
  </si>
  <si>
    <t>منتهی به 1404/11/30</t>
  </si>
  <si>
    <t>برای ماه منتهی به 1404/11/30</t>
  </si>
  <si>
    <t>1403/10/30</t>
  </si>
  <si>
    <t>1404/11/30</t>
  </si>
  <si>
    <t>طی بهمن ماه</t>
  </si>
  <si>
    <t>از ابتدای سال مالی تا پایان بهمن ماه</t>
  </si>
  <si>
    <t>محورخودرو (خمحور)</t>
  </si>
  <si>
    <t>سیمان دورود (سدور)</t>
  </si>
  <si>
    <t>پالایش نفت شیراز (شراز)</t>
  </si>
  <si>
    <t>بانک پارسیان (وپارس)</t>
  </si>
  <si>
    <t>گل گهر (کگل)</t>
  </si>
  <si>
    <t>آهن و فولاد ارفع (ارفع)</t>
  </si>
  <si>
    <t>پتروشیمی بوعلی سینا (بوعلی)</t>
  </si>
  <si>
    <t>سر. ایران خودرو (حق تقدم) (خگسترح)</t>
  </si>
  <si>
    <t>فرآورده های نسوز ایران (حق تقدم) (کفراح)</t>
  </si>
  <si>
    <t>سیمان شمال (حق تقدم) (سشمالح)</t>
  </si>
  <si>
    <t>شهید قندی (حق تقدم) (بکامح)</t>
  </si>
  <si>
    <t>سر. خوارزمی (حق تقدم) (وخارزمح)</t>
  </si>
  <si>
    <t>گروه سرمایه گذاری انرژی امید تابان هور (وهور)</t>
  </si>
  <si>
    <t>پالایش نفت تهران (شتران)</t>
  </si>
  <si>
    <t>توزیع داروپخش (دتوزیع)</t>
  </si>
  <si>
    <t>پتروشیمی اروند (اروند)</t>
  </si>
  <si>
    <t>گروه مالی نماد غدیر (نماد)</t>
  </si>
  <si>
    <t>پتروشیمی نوری (نوری)</t>
  </si>
  <si>
    <t>کاسپین تامین (کاسپین)</t>
  </si>
  <si>
    <t>1404/10/02</t>
  </si>
  <si>
    <t>1404/10/09</t>
  </si>
  <si>
    <t>1404/10/10</t>
  </si>
  <si>
    <t>1404/10/11</t>
  </si>
  <si>
    <t>1404/10/23</t>
  </si>
  <si>
    <t>1404/10/28</t>
  </si>
  <si>
    <t>1404/10/29</t>
  </si>
  <si>
    <t>1404/10/30</t>
  </si>
  <si>
    <t>1404/11/01</t>
  </si>
  <si>
    <t>1404/11/09</t>
  </si>
  <si>
    <t>1404/11/18</t>
  </si>
  <si>
    <t>1404/11/19</t>
  </si>
  <si>
    <t>1404/11/20</t>
  </si>
  <si>
    <t>1404/11/21</t>
  </si>
  <si>
    <t>1404/11/26</t>
  </si>
  <si>
    <t>1404/11/28</t>
  </si>
  <si>
    <t>1404/11/29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</si>
</sst>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(* #,##0_);_(* \(#,##0\);_(* &quot;-&quot;??_);_(@_)"/>
    <numFmt numFmtId="166" formatCode="#,##0_-;[Red]\(#,##0\)"/>
    <numFmt numFmtId="167" formatCode="0.000%"/>
    <numFmt numFmtId="168" formatCode="_(* #,##0.0000_);_(* \(#,##0.0000\);_(* &quot;-&quot;??_);_(@_)"/>
  </numFmts>
  <fonts count="5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charset val="178"/>
      <scheme val="minor"/>
    </font>
    <font>
      <b/>
      <sz val="20"/>
      <color theme="1"/>
      <name val="B Mitra"/>
      <charset val="178"/>
    </font>
    <font>
      <sz val="20"/>
      <color theme="1"/>
      <name val="B Mitra"/>
      <charset val="178"/>
    </font>
    <font>
      <sz val="14"/>
      <color theme="1"/>
      <name val="B Mitra"/>
      <charset val="178"/>
    </font>
    <font>
      <b/>
      <sz val="10"/>
      <color theme="1"/>
      <name val="B Mitra"/>
      <charset val="178"/>
    </font>
    <font>
      <sz val="11"/>
      <color theme="1"/>
      <name val="B Mitra"/>
      <charset val="178"/>
    </font>
    <font>
      <sz val="10"/>
      <color theme="1"/>
      <name val="B Mitra"/>
      <charset val="178"/>
    </font>
    <font>
      <b/>
      <sz val="12"/>
      <color theme="1"/>
      <name val="B Mitra"/>
      <charset val="178"/>
    </font>
    <font>
      <sz val="12"/>
      <color theme="1"/>
      <name val="B Mitra"/>
      <charset val="178"/>
    </font>
    <font>
      <b/>
      <sz val="12"/>
      <color rgb="FFC00000"/>
      <name val="B Mitra"/>
      <charset val="178"/>
    </font>
    <font>
      <b/>
      <sz val="26"/>
      <color theme="1"/>
      <name val="B Mitra"/>
      <charset val="178"/>
    </font>
    <font>
      <b/>
      <sz val="12"/>
      <color theme="1"/>
      <name val="B Nazanin"/>
      <charset val="178"/>
    </font>
    <font>
      <sz val="11"/>
      <color indexed="8"/>
      <name val="B Nazanin"/>
      <charset val="178"/>
    </font>
    <font>
      <b/>
      <sz val="12"/>
      <color rgb="FF0062AC"/>
      <name val="B Nazanin"/>
      <charset val="178"/>
    </font>
    <font>
      <u/>
      <sz val="11"/>
      <color theme="10"/>
      <name val="Calibri"/>
      <family val="2"/>
      <scheme val="minor"/>
    </font>
    <font>
      <sz val="16"/>
      <color rgb="FFFF0000"/>
      <name val="B Mitra"/>
      <charset val="178"/>
    </font>
    <font>
      <b/>
      <sz val="16"/>
      <color theme="1"/>
      <name val="B Nazanin"/>
      <charset val="178"/>
    </font>
    <font>
      <sz val="8"/>
      <name val="Calibri"/>
      <family val="2"/>
      <charset val="178"/>
      <scheme val="minor"/>
    </font>
    <font>
      <u/>
      <sz val="11"/>
      <color theme="1"/>
      <name val="B Mitra"/>
      <charset val="178"/>
    </font>
    <font>
      <sz val="20"/>
      <color theme="1" tint="0.14999847407452621"/>
      <name val="B Mitra"/>
      <charset val="178"/>
    </font>
    <font>
      <sz val="14"/>
      <color theme="1" tint="0.14999847407452621"/>
      <name val="B Mitra"/>
      <charset val="178"/>
    </font>
    <font>
      <sz val="22"/>
      <color theme="1"/>
      <name val="B Mitra"/>
      <charset val="178"/>
    </font>
    <font>
      <sz val="20"/>
      <color theme="1" tint="4.9989318521683403E-2"/>
      <name val="B Mitra"/>
      <charset val="178"/>
    </font>
    <font>
      <sz val="22"/>
      <color theme="1" tint="4.9989318521683403E-2"/>
      <name val="B Mitra"/>
      <charset val="178"/>
    </font>
    <font>
      <sz val="20"/>
      <color theme="2" tint="-0.89999084444715716"/>
      <name val="B Mitra"/>
      <charset val="178"/>
    </font>
    <font>
      <b/>
      <sz val="20"/>
      <color theme="2" tint="-0.89999084444715716"/>
      <name val="B Mitra"/>
      <charset val="178"/>
    </font>
    <font>
      <b/>
      <sz val="16"/>
      <color theme="2" tint="-0.89999084444715716"/>
      <name val="B Mitra"/>
      <charset val="178"/>
    </font>
    <font>
      <sz val="14"/>
      <color theme="2" tint="-0.89999084444715716"/>
      <name val="B Mitra"/>
      <charset val="178"/>
    </font>
    <font>
      <b/>
      <sz val="10"/>
      <color theme="2" tint="-0.89999084444715716"/>
      <name val="B Mitra"/>
      <charset val="178"/>
    </font>
    <font>
      <sz val="18"/>
      <color theme="2" tint="-0.89999084444715716"/>
      <name val="B Mitra"/>
      <charset val="178"/>
    </font>
    <font>
      <b/>
      <sz val="12"/>
      <color theme="2" tint="-0.89999084444715716"/>
      <name val="B Mitra"/>
      <charset val="178"/>
    </font>
    <font>
      <sz val="12"/>
      <color theme="2" tint="-0.89999084444715716"/>
      <name val="B Mitra"/>
      <charset val="178"/>
    </font>
    <font>
      <sz val="11"/>
      <color theme="2" tint="-0.89999084444715716"/>
      <name val="B Mitra"/>
      <charset val="178"/>
    </font>
    <font>
      <b/>
      <sz val="14"/>
      <color theme="2" tint="-0.89999084444715716"/>
      <name val="B Mitra"/>
      <charset val="178"/>
    </font>
    <font>
      <b/>
      <sz val="12"/>
      <name val="B Mitra"/>
      <charset val="178"/>
    </font>
    <font>
      <sz val="20"/>
      <color rgb="FFFF0000"/>
      <name val="B Mitra"/>
      <charset val="178"/>
    </font>
    <font>
      <b/>
      <sz val="16"/>
      <color rgb="FF0070C0"/>
      <name val="B Mitra"/>
      <charset val="178"/>
    </font>
    <font>
      <b/>
      <sz val="12"/>
      <color rgb="FF0070C0"/>
      <name val="B Mitra"/>
      <charset val="178"/>
    </font>
    <font>
      <sz val="24"/>
      <color theme="1"/>
      <name val="B Mitra"/>
      <charset val="178"/>
    </font>
    <font>
      <sz val="24"/>
      <color rgb="FFFF0000"/>
      <name val="B Mitra"/>
      <charset val="178"/>
    </font>
    <font>
      <sz val="16"/>
      <color theme="1"/>
      <name val="B Mitra"/>
      <charset val="178"/>
    </font>
    <font>
      <b/>
      <sz val="14"/>
      <color theme="1"/>
      <name val="B Mitra"/>
      <charset val="178"/>
    </font>
    <font>
      <sz val="9"/>
      <color theme="1"/>
      <name val="WYekan"/>
      <charset val="178"/>
    </font>
    <font>
      <sz val="18"/>
      <color theme="1"/>
      <name val="B Mitra"/>
      <charset val="178"/>
    </font>
    <font>
      <sz val="10"/>
      <color theme="1"/>
      <name val="Arial Unicode MS"/>
    </font>
    <font>
      <b/>
      <sz val="16"/>
      <color theme="1"/>
      <name val="B Mitra"/>
      <charset val="178"/>
    </font>
    <font>
      <sz val="12"/>
      <color theme="1"/>
      <name val="B Nazanin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</borders>
  <cellStyleXfs count="10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20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361">
    <xf numFmtId="0" fontId="0" fillId="0" borderId="0" xfId="0"/>
    <xf numFmtId="0" fontId="9" fillId="0" borderId="0" xfId="0" applyFont="1"/>
    <xf numFmtId="0" fontId="14" fillId="0" borderId="0" xfId="0" applyFont="1"/>
    <xf numFmtId="165" fontId="8" fillId="0" borderId="0" xfId="1" applyNumberFormat="1" applyFont="1" applyFill="1" applyAlignment="1">
      <alignment vertical="center"/>
    </xf>
    <xf numFmtId="38" fontId="15" fillId="0" borderId="11" xfId="1" applyNumberFormat="1" applyFont="1" applyFill="1" applyBorder="1" applyAlignment="1">
      <alignment horizontal="right" vertical="center" readingOrder="2"/>
    </xf>
    <xf numFmtId="0" fontId="10" fillId="0" borderId="0" xfId="0" applyFont="1" applyAlignment="1">
      <alignment horizont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5" fontId="9" fillId="0" borderId="0" xfId="1" applyNumberFormat="1" applyFont="1" applyFill="1"/>
    <xf numFmtId="0" fontId="11" fillId="0" borderId="0" xfId="0" applyFont="1"/>
    <xf numFmtId="165" fontId="11" fillId="0" borderId="0" xfId="0" applyNumberFormat="1" applyFont="1"/>
    <xf numFmtId="165" fontId="21" fillId="0" borderId="0" xfId="1" applyNumberFormat="1" applyFont="1" applyFill="1" applyAlignment="1">
      <alignment vertical="center"/>
    </xf>
    <xf numFmtId="0" fontId="16" fillId="0" borderId="0" xfId="0" applyFont="1" applyAlignment="1">
      <alignment vertical="center"/>
    </xf>
    <xf numFmtId="0" fontId="24" fillId="0" borderId="0" xfId="0" applyFont="1"/>
    <xf numFmtId="0" fontId="17" fillId="0" borderId="0" xfId="0" applyFont="1" applyAlignment="1">
      <alignment horizontal="center"/>
    </xf>
    <xf numFmtId="3" fontId="17" fillId="0" borderId="0" xfId="0" applyNumberFormat="1" applyFont="1" applyAlignment="1">
      <alignment horizontal="center"/>
    </xf>
    <xf numFmtId="0" fontId="19" fillId="0" borderId="0" xfId="0" applyFont="1" applyAlignment="1">
      <alignment horizontal="right" vertical="center" readingOrder="2"/>
    </xf>
    <xf numFmtId="165" fontId="22" fillId="0" borderId="0" xfId="0" applyNumberFormat="1" applyFont="1" applyAlignment="1">
      <alignment vertical="center" wrapText="1"/>
    </xf>
    <xf numFmtId="3" fontId="11" fillId="0" borderId="0" xfId="0" applyNumberFormat="1" applyFont="1"/>
    <xf numFmtId="0" fontId="18" fillId="0" borderId="0" xfId="0" applyFont="1"/>
    <xf numFmtId="165" fontId="26" fillId="0" borderId="0" xfId="1" applyNumberFormat="1" applyFont="1" applyFill="1" applyBorder="1" applyAlignment="1">
      <alignment vertical="center" wrapText="1"/>
    </xf>
    <xf numFmtId="0" fontId="28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2" fillId="0" borderId="0" xfId="0" applyFont="1"/>
    <xf numFmtId="0" fontId="2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3" fillId="0" borderId="0" xfId="0" applyFont="1"/>
    <xf numFmtId="165" fontId="9" fillId="0" borderId="0" xfId="1" applyNumberFormat="1" applyFont="1" applyFill="1" applyBorder="1" applyAlignment="1">
      <alignment vertical="center" wrapText="1"/>
    </xf>
    <xf numFmtId="0" fontId="25" fillId="0" borderId="0" xfId="0" applyFont="1" applyAlignment="1">
      <alignment vertical="center"/>
    </xf>
    <xf numFmtId="165" fontId="30" fillId="0" borderId="0" xfId="1" applyNumberFormat="1" applyFont="1" applyFill="1" applyAlignment="1">
      <alignment horizontal="center" vertical="center"/>
    </xf>
    <xf numFmtId="165" fontId="30" fillId="0" borderId="0" xfId="1" applyNumberFormat="1" applyFont="1" applyFill="1" applyAlignment="1">
      <alignment vertical="center"/>
    </xf>
    <xf numFmtId="10" fontId="30" fillId="0" borderId="0" xfId="2" applyNumberFormat="1" applyFont="1" applyFill="1" applyAlignment="1">
      <alignment horizontal="center" vertical="center"/>
    </xf>
    <xf numFmtId="0" fontId="33" fillId="0" borderId="0" xfId="0" applyFont="1"/>
    <xf numFmtId="165" fontId="30" fillId="0" borderId="0" xfId="1" applyNumberFormat="1" applyFont="1" applyFill="1" applyAlignment="1">
      <alignment vertical="center" wrapText="1"/>
    </xf>
    <xf numFmtId="0" fontId="36" fillId="0" borderId="0" xfId="0" applyFont="1" applyAlignment="1">
      <alignment horizontal="center"/>
    </xf>
    <xf numFmtId="0" fontId="37" fillId="0" borderId="0" xfId="0" applyFont="1"/>
    <xf numFmtId="0" fontId="37" fillId="0" borderId="0" xfId="0" applyFont="1" applyAlignment="1">
      <alignment horizontal="center"/>
    </xf>
    <xf numFmtId="165" fontId="37" fillId="0" borderId="0" xfId="1" applyNumberFormat="1" applyFont="1" applyFill="1" applyAlignment="1">
      <alignment vertical="center"/>
    </xf>
    <xf numFmtId="0" fontId="36" fillId="0" borderId="0" xfId="0" applyFont="1" applyAlignment="1">
      <alignment horizontal="right" vertical="center" readingOrder="2"/>
    </xf>
    <xf numFmtId="0" fontId="36" fillId="0" borderId="0" xfId="0" applyFont="1" applyAlignment="1">
      <alignment vertical="center" readingOrder="2"/>
    </xf>
    <xf numFmtId="0" fontId="37" fillId="0" borderId="0" xfId="0" applyFont="1" applyAlignment="1">
      <alignment horizontal="center" vertical="center"/>
    </xf>
    <xf numFmtId="0" fontId="37" fillId="0" borderId="1" xfId="0" applyFont="1" applyBorder="1" applyAlignment="1">
      <alignment horizontal="center"/>
    </xf>
    <xf numFmtId="165" fontId="37" fillId="0" borderId="1" xfId="1" applyNumberFormat="1" applyFont="1" applyFill="1" applyBorder="1" applyAlignment="1">
      <alignment horizontal="center"/>
    </xf>
    <xf numFmtId="49" fontId="37" fillId="0" borderId="0" xfId="0" applyNumberFormat="1" applyFont="1" applyAlignment="1">
      <alignment horizontal="center" vertical="center" readingOrder="2"/>
    </xf>
    <xf numFmtId="165" fontId="36" fillId="0" borderId="0" xfId="1" applyNumberFormat="1" applyFont="1" applyFill="1" applyAlignment="1">
      <alignment horizontal="center" readingOrder="2"/>
    </xf>
    <xf numFmtId="10" fontId="36" fillId="0" borderId="0" xfId="2" applyNumberFormat="1" applyFont="1" applyFill="1" applyAlignment="1">
      <alignment horizontal="center" vertical="center" wrapText="1" readingOrder="2"/>
    </xf>
    <xf numFmtId="0" fontId="36" fillId="0" borderId="0" xfId="0" applyFont="1" applyAlignment="1">
      <alignment horizontal="center" vertical="center" readingOrder="2"/>
    </xf>
    <xf numFmtId="165" fontId="36" fillId="0" borderId="0" xfId="1" applyNumberFormat="1" applyFont="1" applyFill="1" applyAlignment="1">
      <alignment vertical="center" readingOrder="2"/>
    </xf>
    <xf numFmtId="40" fontId="36" fillId="0" borderId="0" xfId="0" applyNumberFormat="1" applyFont="1" applyAlignment="1">
      <alignment horizontal="center" vertical="center" wrapText="1" readingOrder="2"/>
    </xf>
    <xf numFmtId="165" fontId="36" fillId="0" borderId="1" xfId="1" applyNumberFormat="1" applyFont="1" applyFill="1" applyBorder="1" applyAlignment="1">
      <alignment vertical="center" readingOrder="2"/>
    </xf>
    <xf numFmtId="0" fontId="37" fillId="0" borderId="0" xfId="0" applyFont="1" applyAlignment="1">
      <alignment horizontal="right" vertical="center"/>
    </xf>
    <xf numFmtId="165" fontId="36" fillId="0" borderId="10" xfId="1" applyNumberFormat="1" applyFont="1" applyFill="1" applyBorder="1" applyAlignment="1">
      <alignment vertical="center" readingOrder="2"/>
    </xf>
    <xf numFmtId="9" fontId="36" fillId="0" borderId="3" xfId="2" applyFont="1" applyFill="1" applyBorder="1" applyAlignment="1">
      <alignment horizontal="center" vertical="center" readingOrder="2"/>
    </xf>
    <xf numFmtId="10" fontId="36" fillId="0" borderId="3" xfId="2" applyNumberFormat="1" applyFont="1" applyFill="1" applyBorder="1" applyAlignment="1">
      <alignment horizontal="center" vertical="center" readingOrder="2"/>
    </xf>
    <xf numFmtId="0" fontId="38" fillId="0" borderId="0" xfId="0" applyFont="1" applyAlignment="1">
      <alignment horizontal="right" vertical="center"/>
    </xf>
    <xf numFmtId="0" fontId="38" fillId="0" borderId="0" xfId="0" applyFont="1"/>
    <xf numFmtId="165" fontId="38" fillId="0" borderId="0" xfId="1" applyNumberFormat="1" applyFont="1" applyFill="1"/>
    <xf numFmtId="165" fontId="33" fillId="0" borderId="0" xfId="1" applyNumberFormat="1" applyFont="1" applyFill="1" applyAlignment="1">
      <alignment vertical="center"/>
    </xf>
    <xf numFmtId="165" fontId="36" fillId="0" borderId="8" xfId="1" applyNumberFormat="1" applyFont="1" applyFill="1" applyBorder="1" applyAlignment="1">
      <alignment vertical="center"/>
    </xf>
    <xf numFmtId="165" fontId="33" fillId="0" borderId="0" xfId="1" applyNumberFormat="1" applyFont="1" applyFill="1" applyBorder="1" applyAlignment="1">
      <alignment vertical="center" wrapText="1" readingOrder="2"/>
    </xf>
    <xf numFmtId="165" fontId="34" fillId="0" borderId="8" xfId="1" applyNumberFormat="1" applyFont="1" applyFill="1" applyBorder="1" applyAlignment="1">
      <alignment vertical="center"/>
    </xf>
    <xf numFmtId="0" fontId="39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36" fillId="0" borderId="0" xfId="0" applyFont="1" applyAlignment="1">
      <alignment vertical="center" wrapText="1" readingOrder="2"/>
    </xf>
    <xf numFmtId="0" fontId="37" fillId="0" borderId="0" xfId="0" applyFont="1" applyAlignment="1">
      <alignment vertical="center" wrapText="1"/>
    </xf>
    <xf numFmtId="0" fontId="36" fillId="0" borderId="0" xfId="0" applyFont="1" applyAlignment="1">
      <alignment horizontal="center" vertical="center" wrapText="1" readingOrder="2"/>
    </xf>
    <xf numFmtId="0" fontId="37" fillId="0" borderId="0" xfId="0" applyFont="1" applyAlignment="1">
      <alignment horizontal="center" vertical="center" wrapText="1" readingOrder="2"/>
    </xf>
    <xf numFmtId="0" fontId="37" fillId="0" borderId="0" xfId="0" applyFont="1" applyAlignment="1">
      <alignment horizontal="right" vertical="center" wrapText="1" readingOrder="2"/>
    </xf>
    <xf numFmtId="165" fontId="37" fillId="0" borderId="0" xfId="0" applyNumberFormat="1" applyFont="1"/>
    <xf numFmtId="0" fontId="36" fillId="0" borderId="0" xfId="0" applyFont="1"/>
    <xf numFmtId="0" fontId="33" fillId="0" borderId="0" xfId="0" applyFont="1" applyAlignment="1">
      <alignment horizontal="right" vertical="center" wrapText="1" readingOrder="2"/>
    </xf>
    <xf numFmtId="0" fontId="33" fillId="0" borderId="0" xfId="0" applyFont="1" applyAlignment="1">
      <alignment vertical="center" wrapText="1"/>
    </xf>
    <xf numFmtId="0" fontId="36" fillId="0" borderId="1" xfId="0" applyFont="1" applyBorder="1" applyAlignment="1">
      <alignment vertical="center" wrapText="1" readingOrder="2"/>
    </xf>
    <xf numFmtId="37" fontId="37" fillId="0" borderId="0" xfId="0" applyNumberFormat="1" applyFont="1" applyAlignment="1">
      <alignment horizontal="right" vertical="center" wrapText="1"/>
    </xf>
    <xf numFmtId="165" fontId="33" fillId="0" borderId="0" xfId="0" applyNumberFormat="1" applyFont="1"/>
    <xf numFmtId="3" fontId="33" fillId="0" borderId="0" xfId="0" applyNumberFormat="1" applyFont="1"/>
    <xf numFmtId="0" fontId="30" fillId="0" borderId="0" xfId="0" applyFont="1" applyAlignment="1">
      <alignment vertical="center"/>
    </xf>
    <xf numFmtId="0" fontId="31" fillId="0" borderId="0" xfId="0" applyFont="1" applyAlignment="1">
      <alignment horizontal="center" vertical="center" wrapText="1" readingOrder="2"/>
    </xf>
    <xf numFmtId="0" fontId="34" fillId="0" borderId="0" xfId="0" applyFont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 readingOrder="2"/>
    </xf>
    <xf numFmtId="0" fontId="32" fillId="0" borderId="0" xfId="0" applyFont="1" applyAlignment="1">
      <alignment horizontal="center" wrapText="1"/>
    </xf>
    <xf numFmtId="0" fontId="32" fillId="0" borderId="0" xfId="0" applyFont="1" applyAlignment="1">
      <alignment horizontal="center" vertical="center" readingOrder="2"/>
    </xf>
    <xf numFmtId="0" fontId="32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165" fontId="34" fillId="0" borderId="0" xfId="0" applyNumberFormat="1" applyFont="1" applyAlignment="1">
      <alignment horizontal="center" vertical="center"/>
    </xf>
    <xf numFmtId="37" fontId="35" fillId="0" borderId="0" xfId="0" quotePrefix="1" applyNumberFormat="1" applyFont="1" applyAlignment="1">
      <alignment horizontal="right" vertical="center" wrapText="1"/>
    </xf>
    <xf numFmtId="0" fontId="30" fillId="0" borderId="0" xfId="0" applyFont="1" applyAlignment="1">
      <alignment horizontal="center" vertical="center"/>
    </xf>
    <xf numFmtId="37" fontId="30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 wrapText="1" readingOrder="2"/>
    </xf>
    <xf numFmtId="165" fontId="30" fillId="0" borderId="2" xfId="0" applyNumberFormat="1" applyFont="1" applyBorder="1" applyAlignment="1">
      <alignment horizontal="center" vertical="center" readingOrder="2"/>
    </xf>
    <xf numFmtId="10" fontId="30" fillId="0" borderId="8" xfId="0" applyNumberFormat="1" applyFont="1" applyBorder="1" applyAlignment="1">
      <alignment horizontal="center" vertical="center"/>
    </xf>
    <xf numFmtId="0" fontId="31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25" fillId="2" borderId="0" xfId="0" applyFont="1" applyFill="1" applyAlignment="1">
      <alignment vertical="center"/>
    </xf>
    <xf numFmtId="165" fontId="9" fillId="0" borderId="0" xfId="0" applyNumberFormat="1" applyFont="1"/>
    <xf numFmtId="0" fontId="11" fillId="2" borderId="0" xfId="0" applyFont="1" applyFill="1"/>
    <xf numFmtId="3" fontId="14" fillId="0" borderId="0" xfId="0" applyNumberFormat="1" applyFont="1"/>
    <xf numFmtId="165" fontId="14" fillId="0" borderId="0" xfId="0" applyNumberFormat="1" applyFont="1"/>
    <xf numFmtId="0" fontId="43" fillId="0" borderId="0" xfId="0" applyFont="1" applyAlignment="1">
      <alignment horizontal="right" vertical="center" readingOrder="2"/>
    </xf>
    <xf numFmtId="0" fontId="41" fillId="0" borderId="0" xfId="0" applyFont="1" applyAlignment="1">
      <alignment vertical="center"/>
    </xf>
    <xf numFmtId="0" fontId="44" fillId="0" borderId="0" xfId="0" applyFont="1"/>
    <xf numFmtId="0" fontId="45" fillId="0" borderId="0" xfId="0" applyFont="1"/>
    <xf numFmtId="0" fontId="46" fillId="0" borderId="0" xfId="0" applyFont="1"/>
    <xf numFmtId="165" fontId="8" fillId="0" borderId="0" xfId="1" applyNumberFormat="1" applyFont="1" applyFill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65" fontId="25" fillId="0" borderId="0" xfId="1" applyNumberFormat="1" applyFont="1" applyAlignment="1">
      <alignment vertical="center"/>
    </xf>
    <xf numFmtId="10" fontId="25" fillId="0" borderId="0" xfId="2" applyNumberFormat="1" applyFont="1" applyAlignment="1">
      <alignment vertical="center"/>
    </xf>
    <xf numFmtId="3" fontId="0" fillId="0" borderId="0" xfId="0" applyNumberFormat="1"/>
    <xf numFmtId="167" fontId="33" fillId="0" borderId="0" xfId="2" applyNumberFormat="1" applyFont="1"/>
    <xf numFmtId="165" fontId="33" fillId="0" borderId="0" xfId="1" applyNumberFormat="1" applyFont="1"/>
    <xf numFmtId="3" fontId="37" fillId="0" borderId="0" xfId="0" applyNumberFormat="1" applyFont="1"/>
    <xf numFmtId="10" fontId="8" fillId="0" borderId="0" xfId="2" applyNumberFormat="1" applyFont="1" applyFill="1" applyAlignment="1">
      <alignment horizontal="center" vertical="center"/>
    </xf>
    <xf numFmtId="165" fontId="7" fillId="0" borderId="0" xfId="1" applyNumberFormat="1" applyFont="1" applyFill="1" applyBorder="1" applyAlignment="1">
      <alignment vertical="center" wrapText="1" readingOrder="2"/>
    </xf>
    <xf numFmtId="165" fontId="8" fillId="0" borderId="1" xfId="1" applyNumberFormat="1" applyFont="1" applyFill="1" applyBorder="1" applyAlignment="1">
      <alignment horizontal="center" vertical="center"/>
    </xf>
    <xf numFmtId="165" fontId="8" fillId="0" borderId="0" xfId="1" applyNumberFormat="1" applyFont="1" applyFill="1" applyBorder="1" applyAlignment="1">
      <alignment horizontal="center" vertical="center" readingOrder="2"/>
    </xf>
    <xf numFmtId="165" fontId="8" fillId="0" borderId="3" xfId="1" applyNumberFormat="1" applyFont="1" applyFill="1" applyBorder="1" applyAlignment="1">
      <alignment horizontal="center" vertical="center"/>
    </xf>
    <xf numFmtId="165" fontId="8" fillId="0" borderId="0" xfId="1" applyNumberFormat="1" applyFont="1" applyFill="1" applyBorder="1" applyAlignment="1">
      <alignment horizontal="center" vertical="center" wrapText="1" readingOrder="2"/>
    </xf>
    <xf numFmtId="165" fontId="8" fillId="0" borderId="1" xfId="1" applyNumberFormat="1" applyFont="1" applyFill="1" applyBorder="1" applyAlignment="1">
      <alignment horizontal="center" vertical="center" wrapText="1" readingOrder="2"/>
    </xf>
    <xf numFmtId="165" fontId="8" fillId="0" borderId="0" xfId="5" applyNumberFormat="1" applyFont="1" applyFill="1" applyAlignment="1">
      <alignment horizontal="center" vertical="center"/>
    </xf>
    <xf numFmtId="165" fontId="8" fillId="0" borderId="0" xfId="5" applyNumberFormat="1" applyFont="1" applyFill="1" applyBorder="1" applyAlignment="1">
      <alignment horizontal="center" vertical="center"/>
    </xf>
    <xf numFmtId="165" fontId="8" fillId="0" borderId="0" xfId="1" applyNumberFormat="1" applyFont="1" applyFill="1" applyBorder="1" applyAlignment="1">
      <alignment horizontal="center" vertical="center"/>
    </xf>
    <xf numFmtId="3" fontId="8" fillId="0" borderId="0" xfId="1" applyNumberFormat="1" applyFont="1" applyFill="1" applyAlignment="1">
      <alignment horizontal="right" vertical="center"/>
    </xf>
    <xf numFmtId="165" fontId="8" fillId="0" borderId="0" xfId="1" applyNumberFormat="1" applyFont="1" applyFill="1" applyBorder="1" applyAlignment="1">
      <alignment vertical="center"/>
    </xf>
    <xf numFmtId="165" fontId="8" fillId="0" borderId="0" xfId="1" applyNumberFormat="1" applyFont="1" applyFill="1" applyBorder="1" applyAlignment="1">
      <alignment vertical="center" readingOrder="2"/>
    </xf>
    <xf numFmtId="165" fontId="8" fillId="0" borderId="0" xfId="1" applyNumberFormat="1" applyFont="1" applyFill="1" applyAlignment="1">
      <alignment horizontal="right" vertical="center"/>
    </xf>
    <xf numFmtId="165" fontId="8" fillId="0" borderId="2" xfId="5" applyNumberFormat="1" applyFont="1" applyFill="1" applyBorder="1" applyAlignment="1">
      <alignment horizontal="center" vertical="center"/>
    </xf>
    <xf numFmtId="9" fontId="8" fillId="0" borderId="2" xfId="2" applyFont="1" applyFill="1" applyBorder="1" applyAlignment="1">
      <alignment horizontal="center" vertical="center"/>
    </xf>
    <xf numFmtId="166" fontId="8" fillId="0" borderId="0" xfId="1" applyNumberFormat="1" applyFont="1" applyFill="1" applyAlignment="1">
      <alignment vertical="center"/>
    </xf>
    <xf numFmtId="165" fontId="7" fillId="0" borderId="3" xfId="1" applyNumberFormat="1" applyFont="1" applyFill="1" applyBorder="1" applyAlignment="1">
      <alignment horizontal="center" vertical="center" wrapText="1" readingOrder="2"/>
    </xf>
    <xf numFmtId="166" fontId="7" fillId="0" borderId="3" xfId="1" applyNumberFormat="1" applyFont="1" applyFill="1" applyBorder="1" applyAlignment="1">
      <alignment horizontal="center" vertical="center" wrapText="1" readingOrder="2"/>
    </xf>
    <xf numFmtId="165" fontId="7" fillId="0" borderId="0" xfId="1" applyNumberFormat="1" applyFont="1" applyFill="1" applyBorder="1" applyAlignment="1">
      <alignment horizontal="center" vertical="center" wrapText="1" readingOrder="2"/>
    </xf>
    <xf numFmtId="166" fontId="7" fillId="0" borderId="0" xfId="1" applyNumberFormat="1" applyFont="1" applyFill="1" applyBorder="1" applyAlignment="1">
      <alignment horizontal="center" vertical="center" wrapText="1" readingOrder="2"/>
    </xf>
    <xf numFmtId="166" fontId="8" fillId="0" borderId="1" xfId="1" applyNumberFormat="1" applyFont="1" applyFill="1" applyBorder="1" applyAlignment="1">
      <alignment horizontal="center" vertical="center" wrapText="1" readingOrder="2"/>
    </xf>
    <xf numFmtId="166" fontId="7" fillId="0" borderId="4" xfId="1" applyNumberFormat="1" applyFont="1" applyFill="1" applyBorder="1" applyAlignment="1">
      <alignment horizontal="center" vertical="center" wrapText="1" readingOrder="2"/>
    </xf>
    <xf numFmtId="165" fontId="7" fillId="0" borderId="0" xfId="1" applyNumberFormat="1" applyFont="1" applyFill="1" applyBorder="1" applyAlignment="1">
      <alignment horizontal="center" vertical="center" readingOrder="2"/>
    </xf>
    <xf numFmtId="165" fontId="27" fillId="0" borderId="8" xfId="1" applyNumberFormat="1" applyFont="1" applyFill="1" applyBorder="1" applyAlignment="1">
      <alignment horizontal="center" vertical="center" readingOrder="2"/>
    </xf>
    <xf numFmtId="165" fontId="27" fillId="0" borderId="0" xfId="1" applyNumberFormat="1" applyFont="1" applyFill="1" applyBorder="1" applyAlignment="1">
      <alignment horizontal="center" vertical="center" readingOrder="2"/>
    </xf>
    <xf numFmtId="165" fontId="27" fillId="0" borderId="8" xfId="1" applyNumberFormat="1" applyFont="1" applyFill="1" applyBorder="1" applyAlignment="1">
      <alignment horizontal="left" vertical="center" readingOrder="2"/>
    </xf>
    <xf numFmtId="166" fontId="27" fillId="0" borderId="0" xfId="1" applyNumberFormat="1" applyFont="1" applyFill="1" applyBorder="1" applyAlignment="1">
      <alignment horizontal="center" vertical="center" wrapText="1" readingOrder="2"/>
    </xf>
    <xf numFmtId="166" fontId="47" fillId="0" borderId="0" xfId="1" applyNumberFormat="1" applyFont="1" applyFill="1" applyAlignment="1">
      <alignment vertical="center" readingOrder="2"/>
    </xf>
    <xf numFmtId="166" fontId="9" fillId="0" borderId="0" xfId="1" applyNumberFormat="1" applyFont="1" applyFill="1"/>
    <xf numFmtId="165" fontId="9" fillId="0" borderId="1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Alignment="1">
      <alignment horizontal="center" vertical="center"/>
    </xf>
    <xf numFmtId="165" fontId="9" fillId="0" borderId="1" xfId="1" applyNumberFormat="1" applyFont="1" applyFill="1" applyBorder="1" applyAlignment="1">
      <alignment horizontal="center" vertical="center"/>
    </xf>
    <xf numFmtId="166" fontId="9" fillId="0" borderId="1" xfId="1" applyNumberFormat="1" applyFont="1" applyFill="1" applyBorder="1" applyAlignment="1">
      <alignment horizontal="center" vertical="center" wrapText="1"/>
    </xf>
    <xf numFmtId="166" fontId="9" fillId="0" borderId="1" xfId="1" applyNumberFormat="1" applyFont="1" applyFill="1" applyBorder="1" applyAlignment="1">
      <alignment horizontal="center" vertical="center"/>
    </xf>
    <xf numFmtId="166" fontId="9" fillId="0" borderId="0" xfId="1" applyNumberFormat="1" applyFont="1" applyFill="1" applyAlignment="1">
      <alignment horizontal="center" vertical="center"/>
    </xf>
    <xf numFmtId="165" fontId="9" fillId="0" borderId="0" xfId="1" applyNumberFormat="1" applyFont="1" applyFill="1" applyAlignment="1">
      <alignment vertical="center"/>
    </xf>
    <xf numFmtId="165" fontId="9" fillId="0" borderId="8" xfId="1" applyNumberFormat="1" applyFont="1" applyFill="1" applyBorder="1" applyAlignment="1">
      <alignment vertical="center" wrapText="1"/>
    </xf>
    <xf numFmtId="166" fontId="11" fillId="0" borderId="0" xfId="1" applyNumberFormat="1" applyFont="1" applyFill="1"/>
    <xf numFmtId="165" fontId="46" fillId="0" borderId="0" xfId="1" applyNumberFormat="1" applyFont="1" applyFill="1" applyAlignment="1">
      <alignment vertical="center"/>
    </xf>
    <xf numFmtId="165" fontId="11" fillId="0" borderId="0" xfId="1" applyNumberFormat="1" applyFont="1" applyFill="1"/>
    <xf numFmtId="165" fontId="44" fillId="0" borderId="0" xfId="1" applyNumberFormat="1" applyFont="1" applyFill="1"/>
    <xf numFmtId="166" fontId="44" fillId="0" borderId="0" xfId="1" applyNumberFormat="1" applyFont="1" applyFill="1"/>
    <xf numFmtId="165" fontId="46" fillId="0" borderId="0" xfId="1" applyNumberFormat="1" applyFont="1" applyFill="1"/>
    <xf numFmtId="166" fontId="46" fillId="0" borderId="0" xfId="1" applyNumberFormat="1" applyFont="1" applyFill="1"/>
    <xf numFmtId="166" fontId="49" fillId="0" borderId="0" xfId="1" applyNumberFormat="1" applyFont="1" applyFill="1"/>
    <xf numFmtId="166" fontId="47" fillId="0" borderId="1" xfId="1" applyNumberFormat="1" applyFont="1" applyFill="1" applyBorder="1" applyAlignment="1">
      <alignment horizontal="center" vertical="center"/>
    </xf>
    <xf numFmtId="165" fontId="9" fillId="0" borderId="0" xfId="1" applyNumberFormat="1" applyFont="1" applyFill="1" applyAlignment="1">
      <alignment horizontal="right" vertical="center"/>
    </xf>
    <xf numFmtId="165" fontId="47" fillId="0" borderId="8" xfId="1" applyNumberFormat="1" applyFont="1" applyFill="1" applyBorder="1" applyAlignment="1">
      <alignment vertical="center"/>
    </xf>
    <xf numFmtId="166" fontId="47" fillId="0" borderId="0" xfId="1" applyNumberFormat="1" applyFont="1" applyFill="1" applyBorder="1" applyAlignment="1">
      <alignment vertical="center"/>
    </xf>
    <xf numFmtId="9" fontId="34" fillId="0" borderId="0" xfId="2" applyFont="1" applyFill="1" applyBorder="1" applyAlignment="1">
      <alignment horizontal="center" vertical="center" wrapText="1" readingOrder="2"/>
    </xf>
    <xf numFmtId="0" fontId="36" fillId="0" borderId="0" xfId="0" applyFont="1" applyAlignment="1">
      <alignment horizontal="right" vertical="center" wrapText="1" readingOrder="2"/>
    </xf>
    <xf numFmtId="37" fontId="40" fillId="0" borderId="16" xfId="0" applyNumberFormat="1" applyFont="1" applyBorder="1" applyAlignment="1">
      <alignment horizontal="center" vertical="center" wrapText="1"/>
    </xf>
    <xf numFmtId="37" fontId="37" fillId="0" borderId="0" xfId="0" quotePrefix="1" applyNumberFormat="1" applyFont="1" applyAlignment="1">
      <alignment horizontal="right" vertical="center" wrapText="1"/>
    </xf>
    <xf numFmtId="0" fontId="37" fillId="0" borderId="14" xfId="0" applyFont="1" applyBorder="1" applyAlignment="1">
      <alignment horizontal="center" vertical="center"/>
    </xf>
    <xf numFmtId="0" fontId="37" fillId="0" borderId="14" xfId="0" applyFont="1" applyBorder="1" applyAlignment="1">
      <alignment horizontal="center"/>
    </xf>
    <xf numFmtId="165" fontId="25" fillId="0" borderId="0" xfId="0" applyNumberFormat="1" applyFont="1" applyAlignment="1">
      <alignment vertical="center"/>
    </xf>
    <xf numFmtId="165" fontId="11" fillId="0" borderId="0" xfId="1" applyNumberFormat="1" applyFont="1"/>
    <xf numFmtId="0" fontId="50" fillId="0" borderId="0" xfId="0" applyFont="1" applyAlignment="1">
      <alignment vertical="center"/>
    </xf>
    <xf numFmtId="165" fontId="11" fillId="2" borderId="0" xfId="1" applyNumberFormat="1" applyFont="1" applyFill="1"/>
    <xf numFmtId="0" fontId="50" fillId="2" borderId="0" xfId="0" applyFont="1" applyFill="1" applyAlignment="1">
      <alignment vertical="center"/>
    </xf>
    <xf numFmtId="0" fontId="47" fillId="0" borderId="0" xfId="0" applyFont="1" applyAlignment="1">
      <alignment horizontal="center"/>
    </xf>
    <xf numFmtId="0" fontId="13" fillId="0" borderId="0" xfId="0" applyFont="1" applyAlignment="1">
      <alignment horizontal="right" vertical="center" readingOrder="2"/>
    </xf>
    <xf numFmtId="0" fontId="14" fillId="0" borderId="16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37" fontId="14" fillId="0" borderId="16" xfId="0" quotePrefix="1" applyNumberFormat="1" applyFont="1" applyBorder="1" applyAlignment="1">
      <alignment horizontal="right" vertical="center" wrapText="1"/>
    </xf>
    <xf numFmtId="37" fontId="14" fillId="0" borderId="0" xfId="0" quotePrefix="1" applyNumberFormat="1" applyFont="1" applyAlignment="1">
      <alignment horizontal="right" vertical="center" wrapText="1"/>
    </xf>
    <xf numFmtId="0" fontId="47" fillId="0" borderId="0" xfId="0" applyFont="1" applyAlignment="1">
      <alignment vertical="center" readingOrder="2"/>
    </xf>
    <xf numFmtId="0" fontId="9" fillId="0" borderId="1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quotePrefix="1" applyFont="1" applyAlignment="1">
      <alignment horizontal="right" vertical="center"/>
    </xf>
    <xf numFmtId="0" fontId="9" fillId="0" borderId="0" xfId="0" applyFont="1" applyAlignment="1">
      <alignment vertical="center"/>
    </xf>
    <xf numFmtId="3" fontId="48" fillId="0" borderId="0" xfId="0" applyNumberFormat="1" applyFont="1"/>
    <xf numFmtId="2" fontId="9" fillId="0" borderId="9" xfId="0" applyNumberFormat="1" applyFont="1" applyBorder="1" applyAlignment="1">
      <alignment vertical="center"/>
    </xf>
    <xf numFmtId="3" fontId="44" fillId="0" borderId="0" xfId="0" applyNumberFormat="1" applyFont="1"/>
    <xf numFmtId="165" fontId="46" fillId="0" borderId="0" xfId="0" applyNumberFormat="1" applyFont="1"/>
    <xf numFmtId="0" fontId="51" fillId="0" borderId="0" xfId="0" applyFont="1" applyAlignment="1">
      <alignment horizontal="center"/>
    </xf>
    <xf numFmtId="165" fontId="46" fillId="0" borderId="0" xfId="1" applyNumberFormat="1" applyFont="1" applyFill="1" applyAlignment="1">
      <alignment horizontal="center"/>
    </xf>
    <xf numFmtId="0" fontId="46" fillId="0" borderId="0" xfId="0" applyFont="1" applyAlignment="1">
      <alignment horizontal="center"/>
    </xf>
    <xf numFmtId="165" fontId="46" fillId="0" borderId="4" xfId="1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165" fontId="46" fillId="0" borderId="0" xfId="1" applyNumberFormat="1" applyFont="1" applyFill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165" fontId="14" fillId="0" borderId="0" xfId="1" applyNumberFormat="1" applyFont="1" applyFill="1"/>
    <xf numFmtId="37" fontId="13" fillId="0" borderId="0" xfId="0" applyNumberFormat="1" applyFont="1" applyAlignment="1">
      <alignment horizontal="center" vertical="center" wrapText="1"/>
    </xf>
    <xf numFmtId="165" fontId="9" fillId="0" borderId="8" xfId="1" applyNumberFormat="1" applyFont="1" applyFill="1" applyBorder="1" applyAlignment="1">
      <alignment vertical="center"/>
    </xf>
    <xf numFmtId="0" fontId="9" fillId="0" borderId="0" xfId="0" applyFont="1" applyAlignment="1">
      <alignment horizontal="right" vertical="center"/>
    </xf>
    <xf numFmtId="165" fontId="46" fillId="0" borderId="8" xfId="1" applyNumberFormat="1" applyFont="1" applyFill="1" applyBorder="1" applyAlignment="1">
      <alignment horizontal="right" vertical="center" wrapText="1" readingOrder="2"/>
    </xf>
    <xf numFmtId="37" fontId="13" fillId="0" borderId="16" xfId="0" applyNumberFormat="1" applyFont="1" applyBorder="1" applyAlignment="1">
      <alignment horizontal="center" vertical="center" wrapText="1"/>
    </xf>
    <xf numFmtId="37" fontId="13" fillId="0" borderId="17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37" fontId="14" fillId="0" borderId="0" xfId="0" applyNumberFormat="1" applyFont="1" applyAlignment="1">
      <alignment horizontal="center" vertical="center"/>
    </xf>
    <xf numFmtId="3" fontId="14" fillId="0" borderId="0" xfId="0" applyNumberFormat="1" applyFont="1" applyAlignment="1">
      <alignment horizontal="center" vertical="center" wrapText="1"/>
    </xf>
    <xf numFmtId="165" fontId="14" fillId="0" borderId="0" xfId="1" applyNumberFormat="1" applyFont="1" applyFill="1" applyAlignment="1">
      <alignment horizontal="center" vertical="center" wrapText="1" shrinkToFit="1"/>
    </xf>
    <xf numFmtId="165" fontId="14" fillId="0" borderId="0" xfId="1" applyNumberFormat="1" applyFont="1" applyFill="1" applyAlignment="1">
      <alignment vertical="center"/>
    </xf>
    <xf numFmtId="165" fontId="14" fillId="0" borderId="0" xfId="1" applyNumberFormat="1" applyFont="1" applyFill="1" applyBorder="1" applyAlignment="1">
      <alignment horizontal="center" vertical="center" wrapText="1" shrinkToFit="1"/>
    </xf>
    <xf numFmtId="165" fontId="14" fillId="0" borderId="0" xfId="1" applyNumberFormat="1" applyFont="1" applyFill="1" applyBorder="1" applyAlignment="1">
      <alignment vertical="center"/>
    </xf>
    <xf numFmtId="165" fontId="14" fillId="0" borderId="8" xfId="1" applyNumberFormat="1" applyFont="1" applyFill="1" applyBorder="1" applyAlignment="1">
      <alignment vertical="center"/>
    </xf>
    <xf numFmtId="165" fontId="14" fillId="0" borderId="0" xfId="1" applyNumberFormat="1" applyFont="1" applyFill="1" applyBorder="1"/>
    <xf numFmtId="0" fontId="14" fillId="0" borderId="0" xfId="0" applyFont="1" applyAlignment="1">
      <alignment vertical="center" wrapText="1"/>
    </xf>
    <xf numFmtId="165" fontId="14" fillId="0" borderId="0" xfId="1" applyNumberFormat="1" applyFont="1" applyFill="1" applyAlignment="1">
      <alignment vertical="center" wrapText="1"/>
    </xf>
    <xf numFmtId="165" fontId="14" fillId="0" borderId="0" xfId="1" applyNumberFormat="1" applyFont="1" applyFill="1" applyBorder="1" applyAlignment="1">
      <alignment vertical="center" wrapText="1"/>
    </xf>
    <xf numFmtId="165" fontId="13" fillId="0" borderId="16" xfId="1" applyNumberFormat="1" applyFont="1" applyFill="1" applyBorder="1" applyAlignment="1">
      <alignment horizontal="center" vertical="center" wrapText="1" readingOrder="2"/>
    </xf>
    <xf numFmtId="37" fontId="52" fillId="0" borderId="0" xfId="0" applyNumberFormat="1" applyFont="1" applyAlignment="1">
      <alignment horizontal="center" vertical="center" wrapText="1"/>
    </xf>
    <xf numFmtId="165" fontId="14" fillId="0" borderId="16" xfId="1" applyNumberFormat="1" applyFont="1" applyFill="1" applyBorder="1" applyAlignment="1">
      <alignment vertical="center"/>
    </xf>
    <xf numFmtId="10" fontId="14" fillId="0" borderId="16" xfId="0" applyNumberFormat="1" applyFont="1" applyBorder="1" applyAlignment="1">
      <alignment horizontal="center" vertical="center"/>
    </xf>
    <xf numFmtId="9" fontId="14" fillId="0" borderId="16" xfId="0" applyNumberFormat="1" applyFont="1" applyBorder="1" applyAlignment="1">
      <alignment horizontal="center" vertical="center"/>
    </xf>
    <xf numFmtId="10" fontId="14" fillId="0" borderId="0" xfId="0" applyNumberFormat="1" applyFont="1" applyAlignment="1">
      <alignment horizontal="center" vertical="center"/>
    </xf>
    <xf numFmtId="9" fontId="14" fillId="0" borderId="0" xfId="0" applyNumberFormat="1" applyFont="1" applyAlignment="1">
      <alignment horizontal="center" vertical="center"/>
    </xf>
    <xf numFmtId="165" fontId="10" fillId="0" borderId="0" xfId="2" applyNumberFormat="1" applyFont="1" applyFill="1" applyBorder="1" applyAlignment="1">
      <alignment horizontal="right" vertical="center" wrapText="1" readingOrder="2"/>
    </xf>
    <xf numFmtId="0" fontId="9" fillId="0" borderId="0" xfId="0" applyFont="1" applyAlignment="1">
      <alignment vertical="center" wrapText="1"/>
    </xf>
    <xf numFmtId="165" fontId="10" fillId="0" borderId="2" xfId="2" applyNumberFormat="1" applyFont="1" applyFill="1" applyBorder="1" applyAlignment="1">
      <alignment horizontal="right" vertical="center" wrapText="1" readingOrder="2"/>
    </xf>
    <xf numFmtId="9" fontId="10" fillId="0" borderId="2" xfId="2" applyFont="1" applyFill="1" applyBorder="1" applyAlignment="1">
      <alignment horizontal="center" vertical="center" wrapText="1" readingOrder="2"/>
    </xf>
    <xf numFmtId="0" fontId="7" fillId="0" borderId="0" xfId="0" applyFont="1" applyAlignment="1">
      <alignment horizontal="center" vertical="center"/>
    </xf>
    <xf numFmtId="166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7" fillId="0" borderId="0" xfId="0" applyFont="1" applyAlignment="1">
      <alignment vertical="center" wrapText="1" readingOrder="2"/>
    </xf>
    <xf numFmtId="0" fontId="7" fillId="0" borderId="1" xfId="0" applyFont="1" applyBorder="1" applyAlignment="1">
      <alignment horizontal="center" vertical="center" wrapText="1" readingOrder="2"/>
    </xf>
    <xf numFmtId="0" fontId="8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 readingOrder="2"/>
    </xf>
    <xf numFmtId="0" fontId="7" fillId="0" borderId="0" xfId="0" applyFont="1" applyAlignment="1">
      <alignment horizontal="center" vertical="center" wrapText="1" readingOrder="2"/>
    </xf>
    <xf numFmtId="166" fontId="7" fillId="0" borderId="4" xfId="0" applyNumberFormat="1" applyFont="1" applyBorder="1" applyAlignment="1">
      <alignment horizontal="center" vertical="center" wrapText="1" readingOrder="2"/>
    </xf>
    <xf numFmtId="0" fontId="7" fillId="0" borderId="4" xfId="0" applyFont="1" applyBorder="1" applyAlignment="1">
      <alignment horizontal="center" vertical="center" wrapText="1" readingOrder="2"/>
    </xf>
    <xf numFmtId="0" fontId="8" fillId="0" borderId="0" xfId="0" applyFont="1" applyAlignment="1">
      <alignment horizontal="right" vertical="center" wrapText="1"/>
    </xf>
    <xf numFmtId="10" fontId="8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37" fontId="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right" vertical="center" wrapText="1"/>
    </xf>
    <xf numFmtId="0" fontId="27" fillId="0" borderId="0" xfId="0" applyFont="1" applyAlignment="1">
      <alignment horizontal="center" vertical="center" wrapText="1"/>
    </xf>
    <xf numFmtId="10" fontId="27" fillId="0" borderId="8" xfId="0" applyNumberFormat="1" applyFont="1" applyBorder="1" applyAlignment="1">
      <alignment horizontal="center" vertical="center"/>
    </xf>
    <xf numFmtId="10" fontId="27" fillId="0" borderId="0" xfId="0" applyNumberFormat="1" applyFont="1" applyAlignment="1">
      <alignment horizontal="center" vertical="center"/>
    </xf>
    <xf numFmtId="166" fontId="8" fillId="0" borderId="0" xfId="0" applyNumberFormat="1" applyFont="1" applyAlignment="1">
      <alignment vertical="center"/>
    </xf>
    <xf numFmtId="0" fontId="13" fillId="0" borderId="0" xfId="0" applyFont="1" applyAlignment="1">
      <alignment horizontal="center"/>
    </xf>
    <xf numFmtId="0" fontId="14" fillId="0" borderId="15" xfId="0" applyFont="1" applyBorder="1"/>
    <xf numFmtId="165" fontId="14" fillId="0" borderId="1" xfId="1" applyNumberFormat="1" applyFont="1" applyFill="1" applyBorder="1"/>
    <xf numFmtId="0" fontId="14" fillId="0" borderId="1" xfId="0" applyFont="1" applyBorder="1"/>
    <xf numFmtId="165" fontId="13" fillId="0" borderId="0" xfId="1" applyNumberFormat="1" applyFont="1" applyFill="1" applyBorder="1" applyAlignment="1">
      <alignment horizontal="center" vertical="center" wrapText="1" readingOrder="2"/>
    </xf>
    <xf numFmtId="165" fontId="13" fillId="0" borderId="1" xfId="1" applyNumberFormat="1" applyFont="1" applyFill="1" applyBorder="1" applyAlignment="1">
      <alignment horizontal="center" vertical="center" wrapText="1" readingOrder="2"/>
    </xf>
    <xf numFmtId="0" fontId="14" fillId="0" borderId="0" xfId="0" applyFont="1" applyAlignment="1">
      <alignment horizontal="center" vertical="center" wrapText="1" readingOrder="2"/>
    </xf>
    <xf numFmtId="0" fontId="14" fillId="0" borderId="0" xfId="0" applyFont="1" applyAlignment="1">
      <alignment vertical="center" wrapText="1" readingOrder="2"/>
    </xf>
    <xf numFmtId="165" fontId="14" fillId="0" borderId="0" xfId="1" applyNumberFormat="1" applyFont="1" applyFill="1" applyBorder="1" applyAlignment="1">
      <alignment horizontal="center" vertical="center" readingOrder="2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 readingOrder="2"/>
    </xf>
    <xf numFmtId="10" fontId="14" fillId="0" borderId="0" xfId="2" applyNumberFormat="1" applyFont="1" applyFill="1" applyAlignment="1">
      <alignment horizontal="center" vertical="center" wrapText="1"/>
    </xf>
    <xf numFmtId="165" fontId="14" fillId="0" borderId="0" xfId="1" applyNumberFormat="1" applyFont="1" applyFill="1" applyBorder="1" applyAlignment="1">
      <alignment horizontal="right" vertical="center"/>
    </xf>
    <xf numFmtId="165" fontId="14" fillId="0" borderId="0" xfId="1" applyNumberFormat="1" applyFont="1" applyFill="1" applyBorder="1" applyAlignment="1">
      <alignment horizontal="right" vertical="center" readingOrder="2"/>
    </xf>
    <xf numFmtId="165" fontId="14" fillId="0" borderId="2" xfId="1" applyNumberFormat="1" applyFont="1" applyFill="1" applyBorder="1" applyAlignment="1">
      <alignment horizontal="center" vertical="top" readingOrder="2"/>
    </xf>
    <xf numFmtId="0" fontId="14" fillId="0" borderId="0" xfId="0" applyFont="1" applyAlignment="1">
      <alignment horizontal="center" vertical="top"/>
    </xf>
    <xf numFmtId="168" fontId="14" fillId="0" borderId="2" xfId="1" applyNumberFormat="1" applyFont="1" applyFill="1" applyBorder="1" applyAlignment="1">
      <alignment horizontal="center" vertical="top" readingOrder="2"/>
    </xf>
    <xf numFmtId="165" fontId="12" fillId="0" borderId="0" xfId="1" applyNumberFormat="1" applyFont="1" applyFill="1"/>
    <xf numFmtId="164" fontId="12" fillId="0" borderId="0" xfId="0" applyNumberFormat="1" applyFont="1"/>
    <xf numFmtId="0" fontId="8" fillId="0" borderId="0" xfId="0" applyFont="1" applyAlignment="1">
      <alignment vertical="center" wrapText="1" readingOrder="2"/>
    </xf>
    <xf numFmtId="0" fontId="8" fillId="0" borderId="0" xfId="0" applyFont="1" applyAlignment="1">
      <alignment horizontal="center" vertical="center" readingOrder="2"/>
    </xf>
    <xf numFmtId="37" fontId="8" fillId="0" borderId="0" xfId="0" applyNumberFormat="1" applyFont="1" applyAlignment="1">
      <alignment horizontal="center" vertical="center"/>
    </xf>
    <xf numFmtId="37" fontId="8" fillId="0" borderId="0" xfId="0" quotePrefix="1" applyNumberFormat="1" applyFont="1" applyAlignment="1">
      <alignment horizontal="right" vertical="center" wrapText="1"/>
    </xf>
    <xf numFmtId="165" fontId="8" fillId="0" borderId="0" xfId="0" applyNumberFormat="1" applyFont="1" applyAlignment="1">
      <alignment vertical="center"/>
    </xf>
    <xf numFmtId="3" fontId="8" fillId="0" borderId="0" xfId="1" applyNumberFormat="1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165" fontId="7" fillId="0" borderId="1" xfId="1" applyNumberFormat="1" applyFont="1" applyFill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 wrapText="1" readingOrder="2"/>
    </xf>
    <xf numFmtId="165" fontId="8" fillId="0" borderId="3" xfId="1" applyNumberFormat="1" applyFont="1" applyFill="1" applyBorder="1" applyAlignment="1">
      <alignment horizontal="center" vertical="center" wrapText="1" readingOrder="2"/>
    </xf>
    <xf numFmtId="165" fontId="8" fillId="0" borderId="0" xfId="1" applyNumberFormat="1" applyFont="1" applyFill="1" applyBorder="1" applyAlignment="1">
      <alignment horizontal="center" vertical="center" wrapText="1" readingOrder="2"/>
    </xf>
    <xf numFmtId="165" fontId="8" fillId="0" borderId="1" xfId="1" applyNumberFormat="1" applyFont="1" applyFill="1" applyBorder="1" applyAlignment="1">
      <alignment horizontal="center" vertical="center" wrapText="1" readingOrder="2"/>
    </xf>
    <xf numFmtId="10" fontId="8" fillId="0" borderId="3" xfId="2" applyNumberFormat="1" applyFont="1" applyFill="1" applyBorder="1" applyAlignment="1">
      <alignment horizontal="center" vertical="center" wrapText="1" readingOrder="2"/>
    </xf>
    <xf numFmtId="10" fontId="8" fillId="0" borderId="1" xfId="2" applyNumberFormat="1" applyFont="1" applyFill="1" applyBorder="1" applyAlignment="1">
      <alignment horizontal="center" vertical="center" wrapText="1" readingOrder="2"/>
    </xf>
    <xf numFmtId="0" fontId="7" fillId="0" borderId="0" xfId="0" applyFont="1" applyAlignment="1">
      <alignment horizontal="center" vertical="center"/>
    </xf>
    <xf numFmtId="0" fontId="8" fillId="0" borderId="12" xfId="0" applyFont="1" applyBorder="1" applyAlignment="1">
      <alignment horizontal="center" vertical="center" wrapText="1" readingOrder="2"/>
    </xf>
    <xf numFmtId="0" fontId="8" fillId="0" borderId="13" xfId="0" applyFont="1" applyBorder="1" applyAlignment="1">
      <alignment horizontal="center" vertical="center" wrapText="1" readingOrder="2"/>
    </xf>
    <xf numFmtId="165" fontId="8" fillId="0" borderId="3" xfId="1" applyNumberFormat="1" applyFont="1" applyFill="1" applyBorder="1" applyAlignment="1">
      <alignment horizontal="center" vertical="center"/>
    </xf>
    <xf numFmtId="165" fontId="8" fillId="0" borderId="3" xfId="1" applyNumberFormat="1" applyFont="1" applyFill="1" applyBorder="1" applyAlignment="1">
      <alignment horizontal="center" vertical="center" readingOrder="2"/>
    </xf>
    <xf numFmtId="165" fontId="8" fillId="0" borderId="1" xfId="1" applyNumberFormat="1" applyFont="1" applyFill="1" applyBorder="1" applyAlignment="1">
      <alignment horizontal="center" vertical="center" readingOrder="2"/>
    </xf>
    <xf numFmtId="0" fontId="7" fillId="0" borderId="0" xfId="0" applyFont="1" applyAlignment="1">
      <alignment horizontal="right" vertical="center" readingOrder="2"/>
    </xf>
    <xf numFmtId="165" fontId="8" fillId="0" borderId="1" xfId="1" applyNumberFormat="1" applyFont="1" applyFill="1" applyBorder="1" applyAlignment="1">
      <alignment horizontal="center" vertical="center"/>
    </xf>
    <xf numFmtId="0" fontId="32" fillId="0" borderId="0" xfId="0" applyFont="1" applyAlignment="1">
      <alignment horizontal="center" vertical="center" wrapText="1" readingOrder="2"/>
    </xf>
    <xf numFmtId="0" fontId="32" fillId="0" borderId="3" xfId="0" applyFont="1" applyBorder="1" applyAlignment="1">
      <alignment horizontal="center" vertical="center" wrapText="1" readingOrder="2"/>
    </xf>
    <xf numFmtId="0" fontId="32" fillId="0" borderId="1" xfId="0" applyFont="1" applyBorder="1" applyAlignment="1">
      <alignment horizontal="center" vertical="center" wrapText="1" readingOrder="2"/>
    </xf>
    <xf numFmtId="0" fontId="32" fillId="0" borderId="0" xfId="0" applyFont="1" applyAlignment="1">
      <alignment horizontal="center"/>
    </xf>
    <xf numFmtId="0" fontId="32" fillId="0" borderId="3" xfId="0" applyFont="1" applyBorder="1" applyAlignment="1">
      <alignment horizontal="center" vertical="center" readingOrder="2"/>
    </xf>
    <xf numFmtId="0" fontId="32" fillId="0" borderId="1" xfId="0" applyFont="1" applyBorder="1" applyAlignment="1">
      <alignment horizontal="center" vertical="center" readingOrder="2"/>
    </xf>
    <xf numFmtId="0" fontId="32" fillId="0" borderId="3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42" fillId="0" borderId="0" xfId="0" applyFont="1" applyAlignment="1">
      <alignment horizontal="right" vertical="center" readingOrder="2"/>
    </xf>
    <xf numFmtId="0" fontId="32" fillId="0" borderId="1" xfId="0" applyFont="1" applyBorder="1" applyAlignment="1">
      <alignment horizontal="center"/>
    </xf>
    <xf numFmtId="0" fontId="14" fillId="0" borderId="3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4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right" vertical="center" readingOrder="2"/>
    </xf>
    <xf numFmtId="0" fontId="13" fillId="0" borderId="1" xfId="0" applyFont="1" applyBorder="1" applyAlignment="1">
      <alignment horizontal="center" vertical="center" wrapText="1" readingOrder="2"/>
    </xf>
    <xf numFmtId="0" fontId="14" fillId="0" borderId="3" xfId="0" applyFont="1" applyBorder="1" applyAlignment="1">
      <alignment horizontal="center" vertical="center" readingOrder="2"/>
    </xf>
    <xf numFmtId="0" fontId="14" fillId="0" borderId="1" xfId="0" applyFont="1" applyBorder="1" applyAlignment="1">
      <alignment horizontal="center" vertical="center" readingOrder="2"/>
    </xf>
    <xf numFmtId="0" fontId="14" fillId="0" borderId="0" xfId="0" applyFont="1" applyAlignment="1">
      <alignment horizontal="center" vertical="center" wrapText="1" readingOrder="2"/>
    </xf>
    <xf numFmtId="0" fontId="14" fillId="0" borderId="1" xfId="0" applyFont="1" applyBorder="1" applyAlignment="1">
      <alignment horizontal="center" vertical="center" wrapText="1" readingOrder="2"/>
    </xf>
    <xf numFmtId="165" fontId="14" fillId="0" borderId="0" xfId="1" applyNumberFormat="1" applyFont="1" applyFill="1" applyBorder="1" applyAlignment="1">
      <alignment horizontal="center" vertical="center" readingOrder="2"/>
    </xf>
    <xf numFmtId="165" fontId="14" fillId="0" borderId="1" xfId="1" applyNumberFormat="1" applyFont="1" applyFill="1" applyBorder="1" applyAlignment="1">
      <alignment horizontal="center" vertical="center" readingOrder="2"/>
    </xf>
    <xf numFmtId="0" fontId="36" fillId="0" borderId="1" xfId="0" applyFont="1" applyBorder="1" applyAlignment="1">
      <alignment horizontal="center" vertical="center" wrapText="1" readingOrder="2"/>
    </xf>
    <xf numFmtId="0" fontId="36" fillId="0" borderId="0" xfId="0" applyFont="1" applyAlignment="1">
      <alignment horizontal="center"/>
    </xf>
    <xf numFmtId="37" fontId="7" fillId="0" borderId="1" xfId="0" applyNumberFormat="1" applyFont="1" applyBorder="1" applyAlignment="1">
      <alignment horizontal="center" vertical="center" wrapText="1" readingOrder="2"/>
    </xf>
    <xf numFmtId="0" fontId="8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7" fillId="0" borderId="3" xfId="1" applyNumberFormat="1" applyFont="1" applyFill="1" applyBorder="1" applyAlignment="1">
      <alignment horizontal="center" vertical="center" wrapText="1" readingOrder="2"/>
    </xf>
    <xf numFmtId="165" fontId="7" fillId="0" borderId="0" xfId="1" applyNumberFormat="1" applyFont="1" applyFill="1" applyBorder="1" applyAlignment="1">
      <alignment horizontal="center" vertical="center" wrapText="1" readingOrder="2"/>
    </xf>
    <xf numFmtId="166" fontId="7" fillId="0" borderId="3" xfId="1" applyNumberFormat="1" applyFont="1" applyFill="1" applyBorder="1" applyAlignment="1">
      <alignment horizontal="center" vertical="center" wrapText="1" readingOrder="2"/>
    </xf>
    <xf numFmtId="166" fontId="7" fillId="0" borderId="0" xfId="1" applyNumberFormat="1" applyFont="1" applyFill="1" applyBorder="1" applyAlignment="1">
      <alignment horizontal="center" vertical="center" wrapText="1" readingOrder="2"/>
    </xf>
    <xf numFmtId="0" fontId="7" fillId="0" borderId="3" xfId="0" applyFont="1" applyBorder="1" applyAlignment="1">
      <alignment horizontal="center" vertical="center" wrapText="1" readingOrder="2"/>
    </xf>
    <xf numFmtId="0" fontId="37" fillId="0" borderId="0" xfId="0" applyFont="1" applyAlignment="1">
      <alignment vertical="center" wrapText="1"/>
    </xf>
    <xf numFmtId="0" fontId="36" fillId="0" borderId="3" xfId="0" applyFont="1" applyBorder="1" applyAlignment="1">
      <alignment horizontal="center" vertical="center" wrapText="1" readingOrder="2"/>
    </xf>
    <xf numFmtId="0" fontId="36" fillId="0" borderId="0" xfId="0" applyFont="1" applyAlignment="1">
      <alignment horizontal="center" vertical="center" wrapText="1" readingOrder="2"/>
    </xf>
    <xf numFmtId="0" fontId="37" fillId="0" borderId="3" xfId="0" applyFont="1" applyBorder="1" applyAlignment="1">
      <alignment vertical="center" wrapText="1"/>
    </xf>
    <xf numFmtId="0" fontId="39" fillId="0" borderId="0" xfId="0" applyFont="1" applyAlignment="1">
      <alignment horizontal="center"/>
    </xf>
    <xf numFmtId="0" fontId="36" fillId="0" borderId="0" xfId="0" applyFont="1" applyAlignment="1">
      <alignment horizontal="right" vertical="center" readingOrder="2"/>
    </xf>
    <xf numFmtId="37" fontId="36" fillId="0" borderId="1" xfId="0" applyNumberFormat="1" applyFont="1" applyBorder="1" applyAlignment="1">
      <alignment horizontal="center" vertical="center" wrapText="1" readingOrder="2"/>
    </xf>
    <xf numFmtId="165" fontId="36" fillId="0" borderId="1" xfId="0" applyNumberFormat="1" applyFont="1" applyBorder="1" applyAlignment="1">
      <alignment horizontal="center" vertical="center" wrapText="1" readingOrder="2"/>
    </xf>
    <xf numFmtId="0" fontId="13" fillId="0" borderId="0" xfId="0" applyFont="1" applyAlignment="1">
      <alignment horizontal="center" vertical="center" wrapText="1" readingOrder="2"/>
    </xf>
    <xf numFmtId="165" fontId="13" fillId="0" borderId="0" xfId="1" applyNumberFormat="1" applyFont="1" applyFill="1" applyBorder="1" applyAlignment="1">
      <alignment horizontal="center" vertical="center" wrapText="1"/>
    </xf>
    <xf numFmtId="37" fontId="36" fillId="0" borderId="0" xfId="0" applyNumberFormat="1" applyFont="1" applyAlignment="1">
      <alignment horizontal="center" vertical="center" wrapText="1" readingOrder="2"/>
    </xf>
    <xf numFmtId="37" fontId="13" fillId="0" borderId="15" xfId="0" applyNumberFormat="1" applyFont="1" applyBorder="1" applyAlignment="1">
      <alignment horizontal="center" vertical="center"/>
    </xf>
    <xf numFmtId="0" fontId="11" fillId="0" borderId="15" xfId="0" applyFont="1" applyBorder="1"/>
    <xf numFmtId="0" fontId="47" fillId="0" borderId="0" xfId="0" applyFont="1" applyAlignment="1">
      <alignment horizontal="center"/>
    </xf>
    <xf numFmtId="0" fontId="47" fillId="0" borderId="0" xfId="0" applyFont="1" applyAlignment="1">
      <alignment horizontal="right" vertical="center" readingOrder="2"/>
    </xf>
    <xf numFmtId="166" fontId="47" fillId="0" borderId="0" xfId="1" applyNumberFormat="1" applyFont="1" applyFill="1" applyAlignment="1">
      <alignment horizontal="right" vertical="center" readingOrder="2"/>
    </xf>
    <xf numFmtId="0" fontId="51" fillId="0" borderId="0" xfId="0" applyFont="1" applyAlignment="1">
      <alignment horizontal="right" vertical="center" readingOrder="2"/>
    </xf>
    <xf numFmtId="165" fontId="51" fillId="0" borderId="1" xfId="1" applyNumberFormat="1" applyFont="1" applyFill="1" applyBorder="1" applyAlignment="1">
      <alignment horizontal="center" vertical="center" wrapText="1" readingOrder="2"/>
    </xf>
    <xf numFmtId="0" fontId="51" fillId="0" borderId="0" xfId="0" applyFont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166" fontId="47" fillId="0" borderId="1" xfId="1" applyNumberFormat="1" applyFont="1" applyFill="1" applyBorder="1" applyAlignment="1">
      <alignment horizontal="center" vertical="center" wrapText="1" readingOrder="2"/>
    </xf>
    <xf numFmtId="37" fontId="47" fillId="0" borderId="1" xfId="0" applyNumberFormat="1" applyFont="1" applyBorder="1" applyAlignment="1">
      <alignment horizontal="center" vertical="center" wrapText="1" readingOrder="2"/>
    </xf>
    <xf numFmtId="0" fontId="47" fillId="0" borderId="1" xfId="0" applyFont="1" applyBorder="1" applyAlignment="1">
      <alignment horizontal="center" vertical="center" wrapText="1" readingOrder="2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166" fontId="47" fillId="0" borderId="1" xfId="1" applyNumberFormat="1" applyFont="1" applyFill="1" applyBorder="1" applyAlignment="1">
      <alignment horizontal="center" vertical="center"/>
    </xf>
  </cellXfs>
  <cellStyles count="10">
    <cellStyle name="Comma" xfId="1" builtinId="3"/>
    <cellStyle name="Comma 2" xfId="5" xr:uid="{00000000-0005-0000-0000-000001000000}"/>
    <cellStyle name="Comma 3" xfId="7" xr:uid="{00000000-0005-0000-0000-000002000000}"/>
    <cellStyle name="Comma 4" xfId="9" xr:uid="{00000000-0005-0000-0000-000003000000}"/>
    <cellStyle name="Hyperlink 2" xfId="4" xr:uid="{00000000-0005-0000-0000-000004000000}"/>
    <cellStyle name="Normal" xfId="0" builtinId="0"/>
    <cellStyle name="Normal 2" xfId="3" xr:uid="{00000000-0005-0000-0000-000006000000}"/>
    <cellStyle name="Normal 3" xfId="6" xr:uid="{00000000-0005-0000-0000-000007000000}"/>
    <cellStyle name="Normal 4" xfId="8" xr:uid="{00000000-0005-0000-0000-000008000000}"/>
    <cellStyle name="Percent" xfId="2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408</xdr:col>
      <xdr:colOff>215265</xdr:colOff>
      <xdr:row>0</xdr:row>
      <xdr:rowOff>1</xdr:rowOff>
    </xdr:from>
    <xdr:to>
      <xdr:col>420</xdr:col>
      <xdr:colOff>69566</xdr:colOff>
      <xdr:row>45</xdr:row>
      <xdr:rowOff>153143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427583-F1C3-8DB6-8890-71949C6D76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4876194" y="1"/>
          <a:ext cx="7352381" cy="9304762"/>
        </a:xfrm>
        <a:prstGeom prst="rect">
          <a:avLst/>
        </a:prstGeom>
      </xdr:spPr>
    </xdr:pic>
    <xdr:clientData/>
  </xdr:twoCellAnchor>
  <xdr:twoCellAnchor editAs="oneCell">
    <xdr:from>
      <xdr:col>407</xdr:col>
      <xdr:colOff>240030</xdr:colOff>
      <xdr:row>6</xdr:row>
      <xdr:rowOff>0</xdr:rowOff>
    </xdr:from>
    <xdr:to>
      <xdr:col>428</xdr:col>
      <xdr:colOff>318390</xdr:colOff>
      <xdr:row>89</xdr:row>
      <xdr:rowOff>115974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11B5A49-1B50-AF30-0B8A-24577AA6D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69628650" y="2114550"/>
          <a:ext cx="13200000" cy="1708571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14</xdr:col>
      <xdr:colOff>22860</xdr:colOff>
      <xdr:row>36</xdr:row>
      <xdr:rowOff>129540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48BFA23-C0E0-5E03-2667-3F404734A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228607940" y="0"/>
          <a:ext cx="5829300" cy="7429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bayramloo\Downloads\report(8).xlsx" TargetMode="External"/><Relationship Id="rId1" Type="http://schemas.openxmlformats.org/officeDocument/2006/relationships/externalLinkPath" Target="file:///C:\Users\m.bayramloo\Downloads\report(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 refreshError="1"/>
      <sheetData sheetId="1">
        <row r="1">
          <cell r="B1">
            <v>2487448240</v>
          </cell>
          <cell r="D1" t="str">
            <v>دسینا</v>
          </cell>
        </row>
        <row r="2">
          <cell r="B2">
            <v>4440634600</v>
          </cell>
          <cell r="D2" t="str">
            <v>اردستان</v>
          </cell>
        </row>
        <row r="3">
          <cell r="B3">
            <v>14821547000</v>
          </cell>
          <cell r="D3" t="str">
            <v>شپدیس</v>
          </cell>
        </row>
        <row r="4">
          <cell r="B4">
            <v>2400309900</v>
          </cell>
          <cell r="D4" t="str">
            <v>کیانا</v>
          </cell>
        </row>
        <row r="5">
          <cell r="B5">
            <v>5565174000</v>
          </cell>
          <cell r="D5" t="str">
            <v>بفجر</v>
          </cell>
        </row>
        <row r="6">
          <cell r="B6">
            <v>582564366</v>
          </cell>
          <cell r="D6" t="str">
            <v>کاما</v>
          </cell>
        </row>
        <row r="7">
          <cell r="B7">
            <v>1704295520</v>
          </cell>
          <cell r="D7" t="str">
            <v>کیمیا</v>
          </cell>
        </row>
        <row r="8">
          <cell r="B8">
            <v>1045765868</v>
          </cell>
          <cell r="D8" t="str">
            <v>اتکام</v>
          </cell>
        </row>
        <row r="9">
          <cell r="B9">
            <v>3188135500</v>
          </cell>
          <cell r="D9" t="str">
            <v>وخاور</v>
          </cell>
        </row>
        <row r="10">
          <cell r="B10">
            <v>33374943</v>
          </cell>
          <cell r="D10" t="str">
            <v>خگستر</v>
          </cell>
        </row>
        <row r="11">
          <cell r="B11">
            <v>517258280</v>
          </cell>
          <cell r="D11" t="str">
            <v>لبوتان</v>
          </cell>
        </row>
        <row r="12">
          <cell r="B12">
            <v>1581507904</v>
          </cell>
          <cell r="D12" t="str">
            <v>عالیس</v>
          </cell>
        </row>
        <row r="13">
          <cell r="B13">
            <v>3881192800</v>
          </cell>
          <cell r="D13" t="str">
            <v>غشهد</v>
          </cell>
        </row>
        <row r="14">
          <cell r="B14">
            <v>1753866100</v>
          </cell>
          <cell r="D14" t="str">
            <v>وبیمه</v>
          </cell>
        </row>
        <row r="15">
          <cell r="B15">
            <v>326289760</v>
          </cell>
          <cell r="D15" t="str">
            <v>غچین</v>
          </cell>
        </row>
        <row r="16">
          <cell r="B16">
            <v>1586152920</v>
          </cell>
          <cell r="D16" t="str">
            <v>بنیرو</v>
          </cell>
        </row>
        <row r="17">
          <cell r="B17">
            <v>6086579800</v>
          </cell>
          <cell r="D17" t="str">
            <v>قهکمت</v>
          </cell>
        </row>
        <row r="18">
          <cell r="B18">
            <v>16570238200</v>
          </cell>
          <cell r="D18" t="str">
            <v>تیپیکو</v>
          </cell>
        </row>
        <row r="19">
          <cell r="B19">
            <v>768408270</v>
          </cell>
          <cell r="D19" t="str">
            <v>آسیا</v>
          </cell>
        </row>
        <row r="20">
          <cell r="B20">
            <v>2445804760</v>
          </cell>
          <cell r="D20" t="str">
            <v>فولاد</v>
          </cell>
        </row>
        <row r="21">
          <cell r="B21">
            <v>66591060</v>
          </cell>
          <cell r="D21" t="str">
            <v>بورس</v>
          </cell>
        </row>
        <row r="22">
          <cell r="B22">
            <v>6880284600</v>
          </cell>
          <cell r="D22" t="str">
            <v>شکربن</v>
          </cell>
        </row>
        <row r="23">
          <cell r="B23">
            <v>2516170800</v>
          </cell>
          <cell r="D23" t="str">
            <v>واعتبار</v>
          </cell>
        </row>
        <row r="24">
          <cell r="B24">
            <v>2002658200</v>
          </cell>
          <cell r="D24" t="str">
            <v>خکار</v>
          </cell>
        </row>
        <row r="25">
          <cell r="B25">
            <v>2112367680</v>
          </cell>
          <cell r="D25" t="str">
            <v>وپخش</v>
          </cell>
        </row>
        <row r="26">
          <cell r="B26">
            <v>37214810</v>
          </cell>
          <cell r="D26" t="str">
            <v>چکارن</v>
          </cell>
        </row>
        <row r="27">
          <cell r="B27">
            <v>884316972</v>
          </cell>
          <cell r="D27" t="str">
            <v>پرداخت</v>
          </cell>
        </row>
        <row r="28">
          <cell r="B28">
            <v>136507906</v>
          </cell>
          <cell r="D28" t="str">
            <v>کبافق</v>
          </cell>
        </row>
        <row r="29">
          <cell r="B29">
            <v>343867170</v>
          </cell>
          <cell r="D29" t="str">
            <v>فروس</v>
          </cell>
        </row>
        <row r="30">
          <cell r="B30">
            <v>1943637300</v>
          </cell>
          <cell r="D30" t="str">
            <v>خزامیا</v>
          </cell>
        </row>
        <row r="31">
          <cell r="B31">
            <v>5894681000</v>
          </cell>
          <cell r="D31" t="str">
            <v>وپترو</v>
          </cell>
        </row>
        <row r="32">
          <cell r="B32">
            <v>239491395</v>
          </cell>
          <cell r="D32" t="str">
            <v>کسرا</v>
          </cell>
        </row>
        <row r="33">
          <cell r="B33">
            <v>8453108000</v>
          </cell>
          <cell r="D33" t="str">
            <v>لخزر</v>
          </cell>
        </row>
        <row r="34">
          <cell r="B34">
            <v>2416453060</v>
          </cell>
          <cell r="D34" t="str">
            <v>شگستر</v>
          </cell>
        </row>
        <row r="35">
          <cell r="B35">
            <v>3536420160</v>
          </cell>
          <cell r="D35" t="str">
            <v>ونوین</v>
          </cell>
        </row>
        <row r="36">
          <cell r="B36">
            <v>7740000000</v>
          </cell>
          <cell r="D36" t="str">
            <v>نماد</v>
          </cell>
        </row>
        <row r="37">
          <cell r="B37">
            <v>779925900</v>
          </cell>
          <cell r="D37" t="str">
            <v>دانا</v>
          </cell>
        </row>
        <row r="38">
          <cell r="B38">
            <v>4114581600</v>
          </cell>
          <cell r="D38" t="str">
            <v>فرآور</v>
          </cell>
        </row>
        <row r="39">
          <cell r="B39">
            <v>11836454400</v>
          </cell>
          <cell r="D39" t="str">
            <v>دزاگرس</v>
          </cell>
        </row>
        <row r="40">
          <cell r="B40">
            <v>210262481</v>
          </cell>
          <cell r="D40" t="str">
            <v>پترول</v>
          </cell>
        </row>
        <row r="41">
          <cell r="B41">
            <v>772027500</v>
          </cell>
          <cell r="D41" t="str">
            <v>شفن</v>
          </cell>
        </row>
        <row r="42">
          <cell r="B42">
            <v>5612721000</v>
          </cell>
          <cell r="D42" t="str">
            <v>حتاید</v>
          </cell>
        </row>
        <row r="43">
          <cell r="B43">
            <v>520805200</v>
          </cell>
          <cell r="D43" t="str">
            <v>خنصیر</v>
          </cell>
        </row>
        <row r="44">
          <cell r="B44">
            <v>2202871840</v>
          </cell>
          <cell r="D44" t="str">
            <v>وساخت</v>
          </cell>
        </row>
        <row r="45">
          <cell r="B45">
            <v>7107667360</v>
          </cell>
          <cell r="D45" t="str">
            <v>کگاز</v>
          </cell>
        </row>
        <row r="46">
          <cell r="B46">
            <v>8133635230</v>
          </cell>
          <cell r="D46" t="str">
            <v>فاما</v>
          </cell>
        </row>
        <row r="47">
          <cell r="B47">
            <v>9744066120</v>
          </cell>
          <cell r="D47" t="str">
            <v>سپاها</v>
          </cell>
        </row>
        <row r="48">
          <cell r="B48">
            <v>350385863</v>
          </cell>
          <cell r="D48" t="str">
            <v>کالا</v>
          </cell>
        </row>
        <row r="49">
          <cell r="B49">
            <v>331375500</v>
          </cell>
          <cell r="D49" t="str">
            <v>غبهنوش</v>
          </cell>
        </row>
        <row r="50">
          <cell r="B50">
            <v>2713066180</v>
          </cell>
          <cell r="D50" t="str">
            <v>وآفری</v>
          </cell>
        </row>
        <row r="51">
          <cell r="B51">
            <v>12350459520</v>
          </cell>
          <cell r="D51" t="str">
            <v>کطبس</v>
          </cell>
        </row>
        <row r="52">
          <cell r="B52">
            <v>13278647420</v>
          </cell>
          <cell r="D52" t="str">
            <v>کچاد</v>
          </cell>
        </row>
        <row r="53">
          <cell r="B53">
            <v>16957217900</v>
          </cell>
          <cell r="D53" t="str">
            <v>دپارس</v>
          </cell>
        </row>
        <row r="54">
          <cell r="B54">
            <v>8527160</v>
          </cell>
          <cell r="D54" t="str">
            <v>خکمک</v>
          </cell>
        </row>
        <row r="55">
          <cell r="B55">
            <v>6391132440</v>
          </cell>
          <cell r="D55" t="str">
            <v>چدن</v>
          </cell>
        </row>
        <row r="56">
          <cell r="B56">
            <v>2315092950</v>
          </cell>
          <cell r="D56" t="str">
            <v>وبملت</v>
          </cell>
        </row>
        <row r="57">
          <cell r="B57">
            <v>948044480</v>
          </cell>
          <cell r="D57" t="str">
            <v>رمپنا</v>
          </cell>
        </row>
        <row r="58">
          <cell r="B58">
            <v>105389540</v>
          </cell>
          <cell r="D58" t="str">
            <v>قنیشا</v>
          </cell>
        </row>
        <row r="59">
          <cell r="B59">
            <v>12715954056</v>
          </cell>
          <cell r="D59" t="str">
            <v>شبندر</v>
          </cell>
        </row>
        <row r="60">
          <cell r="B60">
            <v>380740400</v>
          </cell>
          <cell r="D60" t="str">
            <v>قثابت</v>
          </cell>
        </row>
        <row r="61">
          <cell r="B61">
            <v>7238363000</v>
          </cell>
          <cell r="D61" t="str">
            <v>غمهرا</v>
          </cell>
        </row>
        <row r="62">
          <cell r="B62">
            <v>849085320</v>
          </cell>
          <cell r="D62" t="str">
            <v>ختور</v>
          </cell>
        </row>
        <row r="63">
          <cell r="B63">
            <v>8247489690</v>
          </cell>
          <cell r="D63" t="str">
            <v>وتوصا</v>
          </cell>
        </row>
        <row r="64">
          <cell r="B64">
            <v>225000000</v>
          </cell>
          <cell r="D64" t="str">
            <v>الکتروماد</v>
          </cell>
        </row>
        <row r="65">
          <cell r="B65">
            <v>262500000</v>
          </cell>
          <cell r="D65" t="str">
            <v>کانسار</v>
          </cell>
        </row>
        <row r="66">
          <cell r="B66">
            <v>8486094540</v>
          </cell>
          <cell r="D66" t="str">
            <v>زبینا</v>
          </cell>
        </row>
        <row r="67">
          <cell r="B67">
            <v>4302929120</v>
          </cell>
          <cell r="D67" t="str">
            <v>اسیاتک</v>
          </cell>
        </row>
        <row r="68">
          <cell r="B68">
            <v>14090010000</v>
          </cell>
          <cell r="D68" t="str">
            <v>چافست</v>
          </cell>
        </row>
        <row r="69">
          <cell r="B69">
            <v>29835600</v>
          </cell>
          <cell r="D69" t="str">
            <v>محتشم</v>
          </cell>
        </row>
        <row r="70">
          <cell r="B70">
            <v>3465545</v>
          </cell>
          <cell r="D70" t="str">
            <v>کترام</v>
          </cell>
        </row>
        <row r="71">
          <cell r="B71">
            <v>865076650</v>
          </cell>
          <cell r="D71" t="str">
            <v>فملی</v>
          </cell>
        </row>
        <row r="72">
          <cell r="B72">
            <v>12337270290</v>
          </cell>
          <cell r="D72" t="str">
            <v>ثاخت</v>
          </cell>
        </row>
        <row r="73">
          <cell r="B73">
            <v>2125809600</v>
          </cell>
          <cell r="D73" t="str">
            <v>فاسمین</v>
          </cell>
        </row>
        <row r="74">
          <cell r="B74">
            <v>155883924</v>
          </cell>
          <cell r="D74" t="str">
            <v>نمرینو</v>
          </cell>
        </row>
        <row r="75">
          <cell r="B75">
            <v>6359194240</v>
          </cell>
          <cell r="D75" t="str">
            <v>فخاس</v>
          </cell>
        </row>
        <row r="76">
          <cell r="B76">
            <v>13420098</v>
          </cell>
          <cell r="D76" t="str">
            <v>پلاسک</v>
          </cell>
        </row>
        <row r="77">
          <cell r="B77">
            <v>12539049120</v>
          </cell>
          <cell r="D77" t="str">
            <v>فاراک</v>
          </cell>
        </row>
        <row r="78">
          <cell r="B78">
            <v>1400925120</v>
          </cell>
          <cell r="D78" t="str">
            <v>فارس</v>
          </cell>
        </row>
        <row r="79">
          <cell r="B79">
            <v>2422902300</v>
          </cell>
          <cell r="D79" t="str">
            <v>بشهاب</v>
          </cell>
        </row>
        <row r="80">
          <cell r="B80">
            <v>6864796860</v>
          </cell>
          <cell r="D80" t="str">
            <v>غشان</v>
          </cell>
        </row>
        <row r="81">
          <cell r="B81">
            <v>2253250125</v>
          </cell>
          <cell r="D81" t="str">
            <v>وتوشه</v>
          </cell>
        </row>
        <row r="82">
          <cell r="B82">
            <v>450924600</v>
          </cell>
          <cell r="D82" t="str">
            <v>ثشاهد</v>
          </cell>
        </row>
        <row r="83">
          <cell r="B83">
            <v>3459890700</v>
          </cell>
          <cell r="D83" t="str">
            <v>حکشتی</v>
          </cell>
        </row>
        <row r="84">
          <cell r="B84">
            <v>5932063280</v>
          </cell>
          <cell r="D84" t="str">
            <v>پکرمان</v>
          </cell>
        </row>
        <row r="85">
          <cell r="B85">
            <v>37003624400</v>
          </cell>
          <cell r="D85" t="str">
            <v>سمازن</v>
          </cell>
        </row>
        <row r="86">
          <cell r="B86">
            <v>255214974</v>
          </cell>
          <cell r="D86" t="str">
            <v>خلنت</v>
          </cell>
        </row>
        <row r="87">
          <cell r="B87">
            <v>138200200</v>
          </cell>
          <cell r="D87" t="str">
            <v>خپویش</v>
          </cell>
        </row>
        <row r="88">
          <cell r="B88">
            <v>29320989140</v>
          </cell>
          <cell r="D88" t="str">
            <v>سغدیر</v>
          </cell>
        </row>
        <row r="89">
          <cell r="B89">
            <v>1161833655</v>
          </cell>
          <cell r="D89" t="str">
            <v>شسینا</v>
          </cell>
        </row>
        <row r="90">
          <cell r="B90">
            <v>1137450600</v>
          </cell>
          <cell r="D90" t="str">
            <v>وبشهر</v>
          </cell>
        </row>
        <row r="91">
          <cell r="B91">
            <v>1276102450</v>
          </cell>
          <cell r="D91" t="str">
            <v>قپیرا</v>
          </cell>
        </row>
        <row r="92">
          <cell r="B92">
            <v>4622802420</v>
          </cell>
          <cell r="D92" t="str">
            <v>فجام</v>
          </cell>
        </row>
        <row r="93">
          <cell r="B93">
            <v>3587115000</v>
          </cell>
          <cell r="D93" t="str">
            <v>قلرست</v>
          </cell>
        </row>
        <row r="94">
          <cell r="B94">
            <v>21508016500</v>
          </cell>
          <cell r="D94" t="str">
            <v>فسپا</v>
          </cell>
        </row>
        <row r="95">
          <cell r="B95">
            <v>4641381600</v>
          </cell>
          <cell r="D95" t="str">
            <v>کخاک</v>
          </cell>
        </row>
        <row r="96">
          <cell r="B96">
            <v>5722169100</v>
          </cell>
          <cell r="D96" t="str">
            <v>زمگسا</v>
          </cell>
        </row>
        <row r="97">
          <cell r="B97">
            <v>3074820000</v>
          </cell>
          <cell r="D97" t="str">
            <v>جم</v>
          </cell>
        </row>
        <row r="98">
          <cell r="B98">
            <v>3007726000</v>
          </cell>
          <cell r="D98" t="str">
            <v>تپمپی</v>
          </cell>
        </row>
        <row r="99">
          <cell r="B99">
            <v>21616113610</v>
          </cell>
          <cell r="D99" t="str">
            <v>وصندوق</v>
          </cell>
        </row>
        <row r="100">
          <cell r="B100">
            <v>7588093200</v>
          </cell>
          <cell r="D100" t="str">
            <v>شکلر</v>
          </cell>
        </row>
        <row r="101">
          <cell r="B101">
            <v>1254642900</v>
          </cell>
          <cell r="D101" t="str">
            <v>وسینا</v>
          </cell>
        </row>
        <row r="102">
          <cell r="B102">
            <v>51492090000</v>
          </cell>
          <cell r="D102" t="str">
            <v>وبانک</v>
          </cell>
        </row>
        <row r="103">
          <cell r="B103">
            <v>259557936</v>
          </cell>
          <cell r="D103" t="str">
            <v>دلقما</v>
          </cell>
        </row>
        <row r="104">
          <cell r="B104">
            <v>404312240</v>
          </cell>
          <cell r="D104" t="str">
            <v>رکیش</v>
          </cell>
        </row>
        <row r="105">
          <cell r="B105">
            <v>37044924</v>
          </cell>
          <cell r="D105" t="str">
            <v>دامین</v>
          </cell>
        </row>
        <row r="106">
          <cell r="B106">
            <v>26013619184</v>
          </cell>
          <cell r="D106" t="str">
            <v>شیراز</v>
          </cell>
        </row>
        <row r="107">
          <cell r="B107">
            <v>437255000</v>
          </cell>
          <cell r="D107" t="str">
            <v>کماسه</v>
          </cell>
        </row>
        <row r="108">
          <cell r="B108">
            <v>5364084700</v>
          </cell>
          <cell r="D108" t="str">
            <v>کساوه</v>
          </cell>
        </row>
        <row r="109">
          <cell r="B109">
            <v>9013591080</v>
          </cell>
          <cell r="D109" t="str">
            <v>ومعادن</v>
          </cell>
        </row>
        <row r="110">
          <cell r="B110">
            <v>300337520</v>
          </cell>
          <cell r="D110" t="str">
            <v>خرینگ</v>
          </cell>
        </row>
        <row r="111">
          <cell r="B111">
            <v>580795500</v>
          </cell>
          <cell r="D111" t="str">
            <v>فلامی</v>
          </cell>
        </row>
        <row r="112">
          <cell r="B112">
            <v>1949885375</v>
          </cell>
          <cell r="D112" t="str">
            <v>خبهمن</v>
          </cell>
        </row>
        <row r="113">
          <cell r="B113">
            <v>4952623923</v>
          </cell>
          <cell r="D113" t="str">
            <v>مبین</v>
          </cell>
        </row>
        <row r="114">
          <cell r="B114">
            <v>3722619000</v>
          </cell>
          <cell r="D114" t="str">
            <v>تایرا</v>
          </cell>
        </row>
        <row r="115">
          <cell r="B115">
            <v>195379170</v>
          </cell>
          <cell r="D115" t="str">
            <v>ولساپا</v>
          </cell>
        </row>
        <row r="116">
          <cell r="B116">
            <v>5813381000</v>
          </cell>
          <cell r="D116" t="str">
            <v>قزوین</v>
          </cell>
        </row>
        <row r="117">
          <cell r="B117">
            <v>15737474</v>
          </cell>
          <cell r="D117" t="str">
            <v>دکوثر</v>
          </cell>
        </row>
        <row r="118">
          <cell r="B118">
            <v>2657947500</v>
          </cell>
          <cell r="D118" t="str">
            <v>کنور</v>
          </cell>
        </row>
        <row r="119">
          <cell r="B119">
            <v>13599314663</v>
          </cell>
          <cell r="D119" t="str">
            <v>سفارس</v>
          </cell>
        </row>
        <row r="120">
          <cell r="B120">
            <v>56910686</v>
          </cell>
          <cell r="D120" t="str">
            <v>کساپا</v>
          </cell>
        </row>
        <row r="121">
          <cell r="B121">
            <v>2320270380</v>
          </cell>
          <cell r="D121" t="str">
            <v>ونفت</v>
          </cell>
        </row>
        <row r="122">
          <cell r="B122">
            <v>223280928</v>
          </cell>
          <cell r="D122" t="str">
            <v>ثفارس</v>
          </cell>
        </row>
        <row r="123">
          <cell r="B123">
            <v>24189100</v>
          </cell>
          <cell r="D123" t="str">
            <v>غنوش</v>
          </cell>
        </row>
        <row r="124">
          <cell r="B124">
            <v>694819800</v>
          </cell>
          <cell r="D124" t="str">
            <v>وصنعت</v>
          </cell>
        </row>
        <row r="125">
          <cell r="B125">
            <v>3693064100</v>
          </cell>
          <cell r="D125" t="str">
            <v>تاصیکو</v>
          </cell>
        </row>
        <row r="126">
          <cell r="B126">
            <v>1530491000</v>
          </cell>
          <cell r="D126" t="str">
            <v>قمرو</v>
          </cell>
        </row>
        <row r="127">
          <cell r="B127">
            <v>2785219840</v>
          </cell>
          <cell r="D127" t="str">
            <v>فایرا</v>
          </cell>
        </row>
        <row r="128">
          <cell r="B128">
            <v>1571434700</v>
          </cell>
          <cell r="D128" t="str">
            <v>کمنگنز</v>
          </cell>
        </row>
        <row r="129">
          <cell r="B129">
            <v>931658760</v>
          </cell>
          <cell r="D129" t="str">
            <v>پدرخش</v>
          </cell>
        </row>
        <row r="130">
          <cell r="B130">
            <v>2930298750</v>
          </cell>
          <cell r="D130" t="str">
            <v>حفاری</v>
          </cell>
        </row>
        <row r="131">
          <cell r="B131">
            <v>9364905900</v>
          </cell>
          <cell r="D131" t="str">
            <v>ستران</v>
          </cell>
        </row>
        <row r="132">
          <cell r="B132">
            <v>777186576</v>
          </cell>
          <cell r="D132" t="str">
            <v>شلعاب</v>
          </cell>
        </row>
        <row r="133">
          <cell r="B133">
            <v>2587947560</v>
          </cell>
          <cell r="D133" t="str">
            <v>اخابر</v>
          </cell>
        </row>
        <row r="134">
          <cell r="B134">
            <v>27177677400</v>
          </cell>
          <cell r="D134" t="str">
            <v>سشرق</v>
          </cell>
        </row>
        <row r="135">
          <cell r="B135">
            <v>128583680</v>
          </cell>
          <cell r="D135" t="str">
            <v>غاذر</v>
          </cell>
        </row>
        <row r="136">
          <cell r="B136">
            <v>585378300</v>
          </cell>
          <cell r="D136" t="str">
            <v>شاراک</v>
          </cell>
        </row>
        <row r="137">
          <cell r="B137">
            <v>5076798280</v>
          </cell>
          <cell r="D137" t="str">
            <v>پتایر</v>
          </cell>
        </row>
        <row r="138">
          <cell r="B138">
            <v>1630674930</v>
          </cell>
          <cell r="D138" t="str">
            <v>ولملت</v>
          </cell>
        </row>
        <row r="139">
          <cell r="B139">
            <v>1781584470</v>
          </cell>
          <cell r="D139" t="str">
            <v>بترانس</v>
          </cell>
        </row>
        <row r="140">
          <cell r="B140">
            <v>28576119</v>
          </cell>
          <cell r="D140" t="str">
            <v>حفارس</v>
          </cell>
        </row>
        <row r="141">
          <cell r="B141">
            <v>120921300</v>
          </cell>
          <cell r="D141" t="str">
            <v>بکاب</v>
          </cell>
        </row>
        <row r="142">
          <cell r="B142">
            <v>58348138</v>
          </cell>
          <cell r="D142" t="str">
            <v>خچرخش</v>
          </cell>
        </row>
        <row r="143">
          <cell r="B143">
            <v>86375520</v>
          </cell>
          <cell r="D143" t="str">
            <v>لابسا</v>
          </cell>
        </row>
        <row r="144">
          <cell r="B144">
            <v>2113494400</v>
          </cell>
          <cell r="D144" t="str">
            <v>شسپا</v>
          </cell>
        </row>
        <row r="145">
          <cell r="B145">
            <v>66186800</v>
          </cell>
          <cell r="D145" t="str">
            <v>ختوقا</v>
          </cell>
        </row>
        <row r="146">
          <cell r="B146">
            <v>1213592950</v>
          </cell>
          <cell r="D146" t="str">
            <v>خزر</v>
          </cell>
        </row>
        <row r="147">
          <cell r="B147">
            <v>455348640</v>
          </cell>
          <cell r="D147" t="str">
            <v>کرازی</v>
          </cell>
        </row>
        <row r="148">
          <cell r="B148">
            <v>3096868480</v>
          </cell>
          <cell r="D148" t="str">
            <v>فخوز</v>
          </cell>
        </row>
        <row r="149">
          <cell r="B149">
            <v>2189886160</v>
          </cell>
          <cell r="D149" t="str">
            <v>دفرا</v>
          </cell>
        </row>
        <row r="150">
          <cell r="B150">
            <v>15866038714</v>
          </cell>
          <cell r="D150" t="str">
            <v>کحافظ</v>
          </cell>
        </row>
        <row r="151">
          <cell r="B151">
            <v>6959077600</v>
          </cell>
          <cell r="D151" t="str">
            <v>قشهد</v>
          </cell>
        </row>
        <row r="152">
          <cell r="B152">
            <v>130233216</v>
          </cell>
          <cell r="D152" t="str">
            <v>چفیبر</v>
          </cell>
        </row>
        <row r="153">
          <cell r="B153">
            <v>2200889700</v>
          </cell>
          <cell r="D153" t="str">
            <v>تکمبا</v>
          </cell>
        </row>
        <row r="154">
          <cell r="B154">
            <v>2366954100</v>
          </cell>
          <cell r="D154" t="str">
            <v>شبهرن</v>
          </cell>
        </row>
        <row r="155">
          <cell r="B155">
            <v>1392006600</v>
          </cell>
          <cell r="D155" t="str">
            <v>کهمدا</v>
          </cell>
        </row>
        <row r="156">
          <cell r="B156">
            <v>3395150150</v>
          </cell>
          <cell r="D156" t="str">
            <v>غسالم</v>
          </cell>
        </row>
        <row r="157">
          <cell r="B157">
            <v>1539720000</v>
          </cell>
          <cell r="D157" t="str">
            <v>شغدیر</v>
          </cell>
        </row>
        <row r="158">
          <cell r="B158">
            <v>821320380</v>
          </cell>
          <cell r="D158" t="str">
            <v>وبصادر</v>
          </cell>
        </row>
        <row r="159">
          <cell r="B159">
            <v>3577438200</v>
          </cell>
          <cell r="D159" t="str">
            <v>کاوه</v>
          </cell>
        </row>
        <row r="160">
          <cell r="B160">
            <v>760560559</v>
          </cell>
          <cell r="D160" t="str">
            <v>وتجارت</v>
          </cell>
        </row>
        <row r="161">
          <cell r="B161">
            <v>38678387</v>
          </cell>
          <cell r="D161" t="str">
            <v>بکام</v>
          </cell>
        </row>
        <row r="162">
          <cell r="B162">
            <v>5929784000</v>
          </cell>
          <cell r="D162" t="str">
            <v>تاپیکو</v>
          </cell>
        </row>
        <row r="163">
          <cell r="B163">
            <v>167238226</v>
          </cell>
          <cell r="D163" t="str">
            <v>تکشا</v>
          </cell>
        </row>
        <row r="164">
          <cell r="B164">
            <v>135989080</v>
          </cell>
          <cell r="D164" t="str">
            <v>ورنا</v>
          </cell>
        </row>
        <row r="165">
          <cell r="B165">
            <v>18086100095</v>
          </cell>
          <cell r="D165" t="str">
            <v>شبریز</v>
          </cell>
        </row>
        <row r="166">
          <cell r="B166">
            <v>13529650400</v>
          </cell>
          <cell r="D166" t="str">
            <v>کلوند</v>
          </cell>
        </row>
        <row r="167">
          <cell r="B167">
            <v>3802082400</v>
          </cell>
          <cell r="D167" t="str">
            <v>ومهان</v>
          </cell>
        </row>
        <row r="168">
          <cell r="B168">
            <v>4194123300</v>
          </cell>
          <cell r="D168" t="str">
            <v>قرن</v>
          </cell>
        </row>
        <row r="169">
          <cell r="B169">
            <v>24970714944</v>
          </cell>
          <cell r="D169" t="str">
            <v>وپست</v>
          </cell>
        </row>
        <row r="170">
          <cell r="B170">
            <v>778690440</v>
          </cell>
          <cell r="D170" t="str">
            <v>زکوثر</v>
          </cell>
        </row>
        <row r="171">
          <cell r="B171">
            <v>10302624900</v>
          </cell>
          <cell r="D171" t="str">
            <v>صبا</v>
          </cell>
        </row>
        <row r="172">
          <cell r="B172">
            <v>3393686140</v>
          </cell>
          <cell r="D172" t="str">
            <v>شستا</v>
          </cell>
        </row>
        <row r="173">
          <cell r="B173">
            <v>508135320</v>
          </cell>
          <cell r="D173" t="str">
            <v>غدشت</v>
          </cell>
        </row>
        <row r="174">
          <cell r="B174">
            <v>3644778000</v>
          </cell>
          <cell r="D174" t="str">
            <v>پارسان</v>
          </cell>
        </row>
        <row r="175">
          <cell r="B175">
            <v>2584843400</v>
          </cell>
          <cell r="D175" t="str">
            <v>غزر</v>
          </cell>
        </row>
        <row r="176">
          <cell r="B176">
            <v>13470153750</v>
          </cell>
          <cell r="D176" t="str">
            <v>فنوال</v>
          </cell>
        </row>
        <row r="177">
          <cell r="B177">
            <v>10673065500</v>
          </cell>
          <cell r="D177" t="str">
            <v>سیتا</v>
          </cell>
        </row>
        <row r="178">
          <cell r="B178">
            <v>10979960750</v>
          </cell>
          <cell r="D178" t="str">
            <v>غکورش</v>
          </cell>
        </row>
        <row r="179">
          <cell r="B179">
            <v>12556087370</v>
          </cell>
          <cell r="D179" t="str">
            <v>بموتو</v>
          </cell>
        </row>
        <row r="180">
          <cell r="B180">
            <v>2342918800</v>
          </cell>
          <cell r="D180" t="str">
            <v>وخارزم</v>
          </cell>
        </row>
        <row r="181">
          <cell r="B181">
            <v>4136129034</v>
          </cell>
          <cell r="D181" t="str">
            <v>ولکار</v>
          </cell>
        </row>
        <row r="182">
          <cell r="B182">
            <v>5130359400</v>
          </cell>
          <cell r="D182" t="str">
            <v>مداران</v>
          </cell>
        </row>
        <row r="183">
          <cell r="B183">
            <v>112806792</v>
          </cell>
          <cell r="D183" t="str">
            <v>وساپا</v>
          </cell>
        </row>
        <row r="184">
          <cell r="B184">
            <v>1771894800</v>
          </cell>
          <cell r="D184" t="str">
            <v>کیمیاتک</v>
          </cell>
        </row>
        <row r="185">
          <cell r="B185">
            <v>879064330638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M26"/>
  <sheetViews>
    <sheetView rightToLeft="1" tabSelected="1" view="pageBreakPreview" topLeftCell="A31" zoomScaleNormal="100" zoomScaleSheetLayoutView="100" workbookViewId="0">
      <selection activeCell="G11" sqref="G11"/>
    </sheetView>
  </sheetViews>
  <sheetFormatPr defaultColWidth="9.109375" defaultRowHeight="16.2"/>
  <cols>
    <col min="1" max="1" width="2.6640625" style="11" customWidth="1"/>
    <col min="2" max="10" width="9.109375" style="11"/>
    <col min="11" max="14" width="0" style="11" hidden="1" customWidth="1"/>
    <col min="15" max="16384" width="9.109375" style="11"/>
  </cols>
  <sheetData>
    <row r="5" spans="2:13">
      <c r="J5"/>
    </row>
    <row r="6" spans="2:13">
      <c r="C6" s="11" t="s">
        <v>522</v>
      </c>
      <c r="K6" s="11" t="s">
        <v>523</v>
      </c>
    </row>
    <row r="7" spans="2:13">
      <c r="F7"/>
    </row>
    <row r="8" spans="2:13">
      <c r="M8" s="11" t="s">
        <v>46</v>
      </c>
    </row>
    <row r="10" spans="2:13">
      <c r="G10"/>
      <c r="J10" s="15"/>
    </row>
    <row r="12" spans="2:13">
      <c r="F12"/>
    </row>
    <row r="13" spans="2:13">
      <c r="M13"/>
    </row>
    <row r="14" spans="2:13" ht="15" customHeight="1">
      <c r="B14" s="280" t="s">
        <v>58</v>
      </c>
      <c r="C14" s="280"/>
      <c r="D14" s="280"/>
      <c r="E14" s="280"/>
      <c r="F14" s="280"/>
      <c r="G14" s="280"/>
      <c r="H14" s="280"/>
      <c r="I14" s="280"/>
      <c r="J14" s="280"/>
      <c r="K14" s="280"/>
    </row>
    <row r="15" spans="2:13" ht="15" customHeight="1">
      <c r="B15" s="280"/>
      <c r="C15" s="280"/>
      <c r="D15" s="280"/>
      <c r="E15" s="280"/>
      <c r="F15" s="280"/>
      <c r="G15" s="280"/>
      <c r="H15" s="280"/>
      <c r="I15" s="280"/>
      <c r="J15" s="280"/>
      <c r="K15" s="280"/>
    </row>
    <row r="16" spans="2:13" ht="15" customHeight="1">
      <c r="B16" s="280"/>
      <c r="C16" s="280"/>
      <c r="D16" s="280"/>
      <c r="E16" s="280"/>
      <c r="F16" s="280"/>
      <c r="G16" s="280"/>
      <c r="H16" s="280"/>
      <c r="I16" s="280"/>
      <c r="J16" s="280"/>
      <c r="K16" s="280"/>
    </row>
    <row r="18" spans="2:11" ht="15" customHeight="1">
      <c r="B18" s="280" t="s">
        <v>518</v>
      </c>
      <c r="C18" s="280"/>
      <c r="D18" s="280"/>
      <c r="E18" s="280"/>
      <c r="F18" s="280"/>
      <c r="G18" s="280"/>
      <c r="H18" s="280"/>
      <c r="I18" s="280"/>
      <c r="J18" s="280"/>
      <c r="K18" s="280"/>
    </row>
    <row r="19" spans="2:11" ht="15" customHeight="1">
      <c r="B19" s="280"/>
      <c r="C19" s="280"/>
      <c r="D19" s="280"/>
      <c r="E19" s="280"/>
      <c r="F19" s="280"/>
      <c r="G19" s="280"/>
      <c r="H19" s="280"/>
      <c r="I19" s="280"/>
      <c r="J19" s="280"/>
      <c r="K19" s="280"/>
    </row>
    <row r="20" spans="2:11" ht="15" customHeight="1">
      <c r="B20" s="280"/>
      <c r="C20" s="280"/>
      <c r="D20" s="280"/>
      <c r="E20" s="280"/>
      <c r="F20" s="280"/>
      <c r="G20" s="280"/>
      <c r="H20" s="280"/>
      <c r="I20" s="280"/>
      <c r="J20" s="280"/>
      <c r="K20" s="280"/>
    </row>
    <row r="21" spans="2:11" ht="15" customHeight="1">
      <c r="B21" s="14"/>
      <c r="C21" s="14"/>
      <c r="D21" s="14"/>
      <c r="E21" s="14"/>
      <c r="F21" s="14"/>
      <c r="G21" s="14"/>
      <c r="H21" s="14"/>
      <c r="I21" s="14"/>
      <c r="J21" s="14"/>
      <c r="K21" s="14"/>
    </row>
    <row r="24" spans="2:11">
      <c r="G24"/>
    </row>
    <row r="26" spans="2:11">
      <c r="G26"/>
    </row>
  </sheetData>
  <mergeCells count="2">
    <mergeCell ref="B14:K16"/>
    <mergeCell ref="B18:K20"/>
  </mergeCells>
  <printOptions horizontalCentered="1"/>
  <pageMargins left="0.25" right="0.25" top="0.75" bottom="0.75" header="0" footer="0"/>
  <pageSetup paperSize="9" fitToWidth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V357"/>
  <sheetViews>
    <sheetView rightToLeft="1" view="pageBreakPreview" topLeftCell="A7" zoomScale="60" zoomScaleNormal="100" workbookViewId="0">
      <pane xSplit="2" ySplit="2" topLeftCell="C9" activePane="bottomRight" state="frozen"/>
      <selection activeCell="G20" sqref="G20"/>
      <selection pane="topRight" activeCell="G20" sqref="G20"/>
      <selection pane="bottomLeft" activeCell="G20" sqref="G20"/>
      <selection pane="bottomRight" activeCell="G20" sqref="G20"/>
    </sheetView>
  </sheetViews>
  <sheetFormatPr defaultColWidth="9.109375" defaultRowHeight="16.2"/>
  <cols>
    <col min="1" max="1" width="35.109375" style="11" customWidth="1"/>
    <col min="2" max="2" width="0.5546875" style="11" customWidth="1"/>
    <col min="3" max="3" width="11.33203125" style="11" customWidth="1"/>
    <col min="4" max="4" width="0.88671875" style="11" customWidth="1"/>
    <col min="5" max="5" width="16" style="20" customWidth="1"/>
    <col min="6" max="6" width="0.6640625" style="11" customWidth="1"/>
    <col min="7" max="7" width="9.44140625" style="11" bestFit="1" customWidth="1"/>
    <col min="8" max="8" width="0.5546875" style="11" customWidth="1"/>
    <col min="9" max="9" width="15.88671875" style="11" bestFit="1" customWidth="1"/>
    <col min="10" max="10" width="1" style="11" customWidth="1"/>
    <col min="11" max="11" width="13.5546875" style="11" hidden="1" customWidth="1"/>
    <col min="12" max="12" width="1.109375" style="11" hidden="1" customWidth="1"/>
    <col min="13" max="13" width="15.44140625" style="11" hidden="1" customWidth="1"/>
    <col min="14" max="14" width="1" style="11" hidden="1" customWidth="1"/>
    <col min="15" max="15" width="17.109375" style="11" customWidth="1"/>
    <col min="16" max="16" width="1.109375" style="11" customWidth="1"/>
    <col min="17" max="17" width="16.33203125" style="11" bestFit="1" customWidth="1"/>
    <col min="18" max="18" width="1.109375" style="11" customWidth="1"/>
    <col min="19" max="19" width="17.88671875" style="11" customWidth="1"/>
    <col min="20" max="20" width="14.88671875" style="11" hidden="1" customWidth="1"/>
    <col min="21" max="21" width="0" style="11" hidden="1" customWidth="1"/>
    <col min="22" max="16384" width="9.109375" style="11"/>
  </cols>
  <sheetData>
    <row r="1" spans="1:21" ht="21.6">
      <c r="A1" s="345" t="s">
        <v>72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345"/>
    </row>
    <row r="2" spans="1:21" ht="21.6">
      <c r="A2" s="345" t="s">
        <v>44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</row>
    <row r="3" spans="1:21" ht="21.6">
      <c r="A3" s="345" t="str">
        <f>روکش!B18</f>
        <v>منتهی به 1404/11/30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5"/>
      <c r="S3" s="345"/>
    </row>
    <row r="4" spans="1:21" ht="21.6">
      <c r="A4" s="181"/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</row>
    <row r="5" spans="1:21" ht="21.6">
      <c r="A5" s="346" t="s">
        <v>60</v>
      </c>
      <c r="B5" s="346"/>
      <c r="C5" s="346"/>
      <c r="D5" s="346"/>
      <c r="E5" s="346"/>
      <c r="F5" s="346"/>
      <c r="G5" s="346"/>
      <c r="H5" s="346"/>
      <c r="I5" s="347"/>
      <c r="J5" s="347"/>
      <c r="K5" s="347"/>
      <c r="L5" s="347"/>
      <c r="M5" s="347"/>
      <c r="N5" s="347"/>
      <c r="O5" s="347"/>
      <c r="P5" s="347"/>
      <c r="Q5" s="346"/>
      <c r="R5" s="346"/>
      <c r="S5" s="346"/>
    </row>
    <row r="6" spans="1:21">
      <c r="C6" s="11" t="s">
        <v>522</v>
      </c>
      <c r="E6" s="11"/>
      <c r="K6" s="11" t="s">
        <v>523</v>
      </c>
    </row>
    <row r="7" spans="1:21" ht="28.95" customHeight="1" thickBot="1">
      <c r="C7" s="343" t="s">
        <v>61</v>
      </c>
      <c r="D7" s="344"/>
      <c r="E7" s="344"/>
      <c r="F7" s="344"/>
      <c r="G7" s="344"/>
      <c r="I7" s="343" t="s">
        <v>522</v>
      </c>
      <c r="J7" s="344"/>
      <c r="K7" s="344"/>
      <c r="L7" s="344"/>
      <c r="M7" s="344"/>
      <c r="O7" s="343" t="s">
        <v>523</v>
      </c>
      <c r="P7" s="344"/>
      <c r="Q7" s="344"/>
      <c r="R7" s="344"/>
      <c r="S7" s="344"/>
    </row>
    <row r="8" spans="1:21" ht="53.25" customHeight="1" thickBot="1">
      <c r="A8" s="209" t="s">
        <v>62</v>
      </c>
      <c r="C8" s="210" t="s">
        <v>195</v>
      </c>
      <c r="E8" s="210" t="s">
        <v>196</v>
      </c>
      <c r="G8" s="210" t="s">
        <v>63</v>
      </c>
      <c r="I8" s="210" t="s">
        <v>64</v>
      </c>
      <c r="K8" s="210" t="s">
        <v>65</v>
      </c>
      <c r="M8" s="210" t="s">
        <v>66</v>
      </c>
      <c r="O8" s="210" t="s">
        <v>64</v>
      </c>
      <c r="Q8" s="210" t="s">
        <v>65</v>
      </c>
      <c r="S8" s="210" t="s">
        <v>66</v>
      </c>
    </row>
    <row r="9" spans="1:21" ht="21">
      <c r="A9" s="185" t="s">
        <v>181</v>
      </c>
      <c r="B9" s="189"/>
      <c r="C9" s="211" t="s">
        <v>416</v>
      </c>
      <c r="D9" s="212"/>
      <c r="E9" s="213">
        <v>25730124</v>
      </c>
      <c r="F9" s="212"/>
      <c r="G9" s="214">
        <v>480</v>
      </c>
      <c r="H9" s="212"/>
      <c r="I9" s="215">
        <v>0</v>
      </c>
      <c r="J9" s="215"/>
      <c r="K9" s="215">
        <v>0</v>
      </c>
      <c r="L9" s="215"/>
      <c r="M9" s="215">
        <f>I9+K9</f>
        <v>0</v>
      </c>
      <c r="N9" s="215"/>
      <c r="O9" s="215">
        <v>12350459520</v>
      </c>
      <c r="P9" s="215"/>
      <c r="Q9" s="215">
        <v>0</v>
      </c>
      <c r="R9" s="215"/>
      <c r="S9" s="215">
        <f>O9+Q9</f>
        <v>12350459520</v>
      </c>
      <c r="T9" s="177">
        <f>_xlfn.XLOOKUP(U9,[1]Sheet2!$D:$D,[1]Sheet2!$B:$B,0)</f>
        <v>12350459520</v>
      </c>
      <c r="U9" s="178" t="str">
        <f>MID(A9,FIND("(",A9)+1,FIND(")",A9)-FIND("(",A9)-1)</f>
        <v>کطبس</v>
      </c>
    </row>
    <row r="10" spans="1:21" ht="21">
      <c r="A10" s="186" t="s">
        <v>251</v>
      </c>
      <c r="B10" s="189"/>
      <c r="C10" s="211" t="s">
        <v>417</v>
      </c>
      <c r="D10" s="212"/>
      <c r="E10" s="213">
        <v>1422004</v>
      </c>
      <c r="F10" s="212"/>
      <c r="G10" s="214">
        <v>1540</v>
      </c>
      <c r="H10" s="212"/>
      <c r="I10" s="215">
        <v>0</v>
      </c>
      <c r="J10" s="215"/>
      <c r="K10" s="215">
        <v>0</v>
      </c>
      <c r="L10" s="215"/>
      <c r="M10" s="215">
        <f t="shared" ref="M10:M73" si="0">I10+K10</f>
        <v>0</v>
      </c>
      <c r="N10" s="215"/>
      <c r="O10" s="215">
        <v>2189886160</v>
      </c>
      <c r="P10" s="215"/>
      <c r="Q10" s="215">
        <v>0</v>
      </c>
      <c r="R10" s="215"/>
      <c r="S10" s="215">
        <f t="shared" ref="S10:S73" si="1">O10+Q10</f>
        <v>2189886160</v>
      </c>
      <c r="T10" s="177">
        <f>_xlfn.XLOOKUP(U10,[1]Sheet2!$D:$D,[1]Sheet2!$B:$B,0)</f>
        <v>2189886160</v>
      </c>
      <c r="U10" s="178" t="str">
        <f t="shared" ref="U10:U73" si="2">MID(A10,FIND("(",A10)+1,FIND(")",A10)-FIND("(",A10)-1)</f>
        <v>دفرا</v>
      </c>
    </row>
    <row r="11" spans="1:21" ht="21">
      <c r="A11" s="186" t="s">
        <v>105</v>
      </c>
      <c r="B11" s="189"/>
      <c r="C11" s="211" t="s">
        <v>418</v>
      </c>
      <c r="D11" s="212">
        <v>2821</v>
      </c>
      <c r="E11" s="213">
        <v>2017992</v>
      </c>
      <c r="F11" s="212"/>
      <c r="G11" s="214">
        <v>2300</v>
      </c>
      <c r="H11" s="212"/>
      <c r="I11" s="215">
        <v>0</v>
      </c>
      <c r="J11" s="215"/>
      <c r="K11" s="215">
        <v>0</v>
      </c>
      <c r="L11" s="215"/>
      <c r="M11" s="215">
        <f t="shared" si="0"/>
        <v>0</v>
      </c>
      <c r="N11" s="215"/>
      <c r="O11" s="215">
        <v>4641381600</v>
      </c>
      <c r="P11" s="215"/>
      <c r="Q11" s="215">
        <v>0</v>
      </c>
      <c r="R11" s="215"/>
      <c r="S11" s="215">
        <f t="shared" si="1"/>
        <v>4641381600</v>
      </c>
      <c r="T11" s="177">
        <f>_xlfn.XLOOKUP(U11,[1]Sheet2!$D:$D,[1]Sheet2!$B:$B,0)</f>
        <v>4641381600</v>
      </c>
      <c r="U11" s="178" t="str">
        <f t="shared" si="2"/>
        <v>کخاک</v>
      </c>
    </row>
    <row r="12" spans="1:21" ht="21">
      <c r="A12" s="186" t="s">
        <v>146</v>
      </c>
      <c r="B12" s="189"/>
      <c r="C12" s="211" t="s">
        <v>419</v>
      </c>
      <c r="D12" s="212">
        <v>1290936</v>
      </c>
      <c r="E12" s="213">
        <v>13196922</v>
      </c>
      <c r="F12" s="212"/>
      <c r="G12" s="214">
        <v>135</v>
      </c>
      <c r="H12" s="212"/>
      <c r="I12" s="215">
        <v>0</v>
      </c>
      <c r="J12" s="215"/>
      <c r="K12" s="215">
        <v>0</v>
      </c>
      <c r="L12" s="215"/>
      <c r="M12" s="215">
        <f t="shared" si="0"/>
        <v>0</v>
      </c>
      <c r="N12" s="215"/>
      <c r="O12" s="215">
        <v>1781584470</v>
      </c>
      <c r="P12" s="215"/>
      <c r="Q12" s="215">
        <v>0</v>
      </c>
      <c r="R12" s="215"/>
      <c r="S12" s="215">
        <f t="shared" si="1"/>
        <v>1781584470</v>
      </c>
      <c r="T12" s="177">
        <f>_xlfn.XLOOKUP(U12,[1]Sheet2!$D:$D,[1]Sheet2!$B:$B,0)</f>
        <v>1781584470</v>
      </c>
      <c r="U12" s="178" t="str">
        <f t="shared" si="2"/>
        <v>بترانس</v>
      </c>
    </row>
    <row r="13" spans="1:21" ht="21">
      <c r="A13" s="186" t="s">
        <v>372</v>
      </c>
      <c r="B13" s="189"/>
      <c r="C13" s="211" t="s">
        <v>420</v>
      </c>
      <c r="D13" s="212"/>
      <c r="E13" s="213">
        <v>2236683</v>
      </c>
      <c r="F13" s="212"/>
      <c r="G13" s="214">
        <v>6</v>
      </c>
      <c r="H13" s="212"/>
      <c r="I13" s="215">
        <v>0</v>
      </c>
      <c r="J13" s="215"/>
      <c r="K13" s="215">
        <v>0</v>
      </c>
      <c r="L13" s="215"/>
      <c r="M13" s="215">
        <f t="shared" si="0"/>
        <v>0</v>
      </c>
      <c r="N13" s="215"/>
      <c r="O13" s="215">
        <v>13420098</v>
      </c>
      <c r="P13" s="215"/>
      <c r="Q13" s="215">
        <v>0</v>
      </c>
      <c r="R13" s="215"/>
      <c r="S13" s="215">
        <f t="shared" si="1"/>
        <v>13420098</v>
      </c>
      <c r="T13" s="177">
        <f>_xlfn.XLOOKUP(U13,[1]Sheet2!$D:$D,[1]Sheet2!$B:$B,0)</f>
        <v>13420098</v>
      </c>
      <c r="U13" s="178" t="str">
        <f t="shared" si="2"/>
        <v>پلاسک</v>
      </c>
    </row>
    <row r="14" spans="1:21" ht="21">
      <c r="A14" s="186" t="s">
        <v>169</v>
      </c>
      <c r="B14" s="189"/>
      <c r="C14" s="211" t="s">
        <v>420</v>
      </c>
      <c r="D14" s="212"/>
      <c r="E14" s="213">
        <v>5813381</v>
      </c>
      <c r="F14" s="212"/>
      <c r="G14" s="214">
        <v>1000</v>
      </c>
      <c r="H14" s="212"/>
      <c r="I14" s="215">
        <v>0</v>
      </c>
      <c r="J14" s="215"/>
      <c r="K14" s="215">
        <v>0</v>
      </c>
      <c r="L14" s="215"/>
      <c r="M14" s="215">
        <f t="shared" si="0"/>
        <v>0</v>
      </c>
      <c r="N14" s="215"/>
      <c r="O14" s="215">
        <v>5813381000</v>
      </c>
      <c r="P14" s="215"/>
      <c r="Q14" s="215">
        <v>0</v>
      </c>
      <c r="R14" s="215"/>
      <c r="S14" s="215">
        <f t="shared" si="1"/>
        <v>5813381000</v>
      </c>
      <c r="T14" s="177">
        <f>_xlfn.XLOOKUP(U14,[1]Sheet2!$D:$D,[1]Sheet2!$B:$B,0)</f>
        <v>5813381000</v>
      </c>
      <c r="U14" s="178" t="str">
        <f t="shared" si="2"/>
        <v>قزوین</v>
      </c>
    </row>
    <row r="15" spans="1:21" ht="21">
      <c r="A15" s="186" t="s">
        <v>118</v>
      </c>
      <c r="B15" s="189"/>
      <c r="C15" s="211" t="s">
        <v>421</v>
      </c>
      <c r="D15" s="212"/>
      <c r="E15" s="213">
        <v>11462239</v>
      </c>
      <c r="F15" s="212"/>
      <c r="G15" s="214">
        <v>30</v>
      </c>
      <c r="H15" s="212"/>
      <c r="I15" s="215">
        <v>0</v>
      </c>
      <c r="J15" s="215"/>
      <c r="K15" s="215">
        <v>0</v>
      </c>
      <c r="L15" s="215"/>
      <c r="M15" s="215">
        <f t="shared" si="0"/>
        <v>0</v>
      </c>
      <c r="N15" s="215"/>
      <c r="O15" s="215">
        <v>343867170</v>
      </c>
      <c r="P15" s="215"/>
      <c r="Q15" s="215">
        <v>0</v>
      </c>
      <c r="R15" s="215"/>
      <c r="S15" s="215">
        <f t="shared" si="1"/>
        <v>343867170</v>
      </c>
      <c r="T15" s="177">
        <f>_xlfn.XLOOKUP(U15,[1]Sheet2!$D:$D,[1]Sheet2!$B:$B,0)</f>
        <v>343867170</v>
      </c>
      <c r="U15" s="178" t="str">
        <f t="shared" si="2"/>
        <v>فروس</v>
      </c>
    </row>
    <row r="16" spans="1:21" ht="21">
      <c r="A16" s="186" t="s">
        <v>103</v>
      </c>
      <c r="B16" s="189"/>
      <c r="C16" s="211" t="s">
        <v>422</v>
      </c>
      <c r="D16" s="212">
        <v>1119769</v>
      </c>
      <c r="E16" s="213">
        <v>10788229</v>
      </c>
      <c r="F16" s="212"/>
      <c r="G16" s="214">
        <v>54</v>
      </c>
      <c r="H16" s="212"/>
      <c r="I16" s="215">
        <v>0</v>
      </c>
      <c r="J16" s="215"/>
      <c r="K16" s="215">
        <v>0</v>
      </c>
      <c r="L16" s="215"/>
      <c r="M16" s="215">
        <f t="shared" si="0"/>
        <v>0</v>
      </c>
      <c r="N16" s="215"/>
      <c r="O16" s="215">
        <v>582564366</v>
      </c>
      <c r="P16" s="215"/>
      <c r="Q16" s="215">
        <v>0</v>
      </c>
      <c r="R16" s="215"/>
      <c r="S16" s="215">
        <f t="shared" si="1"/>
        <v>582564366</v>
      </c>
      <c r="T16" s="177">
        <f>_xlfn.XLOOKUP(U16,[1]Sheet2!$D:$D,[1]Sheet2!$B:$B,0)</f>
        <v>582564366</v>
      </c>
      <c r="U16" s="178" t="str">
        <f t="shared" si="2"/>
        <v>کاما</v>
      </c>
    </row>
    <row r="17" spans="1:21" ht="21">
      <c r="A17" s="186" t="s">
        <v>216</v>
      </c>
      <c r="B17" s="189"/>
      <c r="C17" s="211" t="s">
        <v>423</v>
      </c>
      <c r="D17" s="212"/>
      <c r="E17" s="213">
        <v>64698689</v>
      </c>
      <c r="F17" s="212"/>
      <c r="G17" s="214">
        <v>40</v>
      </c>
      <c r="H17" s="212"/>
      <c r="I17" s="215">
        <v>0</v>
      </c>
      <c r="J17" s="215"/>
      <c r="K17" s="215">
        <v>0</v>
      </c>
      <c r="L17" s="215"/>
      <c r="M17" s="215">
        <f t="shared" si="0"/>
        <v>0</v>
      </c>
      <c r="N17" s="215"/>
      <c r="O17" s="215">
        <v>2587947560</v>
      </c>
      <c r="P17" s="215"/>
      <c r="Q17" s="215">
        <v>0</v>
      </c>
      <c r="R17" s="215"/>
      <c r="S17" s="215">
        <f t="shared" si="1"/>
        <v>2587947560</v>
      </c>
      <c r="T17" s="177">
        <f>_xlfn.XLOOKUP(U17,[1]Sheet2!$D:$D,[1]Sheet2!$B:$B,0)</f>
        <v>2587947560</v>
      </c>
      <c r="U17" s="178" t="str">
        <f t="shared" si="2"/>
        <v>اخابر</v>
      </c>
    </row>
    <row r="18" spans="1:21" ht="21">
      <c r="A18" s="186" t="s">
        <v>238</v>
      </c>
      <c r="B18" s="189"/>
      <c r="C18" s="211" t="s">
        <v>424</v>
      </c>
      <c r="D18" s="212">
        <v>125122</v>
      </c>
      <c r="E18" s="213">
        <v>2953158</v>
      </c>
      <c r="F18" s="212"/>
      <c r="G18" s="214">
        <v>600</v>
      </c>
      <c r="H18" s="212"/>
      <c r="I18" s="215">
        <v>0</v>
      </c>
      <c r="J18" s="215"/>
      <c r="K18" s="215">
        <v>0</v>
      </c>
      <c r="L18" s="215"/>
      <c r="M18" s="215">
        <f t="shared" si="0"/>
        <v>0</v>
      </c>
      <c r="N18" s="215"/>
      <c r="O18" s="215">
        <v>1771894800</v>
      </c>
      <c r="P18" s="215"/>
      <c r="Q18" s="215">
        <v>0</v>
      </c>
      <c r="R18" s="215"/>
      <c r="S18" s="215">
        <f t="shared" si="1"/>
        <v>1771894800</v>
      </c>
      <c r="T18" s="177">
        <f>_xlfn.XLOOKUP(U18,[1]Sheet2!$D:$D,[1]Sheet2!$B:$B,0)</f>
        <v>1771894800</v>
      </c>
      <c r="U18" s="178" t="str">
        <f t="shared" si="2"/>
        <v>کیمیاتک</v>
      </c>
    </row>
    <row r="19" spans="1:21" ht="21">
      <c r="A19" s="186" t="s">
        <v>227</v>
      </c>
      <c r="B19" s="189"/>
      <c r="C19" s="211" t="s">
        <v>424</v>
      </c>
      <c r="D19" s="212">
        <v>302497</v>
      </c>
      <c r="E19" s="213">
        <v>1019446</v>
      </c>
      <c r="F19" s="212"/>
      <c r="G19" s="216">
        <v>2440</v>
      </c>
      <c r="H19" s="212"/>
      <c r="I19" s="217">
        <v>0</v>
      </c>
      <c r="J19" s="217"/>
      <c r="K19" s="217">
        <v>0</v>
      </c>
      <c r="L19" s="217"/>
      <c r="M19" s="215">
        <f t="shared" si="0"/>
        <v>0</v>
      </c>
      <c r="N19" s="217"/>
      <c r="O19" s="217">
        <v>2487448240</v>
      </c>
      <c r="P19" s="217"/>
      <c r="Q19" s="217">
        <v>0</v>
      </c>
      <c r="R19" s="217"/>
      <c r="S19" s="215">
        <f t="shared" si="1"/>
        <v>2487448240</v>
      </c>
      <c r="T19" s="177">
        <f>_xlfn.XLOOKUP(U19,[1]Sheet2!$D:$D,[1]Sheet2!$B:$B,0)</f>
        <v>2487448240</v>
      </c>
      <c r="U19" s="178" t="str">
        <f t="shared" si="2"/>
        <v>دسینا</v>
      </c>
    </row>
    <row r="20" spans="1:21" ht="21">
      <c r="A20" s="186" t="s">
        <v>387</v>
      </c>
      <c r="B20" s="189"/>
      <c r="C20" s="211" t="s">
        <v>425</v>
      </c>
      <c r="D20" s="212">
        <v>4644799</v>
      </c>
      <c r="E20" s="213">
        <v>1500000</v>
      </c>
      <c r="F20" s="212"/>
      <c r="G20" s="214">
        <v>150</v>
      </c>
      <c r="H20" s="212"/>
      <c r="I20" s="215">
        <v>0</v>
      </c>
      <c r="J20" s="215"/>
      <c r="K20" s="215">
        <v>0</v>
      </c>
      <c r="L20" s="215"/>
      <c r="M20" s="215">
        <f t="shared" si="0"/>
        <v>0</v>
      </c>
      <c r="N20" s="215"/>
      <c r="O20" s="215">
        <v>225000000</v>
      </c>
      <c r="P20" s="215"/>
      <c r="Q20" s="215">
        <v>0</v>
      </c>
      <c r="R20" s="215"/>
      <c r="S20" s="215">
        <f t="shared" si="1"/>
        <v>225000000</v>
      </c>
      <c r="T20" s="177">
        <f>_xlfn.XLOOKUP(U20,[1]Sheet2!$D:$D,[1]Sheet2!$B:$B,0)</f>
        <v>225000000</v>
      </c>
      <c r="U20" s="178" t="str">
        <f t="shared" si="2"/>
        <v>الکتروماد</v>
      </c>
    </row>
    <row r="21" spans="1:21" ht="21">
      <c r="A21" s="186" t="s">
        <v>108</v>
      </c>
      <c r="B21" s="189"/>
      <c r="C21" s="211" t="s">
        <v>425</v>
      </c>
      <c r="D21" s="212"/>
      <c r="E21" s="213">
        <v>22711408</v>
      </c>
      <c r="F21" s="212"/>
      <c r="G21" s="214">
        <v>280</v>
      </c>
      <c r="H21" s="212"/>
      <c r="I21" s="215">
        <v>0</v>
      </c>
      <c r="J21" s="215"/>
      <c r="K21" s="215">
        <v>0</v>
      </c>
      <c r="L21" s="215"/>
      <c r="M21" s="215">
        <f t="shared" si="0"/>
        <v>0</v>
      </c>
      <c r="N21" s="215"/>
      <c r="O21" s="215">
        <v>6359194240</v>
      </c>
      <c r="P21" s="215"/>
      <c r="Q21" s="215">
        <v>0</v>
      </c>
      <c r="R21" s="215"/>
      <c r="S21" s="215">
        <f t="shared" si="1"/>
        <v>6359194240</v>
      </c>
      <c r="T21" s="177">
        <f>_xlfn.XLOOKUP(U21,[1]Sheet2!$D:$D,[1]Sheet2!$B:$B,0)</f>
        <v>6359194240</v>
      </c>
      <c r="U21" s="178" t="str">
        <f t="shared" si="2"/>
        <v>فخاس</v>
      </c>
    </row>
    <row r="22" spans="1:21" ht="21">
      <c r="A22" s="186" t="s">
        <v>120</v>
      </c>
      <c r="B22" s="189"/>
      <c r="C22" s="211" t="s">
        <v>426</v>
      </c>
      <c r="D22" s="212">
        <v>521923</v>
      </c>
      <c r="E22" s="213">
        <v>11300899</v>
      </c>
      <c r="F22" s="212"/>
      <c r="G22" s="214">
        <v>366</v>
      </c>
      <c r="H22" s="212"/>
      <c r="I22" s="215">
        <v>0</v>
      </c>
      <c r="J22" s="215"/>
      <c r="K22" s="215">
        <v>0</v>
      </c>
      <c r="L22" s="215"/>
      <c r="M22" s="215">
        <f t="shared" si="0"/>
        <v>0</v>
      </c>
      <c r="N22" s="215"/>
      <c r="O22" s="215">
        <v>4136129034</v>
      </c>
      <c r="P22" s="215"/>
      <c r="Q22" s="215">
        <v>0</v>
      </c>
      <c r="R22" s="215"/>
      <c r="S22" s="215">
        <f t="shared" si="1"/>
        <v>4136129034</v>
      </c>
      <c r="T22" s="177">
        <f>_xlfn.XLOOKUP(U22,[1]Sheet2!$D:$D,[1]Sheet2!$B:$B,0)</f>
        <v>4136129034</v>
      </c>
      <c r="U22" s="178" t="str">
        <f t="shared" si="2"/>
        <v>ولکار</v>
      </c>
    </row>
    <row r="23" spans="1:21" ht="21">
      <c r="A23" s="186" t="s">
        <v>163</v>
      </c>
      <c r="B23" s="189"/>
      <c r="C23" s="211" t="s">
        <v>427</v>
      </c>
      <c r="D23" s="212"/>
      <c r="E23" s="213">
        <v>4089150</v>
      </c>
      <c r="F23" s="212"/>
      <c r="G23" s="214">
        <v>650</v>
      </c>
      <c r="H23" s="212"/>
      <c r="I23" s="215">
        <v>0</v>
      </c>
      <c r="J23" s="215"/>
      <c r="K23" s="215">
        <v>0</v>
      </c>
      <c r="L23" s="215"/>
      <c r="M23" s="215">
        <f t="shared" si="0"/>
        <v>0</v>
      </c>
      <c r="N23" s="215"/>
      <c r="O23" s="215">
        <v>2657947500</v>
      </c>
      <c r="P23" s="215"/>
      <c r="Q23" s="215">
        <v>0</v>
      </c>
      <c r="R23" s="215"/>
      <c r="S23" s="215">
        <f t="shared" si="1"/>
        <v>2657947500</v>
      </c>
      <c r="T23" s="177">
        <f>_xlfn.XLOOKUP(U23,[1]Sheet2!$D:$D,[1]Sheet2!$B:$B,0)</f>
        <v>2657947500</v>
      </c>
      <c r="U23" s="178" t="str">
        <f t="shared" si="2"/>
        <v>کنور</v>
      </c>
    </row>
    <row r="24" spans="1:21" ht="21">
      <c r="A24" s="186" t="s">
        <v>374</v>
      </c>
      <c r="B24" s="189"/>
      <c r="C24" s="211" t="s">
        <v>426</v>
      </c>
      <c r="D24" s="212"/>
      <c r="E24" s="213">
        <v>4065049</v>
      </c>
      <c r="F24" s="212"/>
      <c r="G24" s="214">
        <v>14</v>
      </c>
      <c r="H24" s="212"/>
      <c r="I24" s="215">
        <v>0</v>
      </c>
      <c r="J24" s="215"/>
      <c r="K24" s="215">
        <v>0</v>
      </c>
      <c r="L24" s="215"/>
      <c r="M24" s="215">
        <f t="shared" si="0"/>
        <v>0</v>
      </c>
      <c r="N24" s="215"/>
      <c r="O24" s="215">
        <v>56910686</v>
      </c>
      <c r="P24" s="215"/>
      <c r="Q24" s="215">
        <v>0</v>
      </c>
      <c r="R24" s="215"/>
      <c r="S24" s="215">
        <f t="shared" si="1"/>
        <v>56910686</v>
      </c>
      <c r="T24" s="177">
        <f>_xlfn.XLOOKUP(U24,[1]Sheet2!$D:$D,[1]Sheet2!$B:$B,0)</f>
        <v>56910686</v>
      </c>
      <c r="U24" s="178" t="str">
        <f t="shared" si="2"/>
        <v>کساپا</v>
      </c>
    </row>
    <row r="25" spans="1:21" ht="21">
      <c r="A25" s="186" t="s">
        <v>264</v>
      </c>
      <c r="B25" s="189"/>
      <c r="C25" s="211" t="s">
        <v>427</v>
      </c>
      <c r="D25" s="212"/>
      <c r="E25" s="213">
        <v>12332119</v>
      </c>
      <c r="F25" s="212"/>
      <c r="G25" s="214">
        <v>220</v>
      </c>
      <c r="H25" s="212"/>
      <c r="I25" s="215">
        <v>0</v>
      </c>
      <c r="J25" s="215"/>
      <c r="K25" s="215">
        <v>0</v>
      </c>
      <c r="L25" s="215"/>
      <c r="M25" s="215">
        <f t="shared" si="0"/>
        <v>0</v>
      </c>
      <c r="N25" s="215"/>
      <c r="O25" s="215">
        <v>2713066180</v>
      </c>
      <c r="P25" s="215"/>
      <c r="Q25" s="215">
        <v>0</v>
      </c>
      <c r="R25" s="215"/>
      <c r="S25" s="215">
        <f t="shared" si="1"/>
        <v>2713066180</v>
      </c>
      <c r="T25" s="177">
        <f>_xlfn.XLOOKUP(U25,[1]Sheet2!$D:$D,[1]Sheet2!$B:$B,0)</f>
        <v>2713066180</v>
      </c>
      <c r="U25" s="178" t="str">
        <f t="shared" si="2"/>
        <v>وآفری</v>
      </c>
    </row>
    <row r="26" spans="1:21" ht="21">
      <c r="A26" s="186" t="s">
        <v>99</v>
      </c>
      <c r="B26" s="189"/>
      <c r="C26" s="211" t="s">
        <v>427</v>
      </c>
      <c r="D26" s="212"/>
      <c r="E26" s="213">
        <v>4148296</v>
      </c>
      <c r="F26" s="212"/>
      <c r="G26" s="214">
        <v>1430</v>
      </c>
      <c r="H26" s="212"/>
      <c r="I26" s="215">
        <v>0</v>
      </c>
      <c r="J26" s="215"/>
      <c r="K26" s="215">
        <v>0</v>
      </c>
      <c r="L26" s="215"/>
      <c r="M26" s="215">
        <f t="shared" si="0"/>
        <v>0</v>
      </c>
      <c r="N26" s="215"/>
      <c r="O26" s="215">
        <v>5932063280</v>
      </c>
      <c r="P26" s="215"/>
      <c r="Q26" s="215">
        <v>0</v>
      </c>
      <c r="R26" s="215"/>
      <c r="S26" s="215">
        <f t="shared" si="1"/>
        <v>5932063280</v>
      </c>
      <c r="T26" s="177">
        <f>_xlfn.XLOOKUP(U26,[1]Sheet2!$D:$D,[1]Sheet2!$B:$B,0)</f>
        <v>5932063280</v>
      </c>
      <c r="U26" s="178" t="str">
        <f t="shared" si="2"/>
        <v>پکرمان</v>
      </c>
    </row>
    <row r="27" spans="1:21" ht="21">
      <c r="A27" s="186" t="s">
        <v>304</v>
      </c>
      <c r="B27" s="189"/>
      <c r="C27" s="211" t="s">
        <v>428</v>
      </c>
      <c r="D27" s="212">
        <v>105355</v>
      </c>
      <c r="E27" s="213">
        <v>4752603</v>
      </c>
      <c r="F27" s="212"/>
      <c r="G27" s="214">
        <v>800</v>
      </c>
      <c r="H27" s="212"/>
      <c r="I27" s="215">
        <v>0</v>
      </c>
      <c r="J27" s="215"/>
      <c r="K27" s="215">
        <v>0</v>
      </c>
      <c r="L27" s="215"/>
      <c r="M27" s="215">
        <f t="shared" si="0"/>
        <v>0</v>
      </c>
      <c r="N27" s="215"/>
      <c r="O27" s="215">
        <v>3802082400</v>
      </c>
      <c r="P27" s="215"/>
      <c r="Q27" s="215">
        <v>0</v>
      </c>
      <c r="R27" s="215"/>
      <c r="S27" s="215">
        <f t="shared" si="1"/>
        <v>3802082400</v>
      </c>
      <c r="T27" s="177">
        <f>_xlfn.XLOOKUP(U27,[1]Sheet2!$D:$D,[1]Sheet2!$B:$B,0)</f>
        <v>3802082400</v>
      </c>
      <c r="U27" s="178" t="str">
        <f t="shared" si="2"/>
        <v>ومهان</v>
      </c>
    </row>
    <row r="28" spans="1:21" ht="21">
      <c r="A28" s="186" t="s">
        <v>406</v>
      </c>
      <c r="B28" s="189"/>
      <c r="C28" s="211" t="s">
        <v>426</v>
      </c>
      <c r="D28" s="212">
        <v>870763</v>
      </c>
      <c r="E28" s="213">
        <v>1764044</v>
      </c>
      <c r="F28" s="212"/>
      <c r="G28" s="214">
        <v>21</v>
      </c>
      <c r="H28" s="212"/>
      <c r="I28" s="215">
        <v>0</v>
      </c>
      <c r="J28" s="215"/>
      <c r="K28" s="215">
        <v>0</v>
      </c>
      <c r="L28" s="215"/>
      <c r="M28" s="215">
        <f t="shared" si="0"/>
        <v>0</v>
      </c>
      <c r="N28" s="215"/>
      <c r="O28" s="215">
        <v>37044924</v>
      </c>
      <c r="P28" s="215"/>
      <c r="Q28" s="215">
        <v>0</v>
      </c>
      <c r="R28" s="215"/>
      <c r="S28" s="215">
        <f t="shared" si="1"/>
        <v>37044924</v>
      </c>
      <c r="T28" s="177">
        <f>_xlfn.XLOOKUP(U28,[1]Sheet2!$D:$D,[1]Sheet2!$B:$B,0)</f>
        <v>37044924</v>
      </c>
      <c r="U28" s="178" t="str">
        <f t="shared" si="2"/>
        <v>دامین</v>
      </c>
    </row>
    <row r="29" spans="1:21" ht="21">
      <c r="A29" s="186" t="s">
        <v>207</v>
      </c>
      <c r="B29" s="189"/>
      <c r="C29" s="211" t="s">
        <v>428</v>
      </c>
      <c r="D29" s="212"/>
      <c r="E29" s="213">
        <v>3516217</v>
      </c>
      <c r="F29" s="212"/>
      <c r="G29" s="214">
        <v>11</v>
      </c>
      <c r="H29" s="212"/>
      <c r="I29" s="215">
        <v>0</v>
      </c>
      <c r="J29" s="215"/>
      <c r="K29" s="215">
        <v>0</v>
      </c>
      <c r="L29" s="215"/>
      <c r="M29" s="215">
        <f t="shared" si="0"/>
        <v>0</v>
      </c>
      <c r="N29" s="215"/>
      <c r="O29" s="215">
        <v>38678387</v>
      </c>
      <c r="P29" s="215"/>
      <c r="Q29" s="215">
        <v>0</v>
      </c>
      <c r="R29" s="215"/>
      <c r="S29" s="215">
        <f t="shared" si="1"/>
        <v>38678387</v>
      </c>
      <c r="T29" s="177">
        <f>_xlfn.XLOOKUP(U29,[1]Sheet2!$D:$D,[1]Sheet2!$B:$B,0)</f>
        <v>38678387</v>
      </c>
      <c r="U29" s="178" t="str">
        <f t="shared" si="2"/>
        <v>بکام</v>
      </c>
    </row>
    <row r="30" spans="1:21" ht="21">
      <c r="A30" s="186" t="s">
        <v>290</v>
      </c>
      <c r="B30" s="189"/>
      <c r="C30" s="211" t="s">
        <v>429</v>
      </c>
      <c r="D30" s="212">
        <v>6436755</v>
      </c>
      <c r="E30" s="213">
        <v>13020130</v>
      </c>
      <c r="F30" s="212"/>
      <c r="G30" s="214">
        <v>40</v>
      </c>
      <c r="H30" s="212"/>
      <c r="I30" s="215">
        <v>0</v>
      </c>
      <c r="J30" s="215"/>
      <c r="K30" s="215">
        <v>0</v>
      </c>
      <c r="L30" s="215"/>
      <c r="M30" s="215">
        <f t="shared" si="0"/>
        <v>0</v>
      </c>
      <c r="N30" s="215"/>
      <c r="O30" s="215">
        <v>520805200</v>
      </c>
      <c r="P30" s="215"/>
      <c r="Q30" s="215">
        <v>0</v>
      </c>
      <c r="R30" s="215"/>
      <c r="S30" s="215">
        <f t="shared" si="1"/>
        <v>520805200</v>
      </c>
      <c r="T30" s="177">
        <f>_xlfn.XLOOKUP(U30,[1]Sheet2!$D:$D,[1]Sheet2!$B:$B,0)</f>
        <v>520805200</v>
      </c>
      <c r="U30" s="178" t="str">
        <f t="shared" si="2"/>
        <v>خنصیر</v>
      </c>
    </row>
    <row r="31" spans="1:21" ht="21">
      <c r="A31" s="186" t="s">
        <v>296</v>
      </c>
      <c r="B31" s="189"/>
      <c r="C31" s="211" t="s">
        <v>429</v>
      </c>
      <c r="D31" s="212">
        <v>922577</v>
      </c>
      <c r="E31" s="213">
        <v>14735084</v>
      </c>
      <c r="F31" s="212"/>
      <c r="G31" s="214">
        <v>240</v>
      </c>
      <c r="H31" s="212"/>
      <c r="I31" s="215">
        <v>0</v>
      </c>
      <c r="J31" s="215"/>
      <c r="K31" s="215">
        <v>0</v>
      </c>
      <c r="L31" s="215"/>
      <c r="M31" s="215">
        <f t="shared" si="0"/>
        <v>0</v>
      </c>
      <c r="N31" s="215"/>
      <c r="O31" s="215">
        <v>3536420160</v>
      </c>
      <c r="P31" s="215"/>
      <c r="Q31" s="215">
        <v>0</v>
      </c>
      <c r="R31" s="215"/>
      <c r="S31" s="215">
        <f t="shared" si="1"/>
        <v>3536420160</v>
      </c>
      <c r="T31" s="177">
        <f>_xlfn.XLOOKUP(U31,[1]Sheet2!$D:$D,[1]Sheet2!$B:$B,0)</f>
        <v>3536420160</v>
      </c>
      <c r="U31" s="178" t="str">
        <f t="shared" si="2"/>
        <v>ونوین</v>
      </c>
    </row>
    <row r="32" spans="1:21" ht="21">
      <c r="A32" s="186" t="s">
        <v>234</v>
      </c>
      <c r="B32" s="189"/>
      <c r="C32" s="211" t="s">
        <v>429</v>
      </c>
      <c r="D32" s="212">
        <v>69093</v>
      </c>
      <c r="E32" s="213">
        <v>21227133</v>
      </c>
      <c r="F32" s="212"/>
      <c r="G32" s="214">
        <v>40</v>
      </c>
      <c r="H32" s="212"/>
      <c r="I32" s="215">
        <v>0</v>
      </c>
      <c r="J32" s="215"/>
      <c r="K32" s="215">
        <v>0</v>
      </c>
      <c r="L32" s="215"/>
      <c r="M32" s="215">
        <f t="shared" si="0"/>
        <v>0</v>
      </c>
      <c r="N32" s="215"/>
      <c r="O32" s="215">
        <v>849085320</v>
      </c>
      <c r="P32" s="215"/>
      <c r="Q32" s="215">
        <v>0</v>
      </c>
      <c r="R32" s="215"/>
      <c r="S32" s="215">
        <f t="shared" si="1"/>
        <v>849085320</v>
      </c>
      <c r="T32" s="177">
        <f>_xlfn.XLOOKUP(U32,[1]Sheet2!$D:$D,[1]Sheet2!$B:$B,0)</f>
        <v>849085320</v>
      </c>
      <c r="U32" s="178" t="str">
        <f t="shared" si="2"/>
        <v>ختور</v>
      </c>
    </row>
    <row r="33" spans="1:21" ht="21">
      <c r="A33" s="186" t="s">
        <v>88</v>
      </c>
      <c r="B33" s="189"/>
      <c r="C33" s="211" t="s">
        <v>430</v>
      </c>
      <c r="D33" s="212"/>
      <c r="E33" s="213">
        <v>1407238</v>
      </c>
      <c r="F33" s="212"/>
      <c r="G33" s="214">
        <v>12050</v>
      </c>
      <c r="H33" s="212"/>
      <c r="I33" s="215">
        <v>0</v>
      </c>
      <c r="J33" s="215"/>
      <c r="K33" s="215">
        <v>0</v>
      </c>
      <c r="L33" s="215"/>
      <c r="M33" s="215">
        <f t="shared" si="0"/>
        <v>0</v>
      </c>
      <c r="N33" s="215"/>
      <c r="O33" s="215">
        <v>16957217900</v>
      </c>
      <c r="P33" s="215"/>
      <c r="Q33" s="215">
        <v>0</v>
      </c>
      <c r="R33" s="215"/>
      <c r="S33" s="215">
        <f t="shared" si="1"/>
        <v>16957217900</v>
      </c>
      <c r="T33" s="177">
        <f>_xlfn.XLOOKUP(U33,[1]Sheet2!$D:$D,[1]Sheet2!$B:$B,0)</f>
        <v>16957217900</v>
      </c>
      <c r="U33" s="178" t="str">
        <f t="shared" si="2"/>
        <v>دپارس</v>
      </c>
    </row>
    <row r="34" spans="1:21" ht="21">
      <c r="A34" s="186" t="s">
        <v>351</v>
      </c>
      <c r="B34" s="189"/>
      <c r="C34" s="211" t="s">
        <v>429</v>
      </c>
      <c r="D34" s="212"/>
      <c r="E34" s="213">
        <v>7495701</v>
      </c>
      <c r="F34" s="212"/>
      <c r="G34" s="214">
        <v>155</v>
      </c>
      <c r="H34" s="212"/>
      <c r="I34" s="215">
        <v>0</v>
      </c>
      <c r="J34" s="215"/>
      <c r="K34" s="215">
        <v>0</v>
      </c>
      <c r="L34" s="215"/>
      <c r="M34" s="215">
        <f t="shared" si="0"/>
        <v>0</v>
      </c>
      <c r="N34" s="215"/>
      <c r="O34" s="215">
        <v>1161833655</v>
      </c>
      <c r="P34" s="215"/>
      <c r="Q34" s="215">
        <v>0</v>
      </c>
      <c r="R34" s="215"/>
      <c r="S34" s="215">
        <f t="shared" si="1"/>
        <v>1161833655</v>
      </c>
      <c r="T34" s="177">
        <f>_xlfn.XLOOKUP(U34,[1]Sheet2!$D:$D,[1]Sheet2!$B:$B,0)</f>
        <v>1161833655</v>
      </c>
      <c r="U34" s="178" t="str">
        <f t="shared" si="2"/>
        <v>شسینا</v>
      </c>
    </row>
    <row r="35" spans="1:21" ht="21">
      <c r="A35" s="186" t="s">
        <v>361</v>
      </c>
      <c r="B35" s="189"/>
      <c r="C35" s="211" t="s">
        <v>430</v>
      </c>
      <c r="D35" s="212">
        <v>727710</v>
      </c>
      <c r="E35" s="213">
        <v>34943809</v>
      </c>
      <c r="F35" s="212"/>
      <c r="G35" s="214">
        <v>380</v>
      </c>
      <c r="H35" s="212"/>
      <c r="I35" s="215">
        <v>0</v>
      </c>
      <c r="J35" s="215"/>
      <c r="K35" s="215">
        <v>0</v>
      </c>
      <c r="L35" s="215"/>
      <c r="M35" s="215">
        <f t="shared" si="0"/>
        <v>0</v>
      </c>
      <c r="N35" s="215"/>
      <c r="O35" s="215">
        <v>13278647420</v>
      </c>
      <c r="P35" s="215"/>
      <c r="Q35" s="215">
        <v>0</v>
      </c>
      <c r="R35" s="215"/>
      <c r="S35" s="215">
        <f t="shared" si="1"/>
        <v>13278647420</v>
      </c>
      <c r="T35" s="177">
        <f>_xlfn.XLOOKUP(U35,[1]Sheet2!$D:$D,[1]Sheet2!$B:$B,0)</f>
        <v>13278647420</v>
      </c>
      <c r="U35" s="178" t="str">
        <f t="shared" si="2"/>
        <v>کچاد</v>
      </c>
    </row>
    <row r="36" spans="1:21" ht="21">
      <c r="A36" s="186" t="s">
        <v>198</v>
      </c>
      <c r="B36" s="189"/>
      <c r="C36" s="211" t="s">
        <v>431</v>
      </c>
      <c r="D36" s="212">
        <v>882636</v>
      </c>
      <c r="E36" s="213">
        <v>3329553</v>
      </c>
      <c r="F36" s="212"/>
      <c r="G36" s="214">
        <v>20</v>
      </c>
      <c r="H36" s="212"/>
      <c r="I36" s="215">
        <v>0</v>
      </c>
      <c r="J36" s="215"/>
      <c r="K36" s="215">
        <v>0</v>
      </c>
      <c r="L36" s="215"/>
      <c r="M36" s="215">
        <f t="shared" si="0"/>
        <v>0</v>
      </c>
      <c r="N36" s="215"/>
      <c r="O36" s="215">
        <v>66591060</v>
      </c>
      <c r="P36" s="215"/>
      <c r="Q36" s="215">
        <v>0</v>
      </c>
      <c r="R36" s="215"/>
      <c r="S36" s="215">
        <f t="shared" si="1"/>
        <v>66591060</v>
      </c>
      <c r="T36" s="177">
        <f>_xlfn.XLOOKUP(U36,[1]Sheet2!$D:$D,[1]Sheet2!$B:$B,0)</f>
        <v>66591060</v>
      </c>
      <c r="U36" s="178" t="str">
        <f t="shared" si="2"/>
        <v>بورس</v>
      </c>
    </row>
    <row r="37" spans="1:21" ht="21">
      <c r="A37" s="186" t="s">
        <v>269</v>
      </c>
      <c r="B37" s="189"/>
      <c r="C37" s="211" t="s">
        <v>431</v>
      </c>
      <c r="D37" s="212"/>
      <c r="E37" s="213">
        <v>1882198</v>
      </c>
      <c r="F37" s="212"/>
      <c r="G37" s="214">
        <v>31</v>
      </c>
      <c r="H37" s="212"/>
      <c r="I37" s="215">
        <v>0</v>
      </c>
      <c r="J37" s="215"/>
      <c r="K37" s="215">
        <v>0</v>
      </c>
      <c r="L37" s="215"/>
      <c r="M37" s="215">
        <f t="shared" si="0"/>
        <v>0</v>
      </c>
      <c r="N37" s="215"/>
      <c r="O37" s="215">
        <v>58348138</v>
      </c>
      <c r="P37" s="215"/>
      <c r="Q37" s="215">
        <v>0</v>
      </c>
      <c r="R37" s="215"/>
      <c r="S37" s="215">
        <f t="shared" si="1"/>
        <v>58348138</v>
      </c>
      <c r="T37" s="177">
        <f>_xlfn.XLOOKUP(U37,[1]Sheet2!$D:$D,[1]Sheet2!$B:$B,0)</f>
        <v>58348138</v>
      </c>
      <c r="U37" s="178" t="str">
        <f t="shared" si="2"/>
        <v>خچرخش</v>
      </c>
    </row>
    <row r="38" spans="1:21" ht="21">
      <c r="A38" s="186" t="s">
        <v>303</v>
      </c>
      <c r="B38" s="189"/>
      <c r="C38" s="211" t="s">
        <v>431</v>
      </c>
      <c r="D38" s="212"/>
      <c r="E38" s="213">
        <v>1306069</v>
      </c>
      <c r="F38" s="212"/>
      <c r="G38" s="214">
        <v>3400</v>
      </c>
      <c r="H38" s="212"/>
      <c r="I38" s="215">
        <v>0</v>
      </c>
      <c r="J38" s="215"/>
      <c r="K38" s="215">
        <v>0</v>
      </c>
      <c r="L38" s="215"/>
      <c r="M38" s="215">
        <f t="shared" si="0"/>
        <v>0</v>
      </c>
      <c r="N38" s="215"/>
      <c r="O38" s="215">
        <v>4440634600</v>
      </c>
      <c r="P38" s="215"/>
      <c r="Q38" s="215">
        <v>0</v>
      </c>
      <c r="R38" s="215"/>
      <c r="S38" s="215">
        <f t="shared" si="1"/>
        <v>4440634600</v>
      </c>
      <c r="T38" s="177">
        <f>_xlfn.XLOOKUP(U38,[1]Sheet2!$D:$D,[1]Sheet2!$B:$B,0)</f>
        <v>4440634600</v>
      </c>
      <c r="U38" s="178" t="str">
        <f t="shared" si="2"/>
        <v>اردستان</v>
      </c>
    </row>
    <row r="39" spans="1:21" ht="21">
      <c r="A39" s="186" t="s">
        <v>201</v>
      </c>
      <c r="B39" s="189"/>
      <c r="C39" s="211" t="s">
        <v>432</v>
      </c>
      <c r="D39" s="212"/>
      <c r="E39" s="213">
        <v>53259437</v>
      </c>
      <c r="F39" s="212"/>
      <c r="G39" s="214">
        <v>120</v>
      </c>
      <c r="H39" s="212"/>
      <c r="I39" s="215">
        <v>0</v>
      </c>
      <c r="J39" s="215"/>
      <c r="K39" s="215">
        <v>0</v>
      </c>
      <c r="L39" s="215"/>
      <c r="M39" s="215">
        <f t="shared" si="0"/>
        <v>0</v>
      </c>
      <c r="N39" s="215"/>
      <c r="O39" s="215">
        <v>6391132440</v>
      </c>
      <c r="P39" s="215"/>
      <c r="Q39" s="215">
        <v>0</v>
      </c>
      <c r="R39" s="215"/>
      <c r="S39" s="215">
        <f t="shared" si="1"/>
        <v>6391132440</v>
      </c>
      <c r="T39" s="177">
        <f>_xlfn.XLOOKUP(U39,[1]Sheet2!$D:$D,[1]Sheet2!$B:$B,0)</f>
        <v>6391132440</v>
      </c>
      <c r="U39" s="178" t="str">
        <f t="shared" si="2"/>
        <v>چدن</v>
      </c>
    </row>
    <row r="40" spans="1:21" ht="21">
      <c r="A40" s="186" t="s">
        <v>141</v>
      </c>
      <c r="B40" s="189"/>
      <c r="C40" s="211" t="s">
        <v>432</v>
      </c>
      <c r="D40" s="212">
        <v>1045247</v>
      </c>
      <c r="E40" s="213">
        <v>4660137</v>
      </c>
      <c r="F40" s="212"/>
      <c r="G40" s="214">
        <v>900</v>
      </c>
      <c r="H40" s="212"/>
      <c r="I40" s="215">
        <v>0</v>
      </c>
      <c r="J40" s="215"/>
      <c r="K40" s="215">
        <v>0</v>
      </c>
      <c r="L40" s="215"/>
      <c r="M40" s="215">
        <f t="shared" si="0"/>
        <v>0</v>
      </c>
      <c r="N40" s="215"/>
      <c r="O40" s="215">
        <v>4194123300</v>
      </c>
      <c r="P40" s="215"/>
      <c r="Q40" s="215">
        <v>0</v>
      </c>
      <c r="R40" s="215"/>
      <c r="S40" s="215">
        <f t="shared" si="1"/>
        <v>4194123300</v>
      </c>
      <c r="T40" s="177">
        <f>_xlfn.XLOOKUP(U40,[1]Sheet2!$D:$D,[1]Sheet2!$B:$B,0)</f>
        <v>4194123300</v>
      </c>
      <c r="U40" s="178" t="str">
        <f t="shared" si="2"/>
        <v>قرن</v>
      </c>
    </row>
    <row r="41" spans="1:21" ht="21">
      <c r="A41" s="186" t="s">
        <v>125</v>
      </c>
      <c r="B41" s="189"/>
      <c r="C41" s="211" t="s">
        <v>432</v>
      </c>
      <c r="D41" s="212">
        <v>642599</v>
      </c>
      <c r="E41" s="213">
        <v>3309340</v>
      </c>
      <c r="F41" s="212"/>
      <c r="G41" s="214">
        <v>20</v>
      </c>
      <c r="H41" s="212"/>
      <c r="I41" s="215">
        <v>0</v>
      </c>
      <c r="J41" s="215"/>
      <c r="K41" s="215">
        <v>0</v>
      </c>
      <c r="L41" s="215"/>
      <c r="M41" s="215">
        <f t="shared" si="0"/>
        <v>0</v>
      </c>
      <c r="N41" s="215"/>
      <c r="O41" s="215">
        <v>66186800</v>
      </c>
      <c r="P41" s="215"/>
      <c r="Q41" s="215">
        <v>0</v>
      </c>
      <c r="R41" s="215"/>
      <c r="S41" s="215">
        <f t="shared" si="1"/>
        <v>66186800</v>
      </c>
      <c r="T41" s="177">
        <f>_xlfn.XLOOKUP(U41,[1]Sheet2!$D:$D,[1]Sheet2!$B:$B,0)</f>
        <v>66186800</v>
      </c>
      <c r="U41" s="178" t="str">
        <f t="shared" si="2"/>
        <v>ختوقا</v>
      </c>
    </row>
    <row r="42" spans="1:21" ht="21">
      <c r="A42" s="186" t="s">
        <v>244</v>
      </c>
      <c r="B42" s="189"/>
      <c r="C42" s="211" t="s">
        <v>433</v>
      </c>
      <c r="D42" s="212"/>
      <c r="E42" s="213">
        <v>14419572</v>
      </c>
      <c r="F42" s="212"/>
      <c r="G42" s="214">
        <v>110</v>
      </c>
      <c r="H42" s="212"/>
      <c r="I42" s="215">
        <v>0</v>
      </c>
      <c r="J42" s="215"/>
      <c r="K42" s="215">
        <v>0</v>
      </c>
      <c r="L42" s="215"/>
      <c r="M42" s="215">
        <f t="shared" si="0"/>
        <v>0</v>
      </c>
      <c r="N42" s="215"/>
      <c r="O42" s="215">
        <v>1586152920</v>
      </c>
      <c r="P42" s="215"/>
      <c r="Q42" s="215">
        <v>0</v>
      </c>
      <c r="R42" s="215"/>
      <c r="S42" s="215">
        <f t="shared" si="1"/>
        <v>1586152920</v>
      </c>
      <c r="T42" s="177">
        <f>_xlfn.XLOOKUP(U42,[1]Sheet2!$D:$D,[1]Sheet2!$B:$B,0)</f>
        <v>1586152920</v>
      </c>
      <c r="U42" s="178" t="str">
        <f t="shared" si="2"/>
        <v>بنیرو</v>
      </c>
    </row>
    <row r="43" spans="1:21" ht="21">
      <c r="A43" s="186" t="s">
        <v>230</v>
      </c>
      <c r="B43" s="189"/>
      <c r="C43" s="211" t="s">
        <v>433</v>
      </c>
      <c r="D43" s="212"/>
      <c r="E43" s="213">
        <v>1951261</v>
      </c>
      <c r="F43" s="212"/>
      <c r="G43" s="214">
        <v>300</v>
      </c>
      <c r="H43" s="212"/>
      <c r="I43" s="215">
        <v>0</v>
      </c>
      <c r="J43" s="215"/>
      <c r="K43" s="215">
        <v>0</v>
      </c>
      <c r="L43" s="215"/>
      <c r="M43" s="215">
        <f t="shared" si="0"/>
        <v>0</v>
      </c>
      <c r="N43" s="215"/>
      <c r="O43" s="215">
        <v>585378300</v>
      </c>
      <c r="P43" s="215"/>
      <c r="Q43" s="215">
        <v>0</v>
      </c>
      <c r="R43" s="215"/>
      <c r="S43" s="215">
        <f t="shared" si="1"/>
        <v>585378300</v>
      </c>
      <c r="T43" s="177">
        <f>_xlfn.XLOOKUP(U43,[1]Sheet2!$D:$D,[1]Sheet2!$B:$B,0)</f>
        <v>585378300</v>
      </c>
      <c r="U43" s="178" t="str">
        <f t="shared" si="2"/>
        <v>شاراک</v>
      </c>
    </row>
    <row r="44" spans="1:21" ht="21">
      <c r="A44" s="186" t="s">
        <v>253</v>
      </c>
      <c r="B44" s="189"/>
      <c r="C44" s="211" t="s">
        <v>433</v>
      </c>
      <c r="D44" s="212">
        <v>3166253</v>
      </c>
      <c r="E44" s="213">
        <v>1395651</v>
      </c>
      <c r="F44" s="212"/>
      <c r="G44" s="214">
        <v>4100</v>
      </c>
      <c r="H44" s="212"/>
      <c r="I44" s="215">
        <v>0</v>
      </c>
      <c r="J44" s="215"/>
      <c r="K44" s="215">
        <v>0</v>
      </c>
      <c r="L44" s="215"/>
      <c r="M44" s="215">
        <f t="shared" si="0"/>
        <v>0</v>
      </c>
      <c r="N44" s="215"/>
      <c r="O44" s="215">
        <v>5722169100</v>
      </c>
      <c r="P44" s="215"/>
      <c r="Q44" s="215">
        <v>0</v>
      </c>
      <c r="R44" s="215"/>
      <c r="S44" s="215">
        <f t="shared" si="1"/>
        <v>5722169100</v>
      </c>
      <c r="T44" s="177">
        <f>_xlfn.XLOOKUP(U44,[1]Sheet2!$D:$D,[1]Sheet2!$B:$B,0)</f>
        <v>5722169100</v>
      </c>
      <c r="U44" s="178" t="str">
        <f t="shared" si="2"/>
        <v>زمگسا</v>
      </c>
    </row>
    <row r="45" spans="1:21" ht="21">
      <c r="A45" s="186" t="s">
        <v>165</v>
      </c>
      <c r="B45" s="189"/>
      <c r="C45" s="211" t="s">
        <v>434</v>
      </c>
      <c r="D45" s="212"/>
      <c r="E45" s="213">
        <v>9702982</v>
      </c>
      <c r="F45" s="212"/>
      <c r="G45" s="214">
        <v>400</v>
      </c>
      <c r="H45" s="212"/>
      <c r="I45" s="215">
        <v>0</v>
      </c>
      <c r="J45" s="215"/>
      <c r="K45" s="215">
        <v>0</v>
      </c>
      <c r="L45" s="215"/>
      <c r="M45" s="215">
        <f t="shared" si="0"/>
        <v>0</v>
      </c>
      <c r="N45" s="215"/>
      <c r="O45" s="215">
        <v>3881192800</v>
      </c>
      <c r="P45" s="215"/>
      <c r="Q45" s="215">
        <v>0</v>
      </c>
      <c r="R45" s="215"/>
      <c r="S45" s="215">
        <f t="shared" si="1"/>
        <v>3881192800</v>
      </c>
      <c r="T45" s="177">
        <f>_xlfn.XLOOKUP(U45,[1]Sheet2!$D:$D,[1]Sheet2!$B:$B,0)</f>
        <v>3881192800</v>
      </c>
      <c r="U45" s="178" t="str">
        <f t="shared" si="2"/>
        <v>غشهد</v>
      </c>
    </row>
    <row r="46" spans="1:21" ht="21">
      <c r="A46" s="186" t="s">
        <v>110</v>
      </c>
      <c r="B46" s="189"/>
      <c r="C46" s="211" t="s">
        <v>434</v>
      </c>
      <c r="D46" s="212">
        <v>240173</v>
      </c>
      <c r="E46" s="213">
        <v>8918958</v>
      </c>
      <c r="F46" s="212"/>
      <c r="G46" s="214">
        <v>1050</v>
      </c>
      <c r="H46" s="212"/>
      <c r="I46" s="215">
        <v>0</v>
      </c>
      <c r="J46" s="215"/>
      <c r="K46" s="215">
        <v>0</v>
      </c>
      <c r="L46" s="215"/>
      <c r="M46" s="215">
        <f t="shared" si="0"/>
        <v>0</v>
      </c>
      <c r="N46" s="215"/>
      <c r="O46" s="215">
        <v>9364905900</v>
      </c>
      <c r="P46" s="215"/>
      <c r="Q46" s="215">
        <v>0</v>
      </c>
      <c r="R46" s="215"/>
      <c r="S46" s="215">
        <f t="shared" si="1"/>
        <v>9364905900</v>
      </c>
      <c r="T46" s="177">
        <f>_xlfn.XLOOKUP(U46,[1]Sheet2!$D:$D,[1]Sheet2!$B:$B,0)</f>
        <v>9364905900</v>
      </c>
      <c r="U46" s="178" t="str">
        <f t="shared" si="2"/>
        <v>ستران</v>
      </c>
    </row>
    <row r="47" spans="1:21" ht="21">
      <c r="A47" s="186" t="s">
        <v>153</v>
      </c>
      <c r="B47" s="189"/>
      <c r="C47" s="211" t="s">
        <v>434</v>
      </c>
      <c r="D47" s="212"/>
      <c r="E47" s="213">
        <v>24271859</v>
      </c>
      <c r="F47" s="212"/>
      <c r="G47" s="214">
        <v>50</v>
      </c>
      <c r="H47" s="212"/>
      <c r="I47" s="215">
        <v>0</v>
      </c>
      <c r="J47" s="215"/>
      <c r="K47" s="215">
        <v>0</v>
      </c>
      <c r="L47" s="215"/>
      <c r="M47" s="215">
        <f t="shared" si="0"/>
        <v>0</v>
      </c>
      <c r="N47" s="215"/>
      <c r="O47" s="215">
        <v>1213592950</v>
      </c>
      <c r="P47" s="215"/>
      <c r="Q47" s="215">
        <v>0</v>
      </c>
      <c r="R47" s="215"/>
      <c r="S47" s="215">
        <f t="shared" si="1"/>
        <v>1213592950</v>
      </c>
      <c r="T47" s="177">
        <f>_xlfn.XLOOKUP(U47,[1]Sheet2!$D:$D,[1]Sheet2!$B:$B,0)</f>
        <v>1213592950</v>
      </c>
      <c r="U47" s="178" t="str">
        <f t="shared" si="2"/>
        <v>خزر</v>
      </c>
    </row>
    <row r="48" spans="1:21" ht="21">
      <c r="A48" s="186" t="s">
        <v>133</v>
      </c>
      <c r="B48" s="189"/>
      <c r="C48" s="211" t="s">
        <v>434</v>
      </c>
      <c r="D48" s="212"/>
      <c r="E48" s="213">
        <v>39075834</v>
      </c>
      <c r="F48" s="212"/>
      <c r="G48" s="214">
        <v>5</v>
      </c>
      <c r="H48" s="212"/>
      <c r="I48" s="215">
        <v>0</v>
      </c>
      <c r="J48" s="215"/>
      <c r="K48" s="215">
        <v>0</v>
      </c>
      <c r="L48" s="215"/>
      <c r="M48" s="215">
        <f t="shared" si="0"/>
        <v>0</v>
      </c>
      <c r="N48" s="215"/>
      <c r="O48" s="215">
        <v>195379170</v>
      </c>
      <c r="P48" s="215"/>
      <c r="Q48" s="215">
        <v>0</v>
      </c>
      <c r="R48" s="215"/>
      <c r="S48" s="215">
        <f t="shared" si="1"/>
        <v>195379170</v>
      </c>
      <c r="T48" s="177">
        <f>_xlfn.XLOOKUP(U48,[1]Sheet2!$D:$D,[1]Sheet2!$B:$B,0)</f>
        <v>195379170</v>
      </c>
      <c r="U48" s="178" t="str">
        <f t="shared" si="2"/>
        <v>ولساپا</v>
      </c>
    </row>
    <row r="49" spans="1:21" ht="21">
      <c r="A49" s="186" t="s">
        <v>127</v>
      </c>
      <c r="B49" s="189"/>
      <c r="C49" s="211" t="s">
        <v>434</v>
      </c>
      <c r="D49" s="212"/>
      <c r="E49" s="213">
        <v>16912063</v>
      </c>
      <c r="F49" s="212"/>
      <c r="G49" s="214">
        <v>800</v>
      </c>
      <c r="H49" s="212"/>
      <c r="I49" s="215">
        <v>0</v>
      </c>
      <c r="J49" s="215"/>
      <c r="K49" s="215">
        <v>0</v>
      </c>
      <c r="L49" s="215"/>
      <c r="M49" s="215">
        <f t="shared" si="0"/>
        <v>0</v>
      </c>
      <c r="N49" s="215"/>
      <c r="O49" s="215">
        <v>13529650400</v>
      </c>
      <c r="P49" s="215"/>
      <c r="Q49" s="215">
        <v>0</v>
      </c>
      <c r="R49" s="215"/>
      <c r="S49" s="215">
        <f t="shared" si="1"/>
        <v>13529650400</v>
      </c>
      <c r="T49" s="177">
        <f>_xlfn.XLOOKUP(U49,[1]Sheet2!$D:$D,[1]Sheet2!$B:$B,0)</f>
        <v>13529650400</v>
      </c>
      <c r="U49" s="178" t="str">
        <f t="shared" si="2"/>
        <v>کلوند</v>
      </c>
    </row>
    <row r="50" spans="1:21" ht="21">
      <c r="A50" s="186" t="s">
        <v>224</v>
      </c>
      <c r="B50" s="189"/>
      <c r="C50" s="211" t="s">
        <v>434</v>
      </c>
      <c r="D50" s="212"/>
      <c r="E50" s="213">
        <v>2276824</v>
      </c>
      <c r="F50" s="212"/>
      <c r="G50" s="214">
        <v>114</v>
      </c>
      <c r="H50" s="212"/>
      <c r="I50" s="215">
        <v>0</v>
      </c>
      <c r="J50" s="215"/>
      <c r="K50" s="215">
        <v>0</v>
      </c>
      <c r="L50" s="215"/>
      <c r="M50" s="215">
        <f t="shared" si="0"/>
        <v>0</v>
      </c>
      <c r="N50" s="215"/>
      <c r="O50" s="215">
        <v>259557936</v>
      </c>
      <c r="P50" s="215"/>
      <c r="Q50" s="215">
        <v>-4369662</v>
      </c>
      <c r="R50" s="215"/>
      <c r="S50" s="215">
        <f t="shared" si="1"/>
        <v>255188274</v>
      </c>
      <c r="T50" s="177">
        <f>_xlfn.XLOOKUP(U50,[1]Sheet2!$D:$D,[1]Sheet2!$B:$B,0)</f>
        <v>259557936</v>
      </c>
      <c r="U50" s="178" t="str">
        <f t="shared" si="2"/>
        <v>دلقما</v>
      </c>
    </row>
    <row r="51" spans="1:21" ht="21">
      <c r="A51" s="186" t="s">
        <v>245</v>
      </c>
      <c r="B51" s="189"/>
      <c r="C51" s="211" t="s">
        <v>434</v>
      </c>
      <c r="D51" s="212"/>
      <c r="E51" s="213">
        <v>20910715</v>
      </c>
      <c r="F51" s="212"/>
      <c r="G51" s="214">
        <v>60</v>
      </c>
      <c r="H51" s="212"/>
      <c r="I51" s="215">
        <v>0</v>
      </c>
      <c r="J51" s="215"/>
      <c r="K51" s="215">
        <v>0</v>
      </c>
      <c r="L51" s="215"/>
      <c r="M51" s="215">
        <f t="shared" si="0"/>
        <v>0</v>
      </c>
      <c r="N51" s="215"/>
      <c r="O51" s="215">
        <v>1254642900</v>
      </c>
      <c r="P51" s="215"/>
      <c r="Q51" s="215">
        <v>0</v>
      </c>
      <c r="R51" s="215"/>
      <c r="S51" s="215">
        <f t="shared" si="1"/>
        <v>1254642900</v>
      </c>
      <c r="T51" s="177">
        <f>_xlfn.XLOOKUP(U51,[1]Sheet2!$D:$D,[1]Sheet2!$B:$B,0)</f>
        <v>1254642900</v>
      </c>
      <c r="U51" s="178" t="str">
        <f t="shared" si="2"/>
        <v>وسینا</v>
      </c>
    </row>
    <row r="52" spans="1:21" ht="21">
      <c r="A52" s="186" t="s">
        <v>300</v>
      </c>
      <c r="B52" s="189"/>
      <c r="C52" s="211" t="s">
        <v>434</v>
      </c>
      <c r="D52" s="212"/>
      <c r="E52" s="213">
        <v>6377048</v>
      </c>
      <c r="F52" s="212"/>
      <c r="G52" s="214">
        <v>248</v>
      </c>
      <c r="H52" s="212"/>
      <c r="I52" s="215">
        <v>0</v>
      </c>
      <c r="J52" s="215"/>
      <c r="K52" s="215">
        <v>0</v>
      </c>
      <c r="L52" s="215"/>
      <c r="M52" s="215">
        <f t="shared" si="0"/>
        <v>0</v>
      </c>
      <c r="N52" s="215"/>
      <c r="O52" s="215">
        <v>1581507904</v>
      </c>
      <c r="P52" s="215"/>
      <c r="Q52" s="215">
        <v>0</v>
      </c>
      <c r="R52" s="215"/>
      <c r="S52" s="215">
        <f t="shared" si="1"/>
        <v>1581507904</v>
      </c>
      <c r="T52" s="177">
        <f>_xlfn.XLOOKUP(U52,[1]Sheet2!$D:$D,[1]Sheet2!$B:$B,0)</f>
        <v>1581507904</v>
      </c>
      <c r="U52" s="178" t="str">
        <f t="shared" si="2"/>
        <v>عالیس</v>
      </c>
    </row>
    <row r="53" spans="1:21" ht="21">
      <c r="A53" s="186" t="s">
        <v>158</v>
      </c>
      <c r="B53" s="189"/>
      <c r="C53" s="211" t="s">
        <v>434</v>
      </c>
      <c r="D53" s="212"/>
      <c r="E53" s="213">
        <v>8695114</v>
      </c>
      <c r="F53" s="212"/>
      <c r="G53" s="214">
        <v>700</v>
      </c>
      <c r="H53" s="212"/>
      <c r="I53" s="215">
        <v>0</v>
      </c>
      <c r="J53" s="215"/>
      <c r="K53" s="215">
        <v>0</v>
      </c>
      <c r="L53" s="215"/>
      <c r="M53" s="215">
        <f t="shared" si="0"/>
        <v>0</v>
      </c>
      <c r="N53" s="215"/>
      <c r="O53" s="215">
        <v>6086579800</v>
      </c>
      <c r="P53" s="215"/>
      <c r="Q53" s="215">
        <v>0</v>
      </c>
      <c r="R53" s="215"/>
      <c r="S53" s="215">
        <f t="shared" si="1"/>
        <v>6086579800</v>
      </c>
      <c r="T53" s="177">
        <f>_xlfn.XLOOKUP(U53,[1]Sheet2!$D:$D,[1]Sheet2!$B:$B,0)</f>
        <v>6086579800</v>
      </c>
      <c r="U53" s="178" t="str">
        <f t="shared" si="2"/>
        <v>قهکمت</v>
      </c>
    </row>
    <row r="54" spans="1:21" ht="21">
      <c r="A54" s="186" t="s">
        <v>143</v>
      </c>
      <c r="B54" s="189"/>
      <c r="C54" s="211" t="s">
        <v>434</v>
      </c>
      <c r="D54" s="212"/>
      <c r="E54" s="213">
        <v>732100</v>
      </c>
      <c r="F54" s="212"/>
      <c r="G54" s="214">
        <v>4200</v>
      </c>
      <c r="H54" s="212"/>
      <c r="I54" s="215">
        <v>0</v>
      </c>
      <c r="J54" s="215"/>
      <c r="K54" s="215">
        <v>0</v>
      </c>
      <c r="L54" s="215"/>
      <c r="M54" s="215">
        <f t="shared" si="0"/>
        <v>0</v>
      </c>
      <c r="N54" s="215"/>
      <c r="O54" s="215">
        <v>3074820000</v>
      </c>
      <c r="P54" s="215"/>
      <c r="Q54" s="215">
        <v>0</v>
      </c>
      <c r="R54" s="215"/>
      <c r="S54" s="215">
        <f t="shared" si="1"/>
        <v>3074820000</v>
      </c>
      <c r="T54" s="177">
        <f>_xlfn.XLOOKUP(U54,[1]Sheet2!$D:$D,[1]Sheet2!$B:$B,0)</f>
        <v>3074820000</v>
      </c>
      <c r="U54" s="178" t="str">
        <f t="shared" si="2"/>
        <v>جم</v>
      </c>
    </row>
    <row r="55" spans="1:21" ht="21">
      <c r="A55" s="186" t="s">
        <v>121</v>
      </c>
      <c r="B55" s="189"/>
      <c r="C55" s="211" t="s">
        <v>434</v>
      </c>
      <c r="D55" s="212"/>
      <c r="E55" s="213">
        <v>5612721</v>
      </c>
      <c r="F55" s="212"/>
      <c r="G55" s="214">
        <v>1000</v>
      </c>
      <c r="H55" s="212"/>
      <c r="I55" s="215">
        <v>0</v>
      </c>
      <c r="J55" s="215"/>
      <c r="K55" s="215">
        <v>0</v>
      </c>
      <c r="L55" s="215"/>
      <c r="M55" s="215">
        <f t="shared" si="0"/>
        <v>0</v>
      </c>
      <c r="N55" s="215"/>
      <c r="O55" s="215">
        <v>5612721000</v>
      </c>
      <c r="P55" s="215"/>
      <c r="Q55" s="215">
        <v>0</v>
      </c>
      <c r="R55" s="215"/>
      <c r="S55" s="215">
        <f t="shared" si="1"/>
        <v>5612721000</v>
      </c>
      <c r="T55" s="177">
        <f>_xlfn.XLOOKUP(U55,[1]Sheet2!$D:$D,[1]Sheet2!$B:$B,0)</f>
        <v>5612721000</v>
      </c>
      <c r="U55" s="178" t="str">
        <f t="shared" si="2"/>
        <v>حتاید</v>
      </c>
    </row>
    <row r="56" spans="1:21" ht="21">
      <c r="A56" s="186" t="s">
        <v>112</v>
      </c>
      <c r="B56" s="189"/>
      <c r="C56" s="211" t="s">
        <v>434</v>
      </c>
      <c r="D56" s="212">
        <v>1677595</v>
      </c>
      <c r="E56" s="213">
        <v>4767849</v>
      </c>
      <c r="F56" s="212"/>
      <c r="G56" s="214">
        <v>7</v>
      </c>
      <c r="H56" s="212"/>
      <c r="I56" s="215">
        <v>0</v>
      </c>
      <c r="J56" s="215"/>
      <c r="K56" s="215">
        <v>0</v>
      </c>
      <c r="L56" s="215"/>
      <c r="M56" s="215">
        <f t="shared" si="0"/>
        <v>0</v>
      </c>
      <c r="N56" s="215"/>
      <c r="O56" s="215">
        <v>33374943</v>
      </c>
      <c r="P56" s="215"/>
      <c r="Q56" s="215">
        <v>0</v>
      </c>
      <c r="R56" s="215"/>
      <c r="S56" s="215">
        <f t="shared" si="1"/>
        <v>33374943</v>
      </c>
      <c r="T56" s="177">
        <f>_xlfn.XLOOKUP(U56,[1]Sheet2!$D:$D,[1]Sheet2!$B:$B,0)</f>
        <v>33374943</v>
      </c>
      <c r="U56" s="178" t="str">
        <f t="shared" si="2"/>
        <v>خگستر</v>
      </c>
    </row>
    <row r="57" spans="1:21" ht="21">
      <c r="A57" s="186" t="s">
        <v>217</v>
      </c>
      <c r="B57" s="189"/>
      <c r="C57" s="211" t="s">
        <v>434</v>
      </c>
      <c r="D57" s="212"/>
      <c r="E57" s="213">
        <v>9056635</v>
      </c>
      <c r="F57" s="212"/>
      <c r="G57" s="214">
        <v>1997</v>
      </c>
      <c r="H57" s="212"/>
      <c r="I57" s="215">
        <v>0</v>
      </c>
      <c r="J57" s="215"/>
      <c r="K57" s="215">
        <v>0</v>
      </c>
      <c r="L57" s="215"/>
      <c r="M57" s="215">
        <f t="shared" si="0"/>
        <v>0</v>
      </c>
      <c r="N57" s="215"/>
      <c r="O57" s="215">
        <v>18086100095</v>
      </c>
      <c r="P57" s="215"/>
      <c r="Q57" s="215">
        <v>0</v>
      </c>
      <c r="R57" s="215"/>
      <c r="S57" s="215">
        <f t="shared" si="1"/>
        <v>18086100095</v>
      </c>
      <c r="T57" s="177">
        <f>_xlfn.XLOOKUP(U57,[1]Sheet2!$D:$D,[1]Sheet2!$B:$B,0)</f>
        <v>18086100095</v>
      </c>
      <c r="U57" s="178" t="str">
        <f t="shared" si="2"/>
        <v>شبریز</v>
      </c>
    </row>
    <row r="58" spans="1:21" ht="21">
      <c r="A58" s="186" t="s">
        <v>241</v>
      </c>
      <c r="B58" s="189"/>
      <c r="C58" s="211" t="s">
        <v>435</v>
      </c>
      <c r="D58" s="212"/>
      <c r="E58" s="213">
        <v>8550599</v>
      </c>
      <c r="F58" s="212"/>
      <c r="G58" s="214">
        <v>600</v>
      </c>
      <c r="H58" s="212"/>
      <c r="I58" s="215">
        <v>0</v>
      </c>
      <c r="J58" s="215"/>
      <c r="K58" s="215">
        <v>0</v>
      </c>
      <c r="L58" s="215"/>
      <c r="M58" s="215">
        <f t="shared" si="0"/>
        <v>0</v>
      </c>
      <c r="N58" s="215"/>
      <c r="O58" s="215">
        <v>5130359400</v>
      </c>
      <c r="P58" s="215"/>
      <c r="Q58" s="215">
        <v>0</v>
      </c>
      <c r="R58" s="215"/>
      <c r="S58" s="215">
        <f t="shared" si="1"/>
        <v>5130359400</v>
      </c>
      <c r="T58" s="177">
        <f>_xlfn.XLOOKUP(U58,[1]Sheet2!$D:$D,[1]Sheet2!$B:$B,0)</f>
        <v>5130359400</v>
      </c>
      <c r="U58" s="178" t="str">
        <f t="shared" si="2"/>
        <v>مداران</v>
      </c>
    </row>
    <row r="59" spans="1:21" ht="21">
      <c r="A59" s="186" t="s">
        <v>273</v>
      </c>
      <c r="B59" s="189"/>
      <c r="C59" s="211" t="s">
        <v>435</v>
      </c>
      <c r="D59" s="212"/>
      <c r="E59" s="213">
        <v>53021124</v>
      </c>
      <c r="F59" s="212"/>
      <c r="G59" s="214">
        <v>170</v>
      </c>
      <c r="H59" s="212"/>
      <c r="I59" s="215">
        <v>0</v>
      </c>
      <c r="J59" s="215"/>
      <c r="K59" s="215">
        <v>0</v>
      </c>
      <c r="L59" s="215"/>
      <c r="M59" s="215">
        <f t="shared" si="0"/>
        <v>0</v>
      </c>
      <c r="N59" s="215"/>
      <c r="O59" s="215">
        <v>9013591080</v>
      </c>
      <c r="P59" s="215"/>
      <c r="Q59" s="215">
        <v>0</v>
      </c>
      <c r="R59" s="215"/>
      <c r="S59" s="215">
        <f t="shared" si="1"/>
        <v>9013591080</v>
      </c>
      <c r="T59" s="177">
        <f>_xlfn.XLOOKUP(U59,[1]Sheet2!$D:$D,[1]Sheet2!$B:$B,0)</f>
        <v>9013591080</v>
      </c>
      <c r="U59" s="178" t="str">
        <f t="shared" si="2"/>
        <v>ومعادن</v>
      </c>
    </row>
    <row r="60" spans="1:21" ht="21">
      <c r="A60" s="186" t="s">
        <v>102</v>
      </c>
      <c r="B60" s="189"/>
      <c r="C60" s="211" t="s">
        <v>435</v>
      </c>
      <c r="D60" s="212"/>
      <c r="E60" s="213">
        <v>4126219</v>
      </c>
      <c r="F60" s="212"/>
      <c r="G60" s="214">
        <v>1300</v>
      </c>
      <c r="H60" s="212"/>
      <c r="I60" s="215">
        <v>0</v>
      </c>
      <c r="J60" s="215"/>
      <c r="K60" s="215">
        <v>0</v>
      </c>
      <c r="L60" s="215"/>
      <c r="M60" s="215">
        <f t="shared" si="0"/>
        <v>0</v>
      </c>
      <c r="N60" s="215"/>
      <c r="O60" s="215">
        <v>5364084700</v>
      </c>
      <c r="P60" s="215"/>
      <c r="Q60" s="215">
        <v>0</v>
      </c>
      <c r="R60" s="215"/>
      <c r="S60" s="215">
        <f t="shared" si="1"/>
        <v>5364084700</v>
      </c>
      <c r="T60" s="177">
        <f>_xlfn.XLOOKUP(U60,[1]Sheet2!$D:$D,[1]Sheet2!$B:$B,0)</f>
        <v>5364084700</v>
      </c>
      <c r="U60" s="178" t="str">
        <f t="shared" si="2"/>
        <v>کساوه</v>
      </c>
    </row>
    <row r="61" spans="1:21" ht="21">
      <c r="A61" s="186" t="s">
        <v>252</v>
      </c>
      <c r="B61" s="189"/>
      <c r="C61" s="211" t="s">
        <v>435</v>
      </c>
      <c r="D61" s="212"/>
      <c r="E61" s="213">
        <v>7142885</v>
      </c>
      <c r="F61" s="212"/>
      <c r="G61" s="214">
        <v>220</v>
      </c>
      <c r="H61" s="212"/>
      <c r="I61" s="215">
        <v>0</v>
      </c>
      <c r="J61" s="215"/>
      <c r="K61" s="215">
        <v>0</v>
      </c>
      <c r="L61" s="215"/>
      <c r="M61" s="215">
        <f t="shared" si="0"/>
        <v>0</v>
      </c>
      <c r="N61" s="215"/>
      <c r="O61" s="215">
        <v>1571434700</v>
      </c>
      <c r="P61" s="215"/>
      <c r="Q61" s="215">
        <v>0</v>
      </c>
      <c r="R61" s="215"/>
      <c r="S61" s="215">
        <f t="shared" si="1"/>
        <v>1571434700</v>
      </c>
      <c r="T61" s="177">
        <f>_xlfn.XLOOKUP(U61,[1]Sheet2!$D:$D,[1]Sheet2!$B:$B,0)</f>
        <v>1571434700</v>
      </c>
      <c r="U61" s="178" t="str">
        <f t="shared" si="2"/>
        <v>کمنگنز</v>
      </c>
    </row>
    <row r="62" spans="1:21" ht="21">
      <c r="A62" s="186" t="s">
        <v>288</v>
      </c>
      <c r="B62" s="189"/>
      <c r="C62" s="211" t="s">
        <v>435</v>
      </c>
      <c r="D62" s="212"/>
      <c r="E62" s="213">
        <v>16191387</v>
      </c>
      <c r="F62" s="212"/>
      <c r="G62" s="214">
        <v>48</v>
      </c>
      <c r="H62" s="212"/>
      <c r="I62" s="215">
        <v>0</v>
      </c>
      <c r="J62" s="215"/>
      <c r="K62" s="215">
        <v>0</v>
      </c>
      <c r="L62" s="215"/>
      <c r="M62" s="215">
        <f t="shared" si="0"/>
        <v>0</v>
      </c>
      <c r="N62" s="215"/>
      <c r="O62" s="215">
        <v>777186576</v>
      </c>
      <c r="P62" s="215"/>
      <c r="Q62" s="215">
        <v>0</v>
      </c>
      <c r="R62" s="215"/>
      <c r="S62" s="215">
        <f t="shared" si="1"/>
        <v>777186576</v>
      </c>
      <c r="T62" s="177">
        <f>_xlfn.XLOOKUP(U62,[1]Sheet2!$D:$D,[1]Sheet2!$B:$B,0)</f>
        <v>777186576</v>
      </c>
      <c r="U62" s="178" t="str">
        <f t="shared" si="2"/>
        <v>شلعاب</v>
      </c>
    </row>
    <row r="63" spans="1:21" ht="21">
      <c r="A63" s="186" t="s">
        <v>215</v>
      </c>
      <c r="B63" s="189"/>
      <c r="C63" s="211" t="s">
        <v>435</v>
      </c>
      <c r="D63" s="212"/>
      <c r="E63" s="213">
        <v>15367604</v>
      </c>
      <c r="F63" s="212"/>
      <c r="G63" s="214">
        <v>280</v>
      </c>
      <c r="H63" s="212"/>
      <c r="I63" s="215">
        <v>0</v>
      </c>
      <c r="J63" s="215"/>
      <c r="K63" s="215">
        <v>0</v>
      </c>
      <c r="L63" s="215"/>
      <c r="M63" s="215">
        <f t="shared" si="0"/>
        <v>0</v>
      </c>
      <c r="N63" s="215"/>
      <c r="O63" s="215">
        <v>4302929120</v>
      </c>
      <c r="P63" s="215"/>
      <c r="Q63" s="215">
        <v>0</v>
      </c>
      <c r="R63" s="215"/>
      <c r="S63" s="215">
        <f t="shared" si="1"/>
        <v>4302929120</v>
      </c>
      <c r="T63" s="177">
        <f>_xlfn.XLOOKUP(U63,[1]Sheet2!$D:$D,[1]Sheet2!$B:$B,0)</f>
        <v>4302929120</v>
      </c>
      <c r="U63" s="178" t="str">
        <f t="shared" si="2"/>
        <v>اسیاتک</v>
      </c>
    </row>
    <row r="64" spans="1:21" ht="21">
      <c r="A64" s="186" t="s">
        <v>284</v>
      </c>
      <c r="B64" s="189"/>
      <c r="C64" s="211" t="s">
        <v>435</v>
      </c>
      <c r="D64" s="212">
        <v>4047359</v>
      </c>
      <c r="E64" s="213">
        <v>21303694</v>
      </c>
      <c r="F64" s="212"/>
      <c r="G64" s="214">
        <v>80</v>
      </c>
      <c r="H64" s="212"/>
      <c r="I64" s="215">
        <v>0</v>
      </c>
      <c r="J64" s="215"/>
      <c r="K64" s="215">
        <v>0</v>
      </c>
      <c r="L64" s="215"/>
      <c r="M64" s="215">
        <f t="shared" si="0"/>
        <v>0</v>
      </c>
      <c r="N64" s="215"/>
      <c r="O64" s="215">
        <v>1704295520</v>
      </c>
      <c r="P64" s="215"/>
      <c r="Q64" s="215">
        <v>0</v>
      </c>
      <c r="R64" s="215"/>
      <c r="S64" s="215">
        <f t="shared" si="1"/>
        <v>1704295520</v>
      </c>
      <c r="T64" s="177">
        <f>_xlfn.XLOOKUP(U64,[1]Sheet2!$D:$D,[1]Sheet2!$B:$B,0)</f>
        <v>1704295520</v>
      </c>
      <c r="U64" s="178" t="str">
        <f t="shared" si="2"/>
        <v>کیمیا</v>
      </c>
    </row>
    <row r="65" spans="1:21" ht="21">
      <c r="A65" s="186" t="s">
        <v>246</v>
      </c>
      <c r="B65" s="189"/>
      <c r="C65" s="211" t="s">
        <v>435</v>
      </c>
      <c r="D65" s="212">
        <v>355050</v>
      </c>
      <c r="E65" s="213">
        <v>15376056</v>
      </c>
      <c r="F65" s="212"/>
      <c r="G65" s="214">
        <v>1624</v>
      </c>
      <c r="H65" s="212"/>
      <c r="I65" s="215">
        <v>0</v>
      </c>
      <c r="J65" s="215"/>
      <c r="K65" s="215">
        <v>0</v>
      </c>
      <c r="L65" s="215"/>
      <c r="M65" s="215">
        <f t="shared" si="0"/>
        <v>0</v>
      </c>
      <c r="N65" s="215"/>
      <c r="O65" s="215">
        <v>24970714944</v>
      </c>
      <c r="P65" s="215"/>
      <c r="Q65" s="215">
        <v>0</v>
      </c>
      <c r="R65" s="215"/>
      <c r="S65" s="215">
        <f t="shared" si="1"/>
        <v>24970714944</v>
      </c>
      <c r="T65" s="177">
        <f>_xlfn.XLOOKUP(U65,[1]Sheet2!$D:$D,[1]Sheet2!$B:$B,0)</f>
        <v>24970714944</v>
      </c>
      <c r="U65" s="178" t="str">
        <f t="shared" si="2"/>
        <v>وپست</v>
      </c>
    </row>
    <row r="66" spans="1:21" ht="21">
      <c r="A66" s="186" t="s">
        <v>84</v>
      </c>
      <c r="B66" s="189"/>
      <c r="C66" s="211" t="s">
        <v>435</v>
      </c>
      <c r="D66" s="212"/>
      <c r="E66" s="213">
        <v>3907065</v>
      </c>
      <c r="F66" s="212"/>
      <c r="G66" s="214">
        <v>750</v>
      </c>
      <c r="H66" s="212"/>
      <c r="I66" s="215">
        <v>0</v>
      </c>
      <c r="J66" s="215"/>
      <c r="K66" s="215">
        <v>0</v>
      </c>
      <c r="L66" s="215"/>
      <c r="M66" s="215">
        <f t="shared" si="0"/>
        <v>0</v>
      </c>
      <c r="N66" s="215"/>
      <c r="O66" s="215">
        <v>2930298750</v>
      </c>
      <c r="P66" s="215"/>
      <c r="Q66" s="215">
        <v>0</v>
      </c>
      <c r="R66" s="215"/>
      <c r="S66" s="215">
        <f t="shared" si="1"/>
        <v>2930298750</v>
      </c>
      <c r="T66" s="177">
        <f>_xlfn.XLOOKUP(U66,[1]Sheet2!$D:$D,[1]Sheet2!$B:$B,0)</f>
        <v>2930298750</v>
      </c>
      <c r="U66" s="178" t="str">
        <f t="shared" si="2"/>
        <v>حفاری</v>
      </c>
    </row>
    <row r="67" spans="1:21" ht="21">
      <c r="A67" s="186" t="s">
        <v>243</v>
      </c>
      <c r="B67" s="189"/>
      <c r="C67" s="211" t="s">
        <v>436</v>
      </c>
      <c r="D67" s="212"/>
      <c r="E67" s="213">
        <v>3694702</v>
      </c>
      <c r="F67" s="212"/>
      <c r="G67" s="214">
        <v>140</v>
      </c>
      <c r="H67" s="212"/>
      <c r="I67" s="215">
        <v>0</v>
      </c>
      <c r="J67" s="215"/>
      <c r="K67" s="215">
        <v>0</v>
      </c>
      <c r="L67" s="215"/>
      <c r="M67" s="215">
        <f t="shared" si="0"/>
        <v>0</v>
      </c>
      <c r="N67" s="215"/>
      <c r="O67" s="215">
        <v>517258280</v>
      </c>
      <c r="P67" s="215"/>
      <c r="Q67" s="215">
        <v>0</v>
      </c>
      <c r="R67" s="215"/>
      <c r="S67" s="215">
        <f t="shared" si="1"/>
        <v>517258280</v>
      </c>
      <c r="T67" s="177">
        <f>_xlfn.XLOOKUP(U67,[1]Sheet2!$D:$D,[1]Sheet2!$B:$B,0)</f>
        <v>517258280</v>
      </c>
      <c r="U67" s="178" t="str">
        <f t="shared" si="2"/>
        <v>لبوتان</v>
      </c>
    </row>
    <row r="68" spans="1:21" ht="21">
      <c r="A68" s="186" t="s">
        <v>74</v>
      </c>
      <c r="B68" s="189"/>
      <c r="C68" s="211" t="s">
        <v>436</v>
      </c>
      <c r="D68" s="212"/>
      <c r="E68" s="213">
        <v>9700429</v>
      </c>
      <c r="F68" s="212"/>
      <c r="G68" s="214">
        <v>350</v>
      </c>
      <c r="H68" s="212"/>
      <c r="I68" s="215">
        <v>0</v>
      </c>
      <c r="J68" s="215"/>
      <c r="K68" s="215">
        <v>0</v>
      </c>
      <c r="L68" s="215"/>
      <c r="M68" s="215">
        <f t="shared" si="0"/>
        <v>0</v>
      </c>
      <c r="N68" s="215"/>
      <c r="O68" s="215">
        <v>3395150150</v>
      </c>
      <c r="P68" s="215"/>
      <c r="Q68" s="215">
        <v>0</v>
      </c>
      <c r="R68" s="215"/>
      <c r="S68" s="215">
        <f t="shared" si="1"/>
        <v>3395150150</v>
      </c>
      <c r="T68" s="177">
        <f>_xlfn.XLOOKUP(U68,[1]Sheet2!$D:$D,[1]Sheet2!$B:$B,0)</f>
        <v>3395150150</v>
      </c>
      <c r="U68" s="178" t="str">
        <f t="shared" si="2"/>
        <v>غسالم</v>
      </c>
    </row>
    <row r="69" spans="1:21" ht="21">
      <c r="A69" s="186" t="s">
        <v>119</v>
      </c>
      <c r="B69" s="189"/>
      <c r="C69" s="211" t="s">
        <v>436</v>
      </c>
      <c r="D69" s="212">
        <v>7379981</v>
      </c>
      <c r="E69" s="213">
        <v>43016033</v>
      </c>
      <c r="F69" s="212"/>
      <c r="G69" s="214">
        <v>500</v>
      </c>
      <c r="H69" s="212"/>
      <c r="I69" s="215">
        <v>0</v>
      </c>
      <c r="J69" s="215"/>
      <c r="K69" s="215">
        <v>0</v>
      </c>
      <c r="L69" s="215"/>
      <c r="M69" s="215">
        <f t="shared" si="0"/>
        <v>0</v>
      </c>
      <c r="N69" s="215"/>
      <c r="O69" s="215">
        <v>21508016500</v>
      </c>
      <c r="P69" s="215"/>
      <c r="Q69" s="215">
        <v>0</v>
      </c>
      <c r="R69" s="215"/>
      <c r="S69" s="215">
        <f t="shared" si="1"/>
        <v>21508016500</v>
      </c>
      <c r="T69" s="177">
        <f>_xlfn.XLOOKUP(U69,[1]Sheet2!$D:$D,[1]Sheet2!$B:$B,0)</f>
        <v>21508016500</v>
      </c>
      <c r="U69" s="178" t="str">
        <f t="shared" si="2"/>
        <v>فسپا</v>
      </c>
    </row>
    <row r="70" spans="1:21" ht="21">
      <c r="A70" s="186" t="s">
        <v>126</v>
      </c>
      <c r="B70" s="189"/>
      <c r="C70" s="211" t="s">
        <v>436</v>
      </c>
      <c r="D70" s="212"/>
      <c r="E70" s="213">
        <v>4028814</v>
      </c>
      <c r="F70" s="212"/>
      <c r="G70" s="214">
        <v>28</v>
      </c>
      <c r="H70" s="212"/>
      <c r="I70" s="215">
        <v>0</v>
      </c>
      <c r="J70" s="215"/>
      <c r="K70" s="215">
        <v>0</v>
      </c>
      <c r="L70" s="215"/>
      <c r="M70" s="215">
        <f t="shared" si="0"/>
        <v>0</v>
      </c>
      <c r="N70" s="215"/>
      <c r="O70" s="215">
        <v>112806792</v>
      </c>
      <c r="P70" s="215"/>
      <c r="Q70" s="215">
        <v>0</v>
      </c>
      <c r="R70" s="215"/>
      <c r="S70" s="215">
        <f t="shared" si="1"/>
        <v>112806792</v>
      </c>
      <c r="T70" s="177">
        <f>_xlfn.XLOOKUP(U70,[1]Sheet2!$D:$D,[1]Sheet2!$B:$B,0)</f>
        <v>112806792</v>
      </c>
      <c r="U70" s="178" t="str">
        <f t="shared" si="2"/>
        <v>وساپا</v>
      </c>
    </row>
    <row r="71" spans="1:21" ht="21">
      <c r="A71" s="186" t="s">
        <v>209</v>
      </c>
      <c r="B71" s="189"/>
      <c r="C71" s="211" t="s">
        <v>436</v>
      </c>
      <c r="D71" s="212"/>
      <c r="E71" s="213">
        <v>2254242</v>
      </c>
      <c r="F71" s="212"/>
      <c r="G71" s="214">
        <v>1050</v>
      </c>
      <c r="H71" s="212"/>
      <c r="I71" s="215">
        <v>0</v>
      </c>
      <c r="J71" s="215"/>
      <c r="K71" s="215">
        <v>0</v>
      </c>
      <c r="L71" s="215"/>
      <c r="M71" s="215">
        <f t="shared" si="0"/>
        <v>0</v>
      </c>
      <c r="N71" s="215"/>
      <c r="O71" s="215">
        <v>2366954100</v>
      </c>
      <c r="P71" s="215"/>
      <c r="Q71" s="215">
        <v>0</v>
      </c>
      <c r="R71" s="215"/>
      <c r="S71" s="215">
        <f t="shared" si="1"/>
        <v>2366954100</v>
      </c>
      <c r="T71" s="177">
        <f>_xlfn.XLOOKUP(U71,[1]Sheet2!$D:$D,[1]Sheet2!$B:$B,0)</f>
        <v>2366954100</v>
      </c>
      <c r="U71" s="178" t="str">
        <f t="shared" si="2"/>
        <v>شبهرن</v>
      </c>
    </row>
    <row r="72" spans="1:21" ht="21">
      <c r="A72" s="186" t="s">
        <v>278</v>
      </c>
      <c r="B72" s="189"/>
      <c r="C72" s="211" t="s">
        <v>436</v>
      </c>
      <c r="D72" s="212"/>
      <c r="E72" s="213">
        <v>1855058</v>
      </c>
      <c r="F72" s="212"/>
      <c r="G72" s="214">
        <v>3000</v>
      </c>
      <c r="H72" s="212"/>
      <c r="I72" s="215">
        <v>0</v>
      </c>
      <c r="J72" s="215"/>
      <c r="K72" s="215">
        <v>0</v>
      </c>
      <c r="L72" s="215"/>
      <c r="M72" s="215">
        <f t="shared" si="0"/>
        <v>0</v>
      </c>
      <c r="N72" s="215"/>
      <c r="O72" s="215">
        <v>5565174000</v>
      </c>
      <c r="P72" s="215"/>
      <c r="Q72" s="215">
        <v>0</v>
      </c>
      <c r="R72" s="215"/>
      <c r="S72" s="215">
        <f t="shared" si="1"/>
        <v>5565174000</v>
      </c>
      <c r="T72" s="177">
        <f>_xlfn.XLOOKUP(U72,[1]Sheet2!$D:$D,[1]Sheet2!$B:$B,0)</f>
        <v>5565174000</v>
      </c>
      <c r="U72" s="178" t="str">
        <f t="shared" si="2"/>
        <v>بفجر</v>
      </c>
    </row>
    <row r="73" spans="1:21" ht="21">
      <c r="A73" s="186" t="s">
        <v>203</v>
      </c>
      <c r="B73" s="189"/>
      <c r="C73" s="211" t="s">
        <v>436</v>
      </c>
      <c r="D73" s="212"/>
      <c r="E73" s="213">
        <v>17049450</v>
      </c>
      <c r="F73" s="212"/>
      <c r="G73" s="214">
        <v>114</v>
      </c>
      <c r="H73" s="212"/>
      <c r="I73" s="215">
        <v>0</v>
      </c>
      <c r="J73" s="215"/>
      <c r="K73" s="215">
        <v>0</v>
      </c>
      <c r="L73" s="215"/>
      <c r="M73" s="215">
        <f t="shared" si="0"/>
        <v>0</v>
      </c>
      <c r="N73" s="215"/>
      <c r="O73" s="215">
        <v>1943637300</v>
      </c>
      <c r="P73" s="215"/>
      <c r="Q73" s="215">
        <v>0</v>
      </c>
      <c r="R73" s="215"/>
      <c r="S73" s="215">
        <f t="shared" si="1"/>
        <v>1943637300</v>
      </c>
      <c r="T73" s="177">
        <f>_xlfn.XLOOKUP(U73,[1]Sheet2!$D:$D,[1]Sheet2!$B:$B,0)</f>
        <v>1943637300</v>
      </c>
      <c r="U73" s="178" t="str">
        <f t="shared" si="2"/>
        <v>خزامیا</v>
      </c>
    </row>
    <row r="74" spans="1:21" ht="21">
      <c r="A74" s="186" t="s">
        <v>179</v>
      </c>
      <c r="B74" s="189"/>
      <c r="C74" s="211" t="s">
        <v>436</v>
      </c>
      <c r="D74" s="212"/>
      <c r="E74" s="213">
        <v>8593594</v>
      </c>
      <c r="F74" s="212"/>
      <c r="G74" s="214">
        <v>270</v>
      </c>
      <c r="H74" s="212"/>
      <c r="I74" s="215">
        <v>0</v>
      </c>
      <c r="J74" s="215"/>
      <c r="K74" s="215">
        <v>0</v>
      </c>
      <c r="L74" s="215"/>
      <c r="M74" s="215">
        <f t="shared" ref="M74:M137" si="3">I74+K74</f>
        <v>0</v>
      </c>
      <c r="N74" s="215"/>
      <c r="O74" s="215">
        <v>2320270380</v>
      </c>
      <c r="P74" s="215"/>
      <c r="Q74" s="215">
        <v>0</v>
      </c>
      <c r="R74" s="215"/>
      <c r="S74" s="215">
        <f t="shared" ref="S74:S137" si="4">O74+Q74</f>
        <v>2320270380</v>
      </c>
      <c r="T74" s="177">
        <f>_xlfn.XLOOKUP(U74,[1]Sheet2!$D:$D,[1]Sheet2!$B:$B,0)</f>
        <v>2320270380</v>
      </c>
      <c r="U74" s="178" t="str">
        <f t="shared" ref="U74:U137" si="5">MID(A74,FIND("(",A74)+1,FIND(")",A74)-FIND("(",A74)-1)</f>
        <v>ونفت</v>
      </c>
    </row>
    <row r="75" spans="1:21" ht="21">
      <c r="A75" s="186" t="s">
        <v>367</v>
      </c>
      <c r="B75" s="189"/>
      <c r="C75" s="211" t="s">
        <v>436</v>
      </c>
      <c r="D75" s="212">
        <v>2009331</v>
      </c>
      <c r="E75" s="213">
        <v>5313566</v>
      </c>
      <c r="F75" s="212"/>
      <c r="G75" s="214">
        <v>870</v>
      </c>
      <c r="H75" s="212"/>
      <c r="I75" s="215">
        <v>0</v>
      </c>
      <c r="J75" s="215"/>
      <c r="K75" s="215">
        <v>0</v>
      </c>
      <c r="L75" s="215"/>
      <c r="M75" s="215">
        <f t="shared" si="3"/>
        <v>0</v>
      </c>
      <c r="N75" s="215"/>
      <c r="O75" s="215">
        <v>4622802420</v>
      </c>
      <c r="P75" s="215"/>
      <c r="Q75" s="215">
        <v>0</v>
      </c>
      <c r="R75" s="215"/>
      <c r="S75" s="215">
        <f t="shared" si="4"/>
        <v>4622802420</v>
      </c>
      <c r="T75" s="177">
        <f>_xlfn.XLOOKUP(U75,[1]Sheet2!$D:$D,[1]Sheet2!$B:$B,0)</f>
        <v>4622802420</v>
      </c>
      <c r="U75" s="178" t="str">
        <f t="shared" si="5"/>
        <v>فجام</v>
      </c>
    </row>
    <row r="76" spans="1:21" ht="21">
      <c r="A76" s="186" t="s">
        <v>235</v>
      </c>
      <c r="B76" s="189"/>
      <c r="C76" s="211" t="s">
        <v>436</v>
      </c>
      <c r="D76" s="212"/>
      <c r="E76" s="213">
        <v>25746045</v>
      </c>
      <c r="F76" s="212"/>
      <c r="G76" s="214">
        <v>2000</v>
      </c>
      <c r="H76" s="212"/>
      <c r="I76" s="215">
        <v>0</v>
      </c>
      <c r="J76" s="215"/>
      <c r="K76" s="215">
        <v>0</v>
      </c>
      <c r="L76" s="215"/>
      <c r="M76" s="215">
        <f t="shared" si="3"/>
        <v>0</v>
      </c>
      <c r="N76" s="215"/>
      <c r="O76" s="215">
        <v>51492090000</v>
      </c>
      <c r="P76" s="215"/>
      <c r="Q76" s="215">
        <v>0</v>
      </c>
      <c r="R76" s="215"/>
      <c r="S76" s="215">
        <f t="shared" si="4"/>
        <v>51492090000</v>
      </c>
      <c r="T76" s="177">
        <f>_xlfn.XLOOKUP(U76,[1]Sheet2!$D:$D,[1]Sheet2!$B:$B,0)</f>
        <v>51492090000</v>
      </c>
      <c r="U76" s="178" t="str">
        <f t="shared" si="5"/>
        <v>وبانک</v>
      </c>
    </row>
    <row r="77" spans="1:21" ht="21">
      <c r="A77" s="186" t="s">
        <v>311</v>
      </c>
      <c r="B77" s="189"/>
      <c r="C77" s="211" t="s">
        <v>436</v>
      </c>
      <c r="D77" s="212"/>
      <c r="E77" s="213">
        <v>4263580</v>
      </c>
      <c r="F77" s="212"/>
      <c r="G77" s="214">
        <v>2</v>
      </c>
      <c r="H77" s="212"/>
      <c r="I77" s="215">
        <v>0</v>
      </c>
      <c r="J77" s="215"/>
      <c r="K77" s="215">
        <v>0</v>
      </c>
      <c r="L77" s="215"/>
      <c r="M77" s="215">
        <f t="shared" si="3"/>
        <v>0</v>
      </c>
      <c r="N77" s="215"/>
      <c r="O77" s="215">
        <v>8527160</v>
      </c>
      <c r="P77" s="215"/>
      <c r="Q77" s="215">
        <v>0</v>
      </c>
      <c r="R77" s="215"/>
      <c r="S77" s="215">
        <f t="shared" si="4"/>
        <v>8527160</v>
      </c>
      <c r="T77" s="177">
        <f>_xlfn.XLOOKUP(U77,[1]Sheet2!$D:$D,[1]Sheet2!$B:$B,0)</f>
        <v>8527160</v>
      </c>
      <c r="U77" s="178" t="str">
        <f t="shared" si="5"/>
        <v>خکمک</v>
      </c>
    </row>
    <row r="78" spans="1:21" ht="21">
      <c r="A78" s="186" t="s">
        <v>161</v>
      </c>
      <c r="B78" s="189"/>
      <c r="C78" s="211" t="s">
        <v>400</v>
      </c>
      <c r="D78" s="212">
        <v>707643</v>
      </c>
      <c r="E78" s="213">
        <v>12752542</v>
      </c>
      <c r="F78" s="212"/>
      <c r="G78" s="214">
        <v>250</v>
      </c>
      <c r="H78" s="212"/>
      <c r="I78" s="215">
        <v>0</v>
      </c>
      <c r="J78" s="215"/>
      <c r="K78" s="215">
        <v>0</v>
      </c>
      <c r="L78" s="215"/>
      <c r="M78" s="215">
        <f t="shared" si="3"/>
        <v>0</v>
      </c>
      <c r="N78" s="215"/>
      <c r="O78" s="215">
        <v>3188135500</v>
      </c>
      <c r="P78" s="215"/>
      <c r="Q78" s="215">
        <v>0</v>
      </c>
      <c r="R78" s="215"/>
      <c r="S78" s="215">
        <f t="shared" si="4"/>
        <v>3188135500</v>
      </c>
      <c r="T78" s="177">
        <f>_xlfn.XLOOKUP(U78,[1]Sheet2!$D:$D,[1]Sheet2!$B:$B,0)</f>
        <v>3188135500</v>
      </c>
      <c r="U78" s="178" t="str">
        <f t="shared" si="5"/>
        <v>وخاور</v>
      </c>
    </row>
    <row r="79" spans="1:21" ht="21">
      <c r="A79" s="186" t="s">
        <v>375</v>
      </c>
      <c r="B79" s="189"/>
      <c r="C79" s="211" t="s">
        <v>436</v>
      </c>
      <c r="D79" s="212"/>
      <c r="E79" s="213">
        <v>12579450</v>
      </c>
      <c r="F79" s="212"/>
      <c r="G79" s="214">
        <v>62</v>
      </c>
      <c r="H79" s="212"/>
      <c r="I79" s="215">
        <v>0</v>
      </c>
      <c r="J79" s="215"/>
      <c r="K79" s="215">
        <v>0</v>
      </c>
      <c r="L79" s="215"/>
      <c r="M79" s="215">
        <f t="shared" si="3"/>
        <v>0</v>
      </c>
      <c r="N79" s="215"/>
      <c r="O79" s="215">
        <v>779925900</v>
      </c>
      <c r="P79" s="215"/>
      <c r="Q79" s="215">
        <v>0</v>
      </c>
      <c r="R79" s="215"/>
      <c r="S79" s="215">
        <f t="shared" si="4"/>
        <v>779925900</v>
      </c>
      <c r="T79" s="177">
        <f>_xlfn.XLOOKUP(U79,[1]Sheet2!$D:$D,[1]Sheet2!$B:$B,0)</f>
        <v>779925900</v>
      </c>
      <c r="U79" s="178" t="str">
        <f t="shared" si="5"/>
        <v>دانا</v>
      </c>
    </row>
    <row r="80" spans="1:21" ht="21">
      <c r="A80" s="186" t="s">
        <v>297</v>
      </c>
      <c r="B80" s="189"/>
      <c r="C80" s="211" t="s">
        <v>436</v>
      </c>
      <c r="D80" s="212"/>
      <c r="E80" s="213">
        <v>5143227</v>
      </c>
      <c r="F80" s="212"/>
      <c r="G80" s="214">
        <v>800</v>
      </c>
      <c r="H80" s="212"/>
      <c r="I80" s="215">
        <v>0</v>
      </c>
      <c r="J80" s="215"/>
      <c r="K80" s="215">
        <v>0</v>
      </c>
      <c r="L80" s="215"/>
      <c r="M80" s="215">
        <f t="shared" si="3"/>
        <v>0</v>
      </c>
      <c r="N80" s="215"/>
      <c r="O80" s="215">
        <v>4114581600</v>
      </c>
      <c r="P80" s="215"/>
      <c r="Q80" s="215">
        <v>0</v>
      </c>
      <c r="R80" s="215"/>
      <c r="S80" s="215">
        <f t="shared" si="4"/>
        <v>4114581600</v>
      </c>
      <c r="T80" s="177">
        <f>_xlfn.XLOOKUP(U80,[1]Sheet2!$D:$D,[1]Sheet2!$B:$B,0)</f>
        <v>4114581600</v>
      </c>
      <c r="U80" s="178" t="str">
        <f t="shared" si="5"/>
        <v>فرآور</v>
      </c>
    </row>
    <row r="81" spans="1:22" ht="21">
      <c r="A81" s="186" t="s">
        <v>160</v>
      </c>
      <c r="B81" s="189"/>
      <c r="C81" s="211" t="s">
        <v>436</v>
      </c>
      <c r="D81" s="212">
        <v>3293765</v>
      </c>
      <c r="E81" s="213">
        <v>19963565</v>
      </c>
      <c r="F81" s="212"/>
      <c r="G81" s="216">
        <v>550</v>
      </c>
      <c r="H81" s="212"/>
      <c r="I81" s="217">
        <v>0</v>
      </c>
      <c r="J81" s="217"/>
      <c r="K81" s="217">
        <v>0</v>
      </c>
      <c r="L81" s="217"/>
      <c r="M81" s="215">
        <f t="shared" si="3"/>
        <v>0</v>
      </c>
      <c r="N81" s="217"/>
      <c r="O81" s="217">
        <v>10979960750</v>
      </c>
      <c r="P81" s="217"/>
      <c r="Q81" s="217">
        <v>0</v>
      </c>
      <c r="R81" s="217"/>
      <c r="S81" s="215">
        <f t="shared" si="4"/>
        <v>10979960750</v>
      </c>
      <c r="T81" s="177">
        <f>_xlfn.XLOOKUP(U81,[1]Sheet2!$D:$D,[1]Sheet2!$B:$B,0)</f>
        <v>10979960750</v>
      </c>
      <c r="U81" s="178" t="str">
        <f t="shared" si="5"/>
        <v>غکورش</v>
      </c>
    </row>
    <row r="82" spans="1:22" ht="21">
      <c r="A82" s="186" t="s">
        <v>360</v>
      </c>
      <c r="B82" s="189"/>
      <c r="C82" s="211" t="s">
        <v>436</v>
      </c>
      <c r="D82" s="212"/>
      <c r="E82" s="213">
        <v>120822653</v>
      </c>
      <c r="F82" s="212"/>
      <c r="G82" s="214">
        <v>20</v>
      </c>
      <c r="H82" s="212"/>
      <c r="I82" s="215">
        <v>0</v>
      </c>
      <c r="J82" s="215"/>
      <c r="K82" s="215">
        <v>0</v>
      </c>
      <c r="L82" s="215"/>
      <c r="M82" s="215">
        <f t="shared" si="3"/>
        <v>0</v>
      </c>
      <c r="N82" s="215"/>
      <c r="O82" s="215">
        <v>2416453060</v>
      </c>
      <c r="P82" s="215"/>
      <c r="Q82" s="215">
        <v>0</v>
      </c>
      <c r="R82" s="215"/>
      <c r="S82" s="215">
        <f t="shared" si="4"/>
        <v>2416453060</v>
      </c>
      <c r="T82" s="177">
        <f>_xlfn.XLOOKUP(U82,[1]Sheet2!$D:$D,[1]Sheet2!$B:$B,0)</f>
        <v>2416453060</v>
      </c>
      <c r="U82" s="178" t="str">
        <f t="shared" si="5"/>
        <v>شگستر</v>
      </c>
    </row>
    <row r="83" spans="1:22" ht="21">
      <c r="A83" s="186" t="s">
        <v>309</v>
      </c>
      <c r="B83" s="189"/>
      <c r="C83" s="211" t="s">
        <v>400</v>
      </c>
      <c r="D83" s="212">
        <v>813670</v>
      </c>
      <c r="E83" s="213">
        <v>26237533</v>
      </c>
      <c r="F83" s="212"/>
      <c r="G83" s="214">
        <v>310</v>
      </c>
      <c r="H83" s="212"/>
      <c r="I83" s="215">
        <v>0</v>
      </c>
      <c r="J83" s="215"/>
      <c r="K83" s="215">
        <v>0</v>
      </c>
      <c r="L83" s="215"/>
      <c r="M83" s="215">
        <f t="shared" si="3"/>
        <v>0</v>
      </c>
      <c r="N83" s="215"/>
      <c r="O83" s="215">
        <v>8133635230</v>
      </c>
      <c r="P83" s="215"/>
      <c r="Q83" s="215">
        <v>0</v>
      </c>
      <c r="R83" s="215"/>
      <c r="S83" s="215">
        <f t="shared" si="4"/>
        <v>8133635230</v>
      </c>
      <c r="T83" s="177">
        <f>_xlfn.XLOOKUP(U83,[1]Sheet2!$D:$D,[1]Sheet2!$B:$B,0)</f>
        <v>8133635230</v>
      </c>
      <c r="U83" s="178" t="str">
        <f t="shared" si="5"/>
        <v>فاما</v>
      </c>
    </row>
    <row r="84" spans="1:22" ht="21">
      <c r="A84" s="186" t="s">
        <v>129</v>
      </c>
      <c r="B84" s="189"/>
      <c r="C84" s="211" t="s">
        <v>400</v>
      </c>
      <c r="D84" s="212">
        <v>271970</v>
      </c>
      <c r="E84" s="213">
        <v>1466922</v>
      </c>
      <c r="F84" s="212"/>
      <c r="G84" s="214">
        <v>1440</v>
      </c>
      <c r="H84" s="212"/>
      <c r="I84" s="215">
        <v>0</v>
      </c>
      <c r="J84" s="215"/>
      <c r="K84" s="215">
        <v>0</v>
      </c>
      <c r="L84" s="215"/>
      <c r="M84" s="215">
        <f t="shared" si="3"/>
        <v>0</v>
      </c>
      <c r="N84" s="215"/>
      <c r="O84" s="215">
        <v>2112367680</v>
      </c>
      <c r="P84" s="215"/>
      <c r="Q84" s="215">
        <v>0</v>
      </c>
      <c r="R84" s="215"/>
      <c r="S84" s="215">
        <f t="shared" si="4"/>
        <v>2112367680</v>
      </c>
      <c r="T84" s="177">
        <f>_xlfn.XLOOKUP(U84,[1]Sheet2!$D:$D,[1]Sheet2!$B:$B,0)</f>
        <v>2112367680</v>
      </c>
      <c r="U84" s="178" t="str">
        <f t="shared" si="5"/>
        <v>وپخش</v>
      </c>
    </row>
    <row r="85" spans="1:22" ht="21">
      <c r="A85" s="186" t="s">
        <v>212</v>
      </c>
      <c r="B85" s="189"/>
      <c r="C85" s="211" t="s">
        <v>400</v>
      </c>
      <c r="D85" s="212">
        <v>1048281</v>
      </c>
      <c r="E85" s="213">
        <v>51696868</v>
      </c>
      <c r="F85" s="212"/>
      <c r="G85" s="214">
        <v>50</v>
      </c>
      <c r="H85" s="212"/>
      <c r="I85" s="215">
        <v>0</v>
      </c>
      <c r="J85" s="215"/>
      <c r="K85" s="215">
        <v>0</v>
      </c>
      <c r="L85" s="215"/>
      <c r="M85" s="215">
        <f t="shared" si="3"/>
        <v>0</v>
      </c>
      <c r="N85" s="215"/>
      <c r="O85" s="215">
        <v>2584843400</v>
      </c>
      <c r="P85" s="215"/>
      <c r="Q85" s="215">
        <v>0</v>
      </c>
      <c r="R85" s="215"/>
      <c r="S85" s="215">
        <f t="shared" si="4"/>
        <v>2584843400</v>
      </c>
      <c r="T85" s="177">
        <f>_xlfn.XLOOKUP(U85,[1]Sheet2!$D:$D,[1]Sheet2!$B:$B,0)</f>
        <v>2584843400</v>
      </c>
      <c r="U85" s="178" t="str">
        <f t="shared" si="5"/>
        <v>غزر</v>
      </c>
    </row>
    <row r="86" spans="1:22" ht="21">
      <c r="A86" s="186" t="s">
        <v>327</v>
      </c>
      <c r="B86" s="189"/>
      <c r="C86" s="211" t="s">
        <v>400</v>
      </c>
      <c r="D86" s="212"/>
      <c r="E86" s="213">
        <v>29933675</v>
      </c>
      <c r="F86" s="212"/>
      <c r="G86" s="214">
        <v>450</v>
      </c>
      <c r="H86" s="212"/>
      <c r="I86" s="215">
        <v>0</v>
      </c>
      <c r="J86" s="215"/>
      <c r="K86" s="215">
        <v>0</v>
      </c>
      <c r="L86" s="215"/>
      <c r="M86" s="215">
        <f t="shared" si="3"/>
        <v>0</v>
      </c>
      <c r="N86" s="215"/>
      <c r="O86" s="215">
        <v>13470153750</v>
      </c>
      <c r="P86" s="215"/>
      <c r="Q86" s="215">
        <v>0</v>
      </c>
      <c r="R86" s="215"/>
      <c r="S86" s="215">
        <f t="shared" si="4"/>
        <v>13470153750</v>
      </c>
      <c r="T86" s="177">
        <f>_xlfn.XLOOKUP(U86,[1]Sheet2!$D:$D,[1]Sheet2!$B:$B,0)</f>
        <v>13470153750</v>
      </c>
      <c r="U86" s="178" t="str">
        <f t="shared" si="5"/>
        <v>فنوال</v>
      </c>
    </row>
    <row r="87" spans="1:22" s="103" customFormat="1" ht="21">
      <c r="A87" s="186" t="s">
        <v>199</v>
      </c>
      <c r="B87" s="189"/>
      <c r="C87" s="211" t="s">
        <v>400</v>
      </c>
      <c r="D87" s="212"/>
      <c r="E87" s="213">
        <v>2123519</v>
      </c>
      <c r="F87" s="212"/>
      <c r="G87" s="214">
        <v>165</v>
      </c>
      <c r="H87" s="212"/>
      <c r="I87" s="215">
        <v>0</v>
      </c>
      <c r="J87" s="215"/>
      <c r="K87" s="215">
        <v>0</v>
      </c>
      <c r="L87" s="215"/>
      <c r="M87" s="215">
        <f t="shared" si="3"/>
        <v>0</v>
      </c>
      <c r="N87" s="215"/>
      <c r="O87" s="215">
        <v>350385863</v>
      </c>
      <c r="P87" s="215"/>
      <c r="Q87" s="215">
        <v>0</v>
      </c>
      <c r="R87" s="215"/>
      <c r="S87" s="215">
        <f t="shared" si="4"/>
        <v>350385863</v>
      </c>
      <c r="T87" s="177">
        <f>_xlfn.XLOOKUP(U87,[1]Sheet2!$D:$D,[1]Sheet2!$B:$B,0)</f>
        <v>350385863</v>
      </c>
      <c r="U87" s="178" t="str">
        <f t="shared" si="5"/>
        <v>کالا</v>
      </c>
      <c r="V87" s="11"/>
    </row>
    <row r="88" spans="1:22" ht="21">
      <c r="A88" s="186" t="s">
        <v>109</v>
      </c>
      <c r="B88" s="189"/>
      <c r="C88" s="211" t="s">
        <v>400</v>
      </c>
      <c r="D88" s="212">
        <v>221685</v>
      </c>
      <c r="E88" s="213">
        <v>25723255</v>
      </c>
      <c r="F88" s="212"/>
      <c r="G88" s="214">
        <v>90</v>
      </c>
      <c r="H88" s="212"/>
      <c r="I88" s="215">
        <v>0</v>
      </c>
      <c r="J88" s="215"/>
      <c r="K88" s="215">
        <v>0</v>
      </c>
      <c r="L88" s="215"/>
      <c r="M88" s="215">
        <f t="shared" si="3"/>
        <v>0</v>
      </c>
      <c r="N88" s="215"/>
      <c r="O88" s="215">
        <v>2315092950</v>
      </c>
      <c r="P88" s="215"/>
      <c r="Q88" s="215">
        <v>0</v>
      </c>
      <c r="R88" s="215"/>
      <c r="S88" s="215">
        <f t="shared" si="4"/>
        <v>2315092950</v>
      </c>
      <c r="T88" s="177">
        <f>_xlfn.XLOOKUP(U88,[1]Sheet2!$D:$D,[1]Sheet2!$B:$B,0)</f>
        <v>2315092950</v>
      </c>
      <c r="U88" s="178" t="str">
        <f t="shared" si="5"/>
        <v>وبملت</v>
      </c>
    </row>
    <row r="89" spans="1:22" ht="21">
      <c r="A89" s="186" t="s">
        <v>247</v>
      </c>
      <c r="B89" s="189"/>
      <c r="C89" s="211" t="s">
        <v>400</v>
      </c>
      <c r="D89" s="212"/>
      <c r="E89" s="213">
        <v>2764004</v>
      </c>
      <c r="F89" s="212"/>
      <c r="G89" s="214">
        <v>50</v>
      </c>
      <c r="H89" s="212"/>
      <c r="I89" s="215">
        <v>0</v>
      </c>
      <c r="J89" s="215"/>
      <c r="K89" s="215">
        <v>0</v>
      </c>
      <c r="L89" s="215"/>
      <c r="M89" s="215">
        <f t="shared" si="3"/>
        <v>0</v>
      </c>
      <c r="N89" s="215"/>
      <c r="O89" s="215">
        <v>138200200</v>
      </c>
      <c r="P89" s="215"/>
      <c r="Q89" s="215">
        <v>0</v>
      </c>
      <c r="R89" s="215"/>
      <c r="S89" s="215">
        <f t="shared" si="4"/>
        <v>138200200</v>
      </c>
      <c r="T89" s="177">
        <f>_xlfn.XLOOKUP(U89,[1]Sheet2!$D:$D,[1]Sheet2!$B:$B,0)</f>
        <v>138200200</v>
      </c>
      <c r="U89" s="178" t="str">
        <f t="shared" si="5"/>
        <v>خپویش</v>
      </c>
    </row>
    <row r="90" spans="1:22" ht="21">
      <c r="A90" s="186" t="s">
        <v>137</v>
      </c>
      <c r="B90" s="189"/>
      <c r="C90" s="211" t="s">
        <v>400</v>
      </c>
      <c r="D90" s="212"/>
      <c r="E90" s="213">
        <v>3754219</v>
      </c>
      <c r="F90" s="212"/>
      <c r="G90" s="214">
        <v>80</v>
      </c>
      <c r="H90" s="212"/>
      <c r="I90" s="215">
        <v>0</v>
      </c>
      <c r="J90" s="215"/>
      <c r="K90" s="215">
        <v>0</v>
      </c>
      <c r="L90" s="215"/>
      <c r="M90" s="215">
        <f t="shared" si="3"/>
        <v>0</v>
      </c>
      <c r="N90" s="215"/>
      <c r="O90" s="215">
        <v>300337520</v>
      </c>
      <c r="P90" s="215"/>
      <c r="Q90" s="215">
        <v>0</v>
      </c>
      <c r="R90" s="215"/>
      <c r="S90" s="215">
        <f t="shared" si="4"/>
        <v>300337520</v>
      </c>
      <c r="T90" s="177">
        <f>_xlfn.XLOOKUP(U90,[1]Sheet2!$D:$D,[1]Sheet2!$B:$B,0)</f>
        <v>300337520</v>
      </c>
      <c r="U90" s="178" t="str">
        <f t="shared" si="5"/>
        <v>خرینگ</v>
      </c>
    </row>
    <row r="91" spans="1:22" ht="21">
      <c r="A91" s="186" t="s">
        <v>164</v>
      </c>
      <c r="B91" s="189"/>
      <c r="C91" s="211" t="s">
        <v>400</v>
      </c>
      <c r="D91" s="212"/>
      <c r="E91" s="213">
        <v>16955525</v>
      </c>
      <c r="F91" s="212"/>
      <c r="G91" s="214">
        <v>115</v>
      </c>
      <c r="H91" s="212"/>
      <c r="I91" s="215">
        <v>0</v>
      </c>
      <c r="J91" s="215"/>
      <c r="K91" s="215">
        <v>0</v>
      </c>
      <c r="L91" s="215"/>
      <c r="M91" s="215">
        <f t="shared" si="3"/>
        <v>0</v>
      </c>
      <c r="N91" s="215"/>
      <c r="O91" s="215">
        <v>1949885375</v>
      </c>
      <c r="P91" s="215"/>
      <c r="Q91" s="215">
        <v>0</v>
      </c>
      <c r="R91" s="215"/>
      <c r="S91" s="215">
        <f t="shared" si="4"/>
        <v>1949885375</v>
      </c>
      <c r="T91" s="177">
        <f>_xlfn.XLOOKUP(U91,[1]Sheet2!$D:$D,[1]Sheet2!$B:$B,0)</f>
        <v>1949885375</v>
      </c>
      <c r="U91" s="178" t="str">
        <f t="shared" si="5"/>
        <v>خبهمن</v>
      </c>
    </row>
    <row r="92" spans="1:22" ht="21">
      <c r="A92" s="186" t="s">
        <v>87</v>
      </c>
      <c r="B92" s="189"/>
      <c r="C92" s="211" t="s">
        <v>400</v>
      </c>
      <c r="D92" s="212">
        <v>633854</v>
      </c>
      <c r="E92" s="213">
        <v>6569715</v>
      </c>
      <c r="F92" s="212"/>
      <c r="G92" s="214">
        <v>2070</v>
      </c>
      <c r="H92" s="212"/>
      <c r="I92" s="215">
        <v>0</v>
      </c>
      <c r="J92" s="215"/>
      <c r="K92" s="215">
        <v>0</v>
      </c>
      <c r="L92" s="215"/>
      <c r="M92" s="215">
        <f t="shared" si="3"/>
        <v>0</v>
      </c>
      <c r="N92" s="215"/>
      <c r="O92" s="215">
        <v>13599314663</v>
      </c>
      <c r="P92" s="215"/>
      <c r="Q92" s="215">
        <v>0</v>
      </c>
      <c r="R92" s="215"/>
      <c r="S92" s="215">
        <f t="shared" si="4"/>
        <v>13599314663</v>
      </c>
      <c r="T92" s="177">
        <f>_xlfn.XLOOKUP(U92,[1]Sheet2!$D:$D,[1]Sheet2!$B:$B,0)</f>
        <v>13599314663</v>
      </c>
      <c r="U92" s="178" t="str">
        <f t="shared" si="5"/>
        <v>سفارس</v>
      </c>
    </row>
    <row r="93" spans="1:22" ht="21">
      <c r="A93" s="186" t="s">
        <v>75</v>
      </c>
      <c r="B93" s="189"/>
      <c r="C93" s="211" t="s">
        <v>400</v>
      </c>
      <c r="D93" s="212"/>
      <c r="E93" s="213">
        <v>25613609</v>
      </c>
      <c r="F93" s="212"/>
      <c r="G93" s="214">
        <v>30</v>
      </c>
      <c r="H93" s="212"/>
      <c r="I93" s="215">
        <v>0</v>
      </c>
      <c r="J93" s="215"/>
      <c r="K93" s="215">
        <v>0</v>
      </c>
      <c r="L93" s="215"/>
      <c r="M93" s="215">
        <f t="shared" si="3"/>
        <v>0</v>
      </c>
      <c r="N93" s="215"/>
      <c r="O93" s="215">
        <v>768408270</v>
      </c>
      <c r="P93" s="215"/>
      <c r="Q93" s="215">
        <v>0</v>
      </c>
      <c r="R93" s="215"/>
      <c r="S93" s="215">
        <f t="shared" si="4"/>
        <v>768408270</v>
      </c>
      <c r="T93" s="177">
        <f>_xlfn.XLOOKUP(U93,[1]Sheet2!$D:$D,[1]Sheet2!$B:$B,0)</f>
        <v>768408270</v>
      </c>
      <c r="U93" s="178" t="str">
        <f t="shared" si="5"/>
        <v>آسیا</v>
      </c>
    </row>
    <row r="94" spans="1:22" ht="21">
      <c r="A94" s="186" t="s">
        <v>262</v>
      </c>
      <c r="B94" s="189"/>
      <c r="C94" s="211" t="s">
        <v>400</v>
      </c>
      <c r="D94" s="212"/>
      <c r="E94" s="213">
        <v>54754692</v>
      </c>
      <c r="F94" s="212"/>
      <c r="G94" s="214">
        <v>15</v>
      </c>
      <c r="H94" s="212"/>
      <c r="I94" s="215">
        <v>0</v>
      </c>
      <c r="J94" s="215"/>
      <c r="K94" s="215">
        <v>0</v>
      </c>
      <c r="L94" s="215"/>
      <c r="M94" s="215">
        <f t="shared" si="3"/>
        <v>0</v>
      </c>
      <c r="N94" s="215"/>
      <c r="O94" s="215">
        <v>821320380</v>
      </c>
      <c r="P94" s="215"/>
      <c r="Q94" s="215">
        <v>0</v>
      </c>
      <c r="R94" s="215"/>
      <c r="S94" s="215">
        <f t="shared" si="4"/>
        <v>821320380</v>
      </c>
      <c r="T94" s="177">
        <f>_xlfn.XLOOKUP(U94,[1]Sheet2!$D:$D,[1]Sheet2!$B:$B,0)</f>
        <v>821320380</v>
      </c>
      <c r="U94" s="178" t="str">
        <f t="shared" si="5"/>
        <v>وبصادر</v>
      </c>
    </row>
    <row r="95" spans="1:22" ht="21">
      <c r="A95" s="186" t="s">
        <v>357</v>
      </c>
      <c r="B95" s="189"/>
      <c r="C95" s="211" t="s">
        <v>400</v>
      </c>
      <c r="D95" s="212"/>
      <c r="E95" s="213">
        <v>3159585</v>
      </c>
      <c r="F95" s="212"/>
      <c r="G95" s="214">
        <v>360</v>
      </c>
      <c r="H95" s="212"/>
      <c r="I95" s="215">
        <v>0</v>
      </c>
      <c r="J95" s="215"/>
      <c r="K95" s="215">
        <v>0</v>
      </c>
      <c r="L95" s="215"/>
      <c r="M95" s="215">
        <f t="shared" si="3"/>
        <v>0</v>
      </c>
      <c r="N95" s="215"/>
      <c r="O95" s="215">
        <v>1137450600</v>
      </c>
      <c r="P95" s="215"/>
      <c r="Q95" s="215">
        <v>0</v>
      </c>
      <c r="R95" s="215"/>
      <c r="S95" s="215">
        <f t="shared" si="4"/>
        <v>1137450600</v>
      </c>
      <c r="T95" s="177">
        <f>_xlfn.XLOOKUP(U95,[1]Sheet2!$D:$D,[1]Sheet2!$B:$B,0)</f>
        <v>1137450600</v>
      </c>
      <c r="U95" s="178" t="str">
        <f t="shared" si="5"/>
        <v>وبشهر</v>
      </c>
    </row>
    <row r="96" spans="1:22" ht="21">
      <c r="A96" s="186" t="s">
        <v>116</v>
      </c>
      <c r="B96" s="189"/>
      <c r="C96" s="211" t="s">
        <v>400</v>
      </c>
      <c r="D96" s="212"/>
      <c r="E96" s="213">
        <v>2641868</v>
      </c>
      <c r="F96" s="212"/>
      <c r="G96" s="214">
        <v>800</v>
      </c>
      <c r="H96" s="212"/>
      <c r="I96" s="215">
        <v>0</v>
      </c>
      <c r="J96" s="215"/>
      <c r="K96" s="215">
        <v>0</v>
      </c>
      <c r="L96" s="215"/>
      <c r="M96" s="215">
        <f t="shared" si="3"/>
        <v>0</v>
      </c>
      <c r="N96" s="215"/>
      <c r="O96" s="215">
        <v>2113494400</v>
      </c>
      <c r="P96" s="215"/>
      <c r="Q96" s="215">
        <v>0</v>
      </c>
      <c r="R96" s="215"/>
      <c r="S96" s="215">
        <f t="shared" si="4"/>
        <v>2113494400</v>
      </c>
      <c r="T96" s="177">
        <f>_xlfn.XLOOKUP(U96,[1]Sheet2!$D:$D,[1]Sheet2!$B:$B,0)</f>
        <v>2113494400</v>
      </c>
      <c r="U96" s="178" t="str">
        <f t="shared" si="5"/>
        <v>شسپا</v>
      </c>
    </row>
    <row r="97" spans="1:21" ht="21">
      <c r="A97" s="186" t="s">
        <v>96</v>
      </c>
      <c r="B97" s="189"/>
      <c r="C97" s="211" t="s">
        <v>400</v>
      </c>
      <c r="D97" s="212"/>
      <c r="E97" s="213">
        <v>8517710</v>
      </c>
      <c r="F97" s="212"/>
      <c r="G97" s="214">
        <v>420</v>
      </c>
      <c r="H97" s="212"/>
      <c r="I97" s="215">
        <v>0</v>
      </c>
      <c r="J97" s="215"/>
      <c r="K97" s="215">
        <v>0</v>
      </c>
      <c r="L97" s="215"/>
      <c r="M97" s="215">
        <f t="shared" si="3"/>
        <v>0</v>
      </c>
      <c r="N97" s="215"/>
      <c r="O97" s="215">
        <v>3577438200</v>
      </c>
      <c r="P97" s="215"/>
      <c r="Q97" s="215">
        <v>0</v>
      </c>
      <c r="R97" s="215"/>
      <c r="S97" s="215">
        <f t="shared" si="4"/>
        <v>3577438200</v>
      </c>
      <c r="T97" s="177">
        <f>_xlfn.XLOOKUP(U97,[1]Sheet2!$D:$D,[1]Sheet2!$B:$B,0)</f>
        <v>3577438200</v>
      </c>
      <c r="U97" s="178" t="str">
        <f t="shared" si="5"/>
        <v>کاوه</v>
      </c>
    </row>
    <row r="98" spans="1:21" ht="21">
      <c r="A98" s="186" t="s">
        <v>261</v>
      </c>
      <c r="B98" s="189"/>
      <c r="C98" s="211" t="s">
        <v>400</v>
      </c>
      <c r="D98" s="212"/>
      <c r="E98" s="213">
        <v>69141869</v>
      </c>
      <c r="F98" s="212"/>
      <c r="G98" s="214">
        <v>11</v>
      </c>
      <c r="H98" s="212"/>
      <c r="I98" s="215">
        <v>0</v>
      </c>
      <c r="J98" s="215"/>
      <c r="K98" s="215">
        <v>0</v>
      </c>
      <c r="L98" s="215"/>
      <c r="M98" s="215">
        <f t="shared" si="3"/>
        <v>0</v>
      </c>
      <c r="N98" s="215"/>
      <c r="O98" s="215">
        <v>760560559</v>
      </c>
      <c r="P98" s="215"/>
      <c r="Q98" s="215">
        <v>0</v>
      </c>
      <c r="R98" s="215"/>
      <c r="S98" s="215">
        <f t="shared" si="4"/>
        <v>760560559</v>
      </c>
      <c r="T98" s="177">
        <f>_xlfn.XLOOKUP(U98,[1]Sheet2!$D:$D,[1]Sheet2!$B:$B,0)</f>
        <v>760560559</v>
      </c>
      <c r="U98" s="178" t="str">
        <f t="shared" si="5"/>
        <v>وتجارت</v>
      </c>
    </row>
    <row r="99" spans="1:21" ht="21">
      <c r="A99" s="186" t="s">
        <v>336</v>
      </c>
      <c r="B99" s="189"/>
      <c r="C99" s="211" t="s">
        <v>400</v>
      </c>
      <c r="D99" s="212"/>
      <c r="E99" s="213">
        <v>4354389</v>
      </c>
      <c r="F99" s="212"/>
      <c r="G99" s="214">
        <v>55</v>
      </c>
      <c r="H99" s="212"/>
      <c r="I99" s="215">
        <v>0</v>
      </c>
      <c r="J99" s="215"/>
      <c r="K99" s="215">
        <v>0</v>
      </c>
      <c r="L99" s="215"/>
      <c r="M99" s="215">
        <f t="shared" si="3"/>
        <v>0</v>
      </c>
      <c r="N99" s="215"/>
      <c r="O99" s="215">
        <v>239491395</v>
      </c>
      <c r="P99" s="215"/>
      <c r="Q99" s="215">
        <v>0</v>
      </c>
      <c r="R99" s="215"/>
      <c r="S99" s="215">
        <f t="shared" si="4"/>
        <v>239491395</v>
      </c>
      <c r="T99" s="177">
        <f>_xlfn.XLOOKUP(U99,[1]Sheet2!$D:$D,[1]Sheet2!$B:$B,0)</f>
        <v>239491395</v>
      </c>
      <c r="U99" s="178" t="str">
        <f t="shared" si="5"/>
        <v>کسرا</v>
      </c>
    </row>
    <row r="100" spans="1:21" ht="21">
      <c r="A100" s="186" t="s">
        <v>365</v>
      </c>
      <c r="B100" s="189"/>
      <c r="C100" s="211" t="s">
        <v>400</v>
      </c>
      <c r="D100" s="212"/>
      <c r="E100" s="213">
        <v>2338045</v>
      </c>
      <c r="F100" s="212"/>
      <c r="G100" s="214">
        <v>370</v>
      </c>
      <c r="H100" s="212"/>
      <c r="I100" s="215">
        <v>0</v>
      </c>
      <c r="J100" s="215"/>
      <c r="K100" s="215">
        <v>0</v>
      </c>
      <c r="L100" s="215"/>
      <c r="M100" s="215">
        <f t="shared" si="3"/>
        <v>0</v>
      </c>
      <c r="N100" s="215"/>
      <c r="O100" s="215">
        <v>865076650</v>
      </c>
      <c r="P100" s="215"/>
      <c r="Q100" s="215">
        <v>0</v>
      </c>
      <c r="R100" s="215"/>
      <c r="S100" s="215">
        <f t="shared" si="4"/>
        <v>865076650</v>
      </c>
      <c r="T100" s="177">
        <f>_xlfn.XLOOKUP(U100,[1]Sheet2!$D:$D,[1]Sheet2!$B:$B,0)</f>
        <v>865076650</v>
      </c>
      <c r="U100" s="178" t="str">
        <f t="shared" si="5"/>
        <v>فملی</v>
      </c>
    </row>
    <row r="101" spans="1:21" ht="21">
      <c r="A101" s="186" t="s">
        <v>270</v>
      </c>
      <c r="B101" s="189"/>
      <c r="C101" s="211" t="s">
        <v>444</v>
      </c>
      <c r="D101" s="212"/>
      <c r="E101" s="213">
        <v>3441486</v>
      </c>
      <c r="F101" s="212"/>
      <c r="G101" s="214">
        <v>46</v>
      </c>
      <c r="H101" s="212"/>
      <c r="I101" s="215">
        <v>0</v>
      </c>
      <c r="J101" s="215"/>
      <c r="K101" s="215">
        <v>0</v>
      </c>
      <c r="L101" s="215"/>
      <c r="M101" s="215">
        <f t="shared" si="3"/>
        <v>0</v>
      </c>
      <c r="N101" s="215"/>
      <c r="O101" s="215">
        <v>158308356</v>
      </c>
      <c r="P101" s="215"/>
      <c r="Q101" s="215">
        <v>0</v>
      </c>
      <c r="R101" s="215"/>
      <c r="S101" s="215">
        <f>O101+Q101</f>
        <v>158308356</v>
      </c>
      <c r="T101" s="160">
        <v>158308356</v>
      </c>
      <c r="U101" s="178" t="str">
        <f t="shared" si="5"/>
        <v>تکشا</v>
      </c>
    </row>
    <row r="102" spans="1:21" ht="21">
      <c r="A102" s="186" t="s">
        <v>135</v>
      </c>
      <c r="B102" s="189"/>
      <c r="C102" s="211" t="s">
        <v>400</v>
      </c>
      <c r="D102" s="212"/>
      <c r="E102" s="213">
        <v>7238363</v>
      </c>
      <c r="F102" s="212"/>
      <c r="G102" s="214">
        <v>1000</v>
      </c>
      <c r="H102" s="212"/>
      <c r="I102" s="215">
        <v>0</v>
      </c>
      <c r="J102" s="215"/>
      <c r="K102" s="215">
        <v>0</v>
      </c>
      <c r="L102" s="215"/>
      <c r="M102" s="215">
        <f t="shared" si="3"/>
        <v>0</v>
      </c>
      <c r="N102" s="215"/>
      <c r="O102" s="215">
        <v>7238363000</v>
      </c>
      <c r="P102" s="215"/>
      <c r="Q102" s="215">
        <v>0</v>
      </c>
      <c r="R102" s="215"/>
      <c r="S102" s="215">
        <f t="shared" si="4"/>
        <v>7238363000</v>
      </c>
      <c r="T102" s="177">
        <f>_xlfn.XLOOKUP(U102,[1]Sheet2!$D:$D,[1]Sheet2!$B:$B,0)</f>
        <v>7238363000</v>
      </c>
      <c r="U102" s="178" t="str">
        <f t="shared" si="5"/>
        <v>غمهرا</v>
      </c>
    </row>
    <row r="103" spans="1:21" ht="21">
      <c r="A103" s="186" t="s">
        <v>383</v>
      </c>
      <c r="B103" s="189"/>
      <c r="C103" s="211" t="s">
        <v>400</v>
      </c>
      <c r="D103" s="212"/>
      <c r="E103" s="213">
        <v>3861210</v>
      </c>
      <c r="F103" s="212"/>
      <c r="G103" s="214">
        <v>570</v>
      </c>
      <c r="H103" s="212"/>
      <c r="I103" s="215">
        <v>0</v>
      </c>
      <c r="J103" s="215"/>
      <c r="K103" s="215">
        <v>0</v>
      </c>
      <c r="L103" s="215"/>
      <c r="M103" s="215">
        <f t="shared" si="3"/>
        <v>0</v>
      </c>
      <c r="N103" s="215"/>
      <c r="O103" s="215">
        <v>2200889700</v>
      </c>
      <c r="P103" s="215"/>
      <c r="Q103" s="215">
        <v>0</v>
      </c>
      <c r="R103" s="215"/>
      <c r="S103" s="215">
        <f t="shared" si="4"/>
        <v>2200889700</v>
      </c>
      <c r="T103" s="177">
        <f>_xlfn.XLOOKUP(U103,[1]Sheet2!$D:$D,[1]Sheet2!$B:$B,0)</f>
        <v>2200889700</v>
      </c>
      <c r="U103" s="178" t="str">
        <f t="shared" si="5"/>
        <v>تکمبا</v>
      </c>
    </row>
    <row r="104" spans="1:21" ht="21">
      <c r="A104" s="186" t="s">
        <v>254</v>
      </c>
      <c r="B104" s="189"/>
      <c r="C104" s="211" t="s">
        <v>445</v>
      </c>
      <c r="D104" s="212"/>
      <c r="E104" s="213">
        <v>12857719</v>
      </c>
      <c r="F104" s="212"/>
      <c r="G104" s="214">
        <v>660</v>
      </c>
      <c r="H104" s="212"/>
      <c r="I104" s="215">
        <v>0</v>
      </c>
      <c r="J104" s="215"/>
      <c r="K104" s="215">
        <v>0</v>
      </c>
      <c r="L104" s="215"/>
      <c r="M104" s="215">
        <f t="shared" si="3"/>
        <v>0</v>
      </c>
      <c r="N104" s="215"/>
      <c r="O104" s="215">
        <v>8486094540</v>
      </c>
      <c r="P104" s="215"/>
      <c r="Q104" s="215">
        <v>0</v>
      </c>
      <c r="R104" s="215"/>
      <c r="S104" s="215">
        <f t="shared" si="4"/>
        <v>8486094540</v>
      </c>
      <c r="T104" s="177">
        <f>_xlfn.XLOOKUP(U104,[1]Sheet2!$D:$D,[1]Sheet2!$B:$B,0)</f>
        <v>8486094540</v>
      </c>
      <c r="U104" s="178" t="str">
        <f t="shared" si="5"/>
        <v>زبینا</v>
      </c>
    </row>
    <row r="105" spans="1:21" ht="21">
      <c r="A105" s="186" t="s">
        <v>395</v>
      </c>
      <c r="B105" s="189"/>
      <c r="C105" s="211" t="s">
        <v>400</v>
      </c>
      <c r="D105" s="212"/>
      <c r="E105" s="213">
        <v>9525373</v>
      </c>
      <c r="F105" s="212"/>
      <c r="G105" s="214">
        <v>3</v>
      </c>
      <c r="H105" s="212"/>
      <c r="I105" s="215">
        <v>0</v>
      </c>
      <c r="J105" s="215"/>
      <c r="K105" s="215">
        <v>0</v>
      </c>
      <c r="L105" s="215"/>
      <c r="M105" s="215">
        <f t="shared" si="3"/>
        <v>0</v>
      </c>
      <c r="N105" s="215"/>
      <c r="O105" s="215">
        <v>28576119</v>
      </c>
      <c r="P105" s="215"/>
      <c r="Q105" s="215">
        <v>0</v>
      </c>
      <c r="R105" s="215"/>
      <c r="S105" s="215">
        <f t="shared" si="4"/>
        <v>28576119</v>
      </c>
      <c r="T105" s="177">
        <f>_xlfn.XLOOKUP(U105,[1]Sheet2!$D:$D,[1]Sheet2!$B:$B,0)</f>
        <v>28576119</v>
      </c>
      <c r="U105" s="178" t="str">
        <f t="shared" si="5"/>
        <v>حفارس</v>
      </c>
    </row>
    <row r="106" spans="1:21" ht="21">
      <c r="A106" s="186" t="s">
        <v>222</v>
      </c>
      <c r="B106" s="189"/>
      <c r="C106" s="211" t="s">
        <v>446</v>
      </c>
      <c r="D106" s="212"/>
      <c r="E106" s="213">
        <v>4914489</v>
      </c>
      <c r="F106" s="212"/>
      <c r="G106" s="214">
        <v>1400</v>
      </c>
      <c r="H106" s="212"/>
      <c r="I106" s="215">
        <v>0</v>
      </c>
      <c r="J106" s="215"/>
      <c r="K106" s="215">
        <v>0</v>
      </c>
      <c r="L106" s="215"/>
      <c r="M106" s="215">
        <f t="shared" si="3"/>
        <v>0</v>
      </c>
      <c r="N106" s="215"/>
      <c r="O106" s="215">
        <v>6880284600</v>
      </c>
      <c r="P106" s="215"/>
      <c r="Q106" s="215">
        <v>0</v>
      </c>
      <c r="R106" s="215"/>
      <c r="S106" s="215">
        <f t="shared" si="4"/>
        <v>6880284600</v>
      </c>
      <c r="T106" s="177">
        <f>_xlfn.XLOOKUP(U106,[1]Sheet2!$D:$D,[1]Sheet2!$B:$B,0)</f>
        <v>6880284600</v>
      </c>
      <c r="U106" s="178" t="str">
        <f t="shared" si="5"/>
        <v>شکربن</v>
      </c>
    </row>
    <row r="107" spans="1:21" ht="21">
      <c r="A107" s="186" t="s">
        <v>76</v>
      </c>
      <c r="B107" s="189"/>
      <c r="C107" s="211" t="s">
        <v>446</v>
      </c>
      <c r="D107" s="212"/>
      <c r="E107" s="213">
        <v>8092650</v>
      </c>
      <c r="F107" s="212"/>
      <c r="G107" s="214">
        <v>460</v>
      </c>
      <c r="H107" s="212"/>
      <c r="I107" s="215">
        <v>0</v>
      </c>
      <c r="J107" s="215"/>
      <c r="K107" s="215">
        <v>0</v>
      </c>
      <c r="L107" s="215"/>
      <c r="M107" s="215">
        <f t="shared" si="3"/>
        <v>0</v>
      </c>
      <c r="N107" s="215"/>
      <c r="O107" s="215">
        <v>3722619000</v>
      </c>
      <c r="P107" s="215"/>
      <c r="Q107" s="215">
        <v>0</v>
      </c>
      <c r="R107" s="215"/>
      <c r="S107" s="215">
        <f t="shared" si="4"/>
        <v>3722619000</v>
      </c>
      <c r="T107" s="177">
        <f>_xlfn.XLOOKUP(U107,[1]Sheet2!$D:$D,[1]Sheet2!$B:$B,0)</f>
        <v>3722619000</v>
      </c>
      <c r="U107" s="178" t="str">
        <f t="shared" si="5"/>
        <v>تایرا</v>
      </c>
    </row>
    <row r="108" spans="1:21" ht="21">
      <c r="A108" s="186" t="s">
        <v>307</v>
      </c>
      <c r="B108" s="189"/>
      <c r="C108" s="211" t="s">
        <v>447</v>
      </c>
      <c r="D108" s="212"/>
      <c r="E108" s="213">
        <v>762614</v>
      </c>
      <c r="F108" s="212"/>
      <c r="G108" s="214">
        <v>179</v>
      </c>
      <c r="H108" s="212"/>
      <c r="I108" s="215">
        <v>0</v>
      </c>
      <c r="J108" s="215"/>
      <c r="K108" s="215">
        <v>0</v>
      </c>
      <c r="L108" s="215"/>
      <c r="M108" s="215">
        <f t="shared" si="3"/>
        <v>0</v>
      </c>
      <c r="N108" s="215"/>
      <c r="O108" s="215">
        <v>136507906</v>
      </c>
      <c r="P108" s="215"/>
      <c r="Q108" s="215">
        <v>0</v>
      </c>
      <c r="R108" s="215"/>
      <c r="S108" s="215">
        <f t="shared" si="4"/>
        <v>136507906</v>
      </c>
      <c r="T108" s="177">
        <f>_xlfn.XLOOKUP(U108,[1]Sheet2!$D:$D,[1]Sheet2!$B:$B,0)</f>
        <v>136507906</v>
      </c>
      <c r="U108" s="178" t="str">
        <f t="shared" si="5"/>
        <v>کبافق</v>
      </c>
    </row>
    <row r="109" spans="1:21" ht="21">
      <c r="A109" s="186" t="s">
        <v>414</v>
      </c>
      <c r="B109" s="189"/>
      <c r="C109" s="211" t="s">
        <v>447</v>
      </c>
      <c r="D109" s="212"/>
      <c r="E109" s="213">
        <v>8001033</v>
      </c>
      <c r="F109" s="212"/>
      <c r="G109" s="214">
        <v>300</v>
      </c>
      <c r="H109" s="212"/>
      <c r="I109" s="215">
        <v>0</v>
      </c>
      <c r="J109" s="215"/>
      <c r="K109" s="215">
        <v>0</v>
      </c>
      <c r="L109" s="215"/>
      <c r="M109" s="215">
        <f t="shared" si="3"/>
        <v>0</v>
      </c>
      <c r="N109" s="215"/>
      <c r="O109" s="215">
        <v>2400309900</v>
      </c>
      <c r="P109" s="215"/>
      <c r="Q109" s="215">
        <v>0</v>
      </c>
      <c r="R109" s="215"/>
      <c r="S109" s="215">
        <f t="shared" si="4"/>
        <v>2400309900</v>
      </c>
      <c r="T109" s="177">
        <f>_xlfn.XLOOKUP(U109,[1]Sheet2!$D:$D,[1]Sheet2!$B:$B,0)</f>
        <v>2400309900</v>
      </c>
      <c r="U109" s="178" t="str">
        <f t="shared" si="5"/>
        <v>کیانا</v>
      </c>
    </row>
    <row r="110" spans="1:21" ht="21">
      <c r="A110" s="186" t="s">
        <v>145</v>
      </c>
      <c r="B110" s="189"/>
      <c r="C110" s="211" t="s">
        <v>448</v>
      </c>
      <c r="D110" s="212"/>
      <c r="E110" s="213">
        <v>2227901</v>
      </c>
      <c r="F110" s="212"/>
      <c r="G110" s="214">
        <v>2223</v>
      </c>
      <c r="H110" s="212"/>
      <c r="I110" s="215">
        <v>0</v>
      </c>
      <c r="J110" s="215"/>
      <c r="K110" s="215">
        <v>0</v>
      </c>
      <c r="L110" s="215"/>
      <c r="M110" s="215">
        <f t="shared" si="3"/>
        <v>0</v>
      </c>
      <c r="N110" s="215"/>
      <c r="O110" s="215">
        <v>4952623923</v>
      </c>
      <c r="P110" s="215"/>
      <c r="Q110" s="215">
        <v>0</v>
      </c>
      <c r="R110" s="215"/>
      <c r="S110" s="215">
        <f t="shared" si="4"/>
        <v>4952623923</v>
      </c>
      <c r="T110" s="177">
        <f>_xlfn.XLOOKUP(U110,[1]Sheet2!$D:$D,[1]Sheet2!$B:$B,0)</f>
        <v>4952623923</v>
      </c>
      <c r="U110" s="178" t="str">
        <f t="shared" si="5"/>
        <v>مبین</v>
      </c>
    </row>
    <row r="111" spans="1:21" ht="21">
      <c r="A111" s="186" t="s">
        <v>339</v>
      </c>
      <c r="B111" s="189"/>
      <c r="C111" s="211" t="s">
        <v>448</v>
      </c>
      <c r="D111" s="212"/>
      <c r="E111" s="213">
        <v>615888</v>
      </c>
      <c r="F111" s="212"/>
      <c r="G111" s="214">
        <v>2500</v>
      </c>
      <c r="H111" s="212"/>
      <c r="I111" s="215">
        <v>0</v>
      </c>
      <c r="J111" s="215"/>
      <c r="K111" s="215">
        <v>0</v>
      </c>
      <c r="L111" s="215"/>
      <c r="M111" s="215">
        <f t="shared" si="3"/>
        <v>0</v>
      </c>
      <c r="N111" s="215"/>
      <c r="O111" s="215">
        <v>1539720000</v>
      </c>
      <c r="P111" s="215"/>
      <c r="Q111" s="215">
        <v>0</v>
      </c>
      <c r="R111" s="215"/>
      <c r="S111" s="215">
        <f t="shared" si="4"/>
        <v>1539720000</v>
      </c>
      <c r="T111" s="177">
        <f>_xlfn.XLOOKUP(U111,[1]Sheet2!$D:$D,[1]Sheet2!$B:$B,0)</f>
        <v>1539720000</v>
      </c>
      <c r="U111" s="178" t="str">
        <f t="shared" si="5"/>
        <v>شغدیر</v>
      </c>
    </row>
    <row r="112" spans="1:21" ht="21">
      <c r="A112" s="186" t="s">
        <v>335</v>
      </c>
      <c r="B112" s="189"/>
      <c r="C112" s="211" t="s">
        <v>448</v>
      </c>
      <c r="D112" s="212"/>
      <c r="E112" s="213">
        <v>22073036</v>
      </c>
      <c r="F112" s="212"/>
      <c r="G112" s="214">
        <v>230</v>
      </c>
      <c r="H112" s="212"/>
      <c r="I112" s="215">
        <v>0</v>
      </c>
      <c r="J112" s="215"/>
      <c r="K112" s="215">
        <v>0</v>
      </c>
      <c r="L112" s="215"/>
      <c r="M112" s="215">
        <f t="shared" si="3"/>
        <v>0</v>
      </c>
      <c r="N112" s="215"/>
      <c r="O112" s="215">
        <v>5076798280</v>
      </c>
      <c r="P112" s="215"/>
      <c r="Q112" s="215">
        <v>0</v>
      </c>
      <c r="R112" s="215"/>
      <c r="S112" s="215">
        <f t="shared" si="4"/>
        <v>5076798280</v>
      </c>
      <c r="T112" s="177">
        <f>_xlfn.XLOOKUP(U112,[1]Sheet2!$D:$D,[1]Sheet2!$B:$B,0)</f>
        <v>5076798280</v>
      </c>
      <c r="U112" s="178" t="str">
        <f t="shared" si="5"/>
        <v>پتایر</v>
      </c>
    </row>
    <row r="113" spans="1:21" ht="21">
      <c r="A113" s="186" t="s">
        <v>214</v>
      </c>
      <c r="B113" s="189"/>
      <c r="C113" s="211" t="s">
        <v>449</v>
      </c>
      <c r="D113" s="212"/>
      <c r="E113" s="213">
        <v>1544055</v>
      </c>
      <c r="F113" s="212"/>
      <c r="G113" s="214">
        <v>500</v>
      </c>
      <c r="H113" s="212"/>
      <c r="I113" s="215">
        <v>0</v>
      </c>
      <c r="J113" s="215"/>
      <c r="K113" s="215">
        <v>0</v>
      </c>
      <c r="L113" s="215"/>
      <c r="M113" s="215">
        <f t="shared" si="3"/>
        <v>0</v>
      </c>
      <c r="N113" s="215"/>
      <c r="O113" s="215">
        <v>772027500</v>
      </c>
      <c r="P113" s="215"/>
      <c r="Q113" s="215">
        <v>0</v>
      </c>
      <c r="R113" s="215"/>
      <c r="S113" s="215">
        <f t="shared" si="4"/>
        <v>772027500</v>
      </c>
      <c r="T113" s="177">
        <f>_xlfn.XLOOKUP(U113,[1]Sheet2!$D:$D,[1]Sheet2!$B:$B,0)</f>
        <v>772027500</v>
      </c>
      <c r="U113" s="178" t="str">
        <f t="shared" si="5"/>
        <v>شفن</v>
      </c>
    </row>
    <row r="114" spans="1:21" ht="21">
      <c r="A114" s="186" t="s">
        <v>265</v>
      </c>
      <c r="B114" s="189"/>
      <c r="C114" s="211" t="s">
        <v>449</v>
      </c>
      <c r="D114" s="212"/>
      <c r="E114" s="213">
        <v>13585421</v>
      </c>
      <c r="F114" s="212"/>
      <c r="G114" s="214">
        <v>936</v>
      </c>
      <c r="H114" s="212"/>
      <c r="I114" s="215">
        <v>0</v>
      </c>
      <c r="J114" s="215"/>
      <c r="K114" s="215">
        <v>0</v>
      </c>
      <c r="L114" s="215"/>
      <c r="M114" s="215">
        <f t="shared" si="3"/>
        <v>0</v>
      </c>
      <c r="N114" s="215"/>
      <c r="O114" s="215">
        <v>12715954056</v>
      </c>
      <c r="P114" s="215"/>
      <c r="Q114" s="215">
        <v>0</v>
      </c>
      <c r="R114" s="215"/>
      <c r="S114" s="215">
        <f t="shared" si="4"/>
        <v>12715954056</v>
      </c>
      <c r="T114" s="177">
        <f>_xlfn.XLOOKUP(U114,[1]Sheet2!$D:$D,[1]Sheet2!$B:$B,0)</f>
        <v>12715954056</v>
      </c>
      <c r="U114" s="178" t="str">
        <f t="shared" si="5"/>
        <v>شبندر</v>
      </c>
    </row>
    <row r="115" spans="1:21" ht="21">
      <c r="A115" s="186" t="s">
        <v>392</v>
      </c>
      <c r="B115" s="189"/>
      <c r="C115" s="211" t="s">
        <v>449</v>
      </c>
      <c r="D115" s="212"/>
      <c r="E115" s="213">
        <v>175000</v>
      </c>
      <c r="F115" s="212"/>
      <c r="G115" s="214">
        <v>1500</v>
      </c>
      <c r="H115" s="212"/>
      <c r="I115" s="215">
        <v>0</v>
      </c>
      <c r="J115" s="215"/>
      <c r="K115" s="215">
        <v>0</v>
      </c>
      <c r="L115" s="215"/>
      <c r="M115" s="215">
        <f t="shared" si="3"/>
        <v>0</v>
      </c>
      <c r="N115" s="215"/>
      <c r="O115" s="215">
        <v>262500000</v>
      </c>
      <c r="P115" s="215"/>
      <c r="Q115" s="215">
        <v>0</v>
      </c>
      <c r="R115" s="215"/>
      <c r="S115" s="215">
        <f t="shared" si="4"/>
        <v>262500000</v>
      </c>
      <c r="T115" s="177">
        <f>_xlfn.XLOOKUP(U115,[1]Sheet2!$D:$D,[1]Sheet2!$B:$B,0)</f>
        <v>262500000</v>
      </c>
      <c r="U115" s="178" t="str">
        <f t="shared" si="5"/>
        <v>کانسار</v>
      </c>
    </row>
    <row r="116" spans="1:21" ht="21">
      <c r="A116" s="186" t="s">
        <v>364</v>
      </c>
      <c r="B116" s="189"/>
      <c r="C116" s="211" t="s">
        <v>450</v>
      </c>
      <c r="D116" s="212"/>
      <c r="E116" s="213">
        <v>2273040</v>
      </c>
      <c r="F116" s="212"/>
      <c r="G116" s="214">
        <v>38</v>
      </c>
      <c r="H116" s="212"/>
      <c r="I116" s="215">
        <v>0</v>
      </c>
      <c r="J116" s="215"/>
      <c r="K116" s="215">
        <v>0</v>
      </c>
      <c r="L116" s="215"/>
      <c r="M116" s="215">
        <f t="shared" si="3"/>
        <v>0</v>
      </c>
      <c r="N116" s="215"/>
      <c r="O116" s="215">
        <v>86375520</v>
      </c>
      <c r="P116" s="215"/>
      <c r="Q116" s="215">
        <v>0</v>
      </c>
      <c r="R116" s="215"/>
      <c r="S116" s="215">
        <f t="shared" si="4"/>
        <v>86375520</v>
      </c>
      <c r="T116" s="177">
        <f>_xlfn.XLOOKUP(U116,[1]Sheet2!$D:$D,[1]Sheet2!$B:$B,0)</f>
        <v>86375520</v>
      </c>
      <c r="U116" s="178" t="str">
        <f t="shared" si="5"/>
        <v>لابسا</v>
      </c>
    </row>
    <row r="117" spans="1:21" ht="21">
      <c r="A117" s="186" t="s">
        <v>185</v>
      </c>
      <c r="B117" s="189"/>
      <c r="C117" s="211" t="s">
        <v>450</v>
      </c>
      <c r="D117" s="212"/>
      <c r="E117" s="213">
        <v>21132770</v>
      </c>
      <c r="F117" s="212"/>
      <c r="G117" s="214">
        <v>400</v>
      </c>
      <c r="H117" s="212"/>
      <c r="I117" s="215">
        <v>0</v>
      </c>
      <c r="J117" s="215"/>
      <c r="K117" s="215">
        <v>0</v>
      </c>
      <c r="L117" s="215"/>
      <c r="M117" s="215">
        <f t="shared" si="3"/>
        <v>0</v>
      </c>
      <c r="N117" s="215"/>
      <c r="O117" s="215">
        <v>8453108000</v>
      </c>
      <c r="P117" s="215"/>
      <c r="Q117" s="215">
        <v>0</v>
      </c>
      <c r="R117" s="215"/>
      <c r="S117" s="215">
        <f t="shared" si="4"/>
        <v>8453108000</v>
      </c>
      <c r="T117" s="177">
        <f>_xlfn.XLOOKUP(U117,[1]Sheet2!$D:$D,[1]Sheet2!$B:$B,0)</f>
        <v>8453108000</v>
      </c>
      <c r="U117" s="178" t="str">
        <f t="shared" si="5"/>
        <v>لخزر</v>
      </c>
    </row>
    <row r="118" spans="1:21" ht="21">
      <c r="A118" s="186" t="s">
        <v>101</v>
      </c>
      <c r="B118" s="189"/>
      <c r="C118" s="211" t="s">
        <v>451</v>
      </c>
      <c r="D118" s="212"/>
      <c r="E118" s="213">
        <v>5219426</v>
      </c>
      <c r="F118" s="212"/>
      <c r="G118" s="214">
        <v>4984</v>
      </c>
      <c r="H118" s="212"/>
      <c r="I118" s="215">
        <v>0</v>
      </c>
      <c r="J118" s="215"/>
      <c r="K118" s="215">
        <v>0</v>
      </c>
      <c r="L118" s="215"/>
      <c r="M118" s="215">
        <f t="shared" si="3"/>
        <v>0</v>
      </c>
      <c r="N118" s="215"/>
      <c r="O118" s="215">
        <v>26013619184</v>
      </c>
      <c r="P118" s="215"/>
      <c r="Q118" s="215">
        <v>0</v>
      </c>
      <c r="R118" s="215"/>
      <c r="S118" s="215">
        <f t="shared" si="4"/>
        <v>26013619184</v>
      </c>
      <c r="T118" s="177">
        <f>_xlfn.XLOOKUP(U118,[1]Sheet2!$D:$D,[1]Sheet2!$B:$B,0)</f>
        <v>26013619184</v>
      </c>
      <c r="U118" s="178" t="str">
        <f t="shared" si="5"/>
        <v>شیراز</v>
      </c>
    </row>
    <row r="119" spans="1:21" ht="21">
      <c r="A119" s="186" t="s">
        <v>174</v>
      </c>
      <c r="B119" s="189"/>
      <c r="C119" s="211" t="s">
        <v>452</v>
      </c>
      <c r="D119" s="212"/>
      <c r="E119" s="213">
        <v>22767432</v>
      </c>
      <c r="F119" s="212"/>
      <c r="G119" s="214">
        <v>20</v>
      </c>
      <c r="H119" s="212"/>
      <c r="I119" s="215">
        <v>0</v>
      </c>
      <c r="J119" s="215"/>
      <c r="K119" s="215">
        <v>0</v>
      </c>
      <c r="L119" s="215"/>
      <c r="M119" s="215">
        <f t="shared" si="3"/>
        <v>0</v>
      </c>
      <c r="N119" s="215"/>
      <c r="O119" s="215">
        <v>455348640</v>
      </c>
      <c r="P119" s="215"/>
      <c r="Q119" s="215">
        <v>0</v>
      </c>
      <c r="R119" s="215"/>
      <c r="S119" s="215">
        <f t="shared" si="4"/>
        <v>455348640</v>
      </c>
      <c r="T119" s="177">
        <f>_xlfn.XLOOKUP(U119,[1]Sheet2!$D:$D,[1]Sheet2!$B:$B,0)</f>
        <v>455348640</v>
      </c>
      <c r="U119" s="178" t="str">
        <f t="shared" si="5"/>
        <v>کرازی</v>
      </c>
    </row>
    <row r="120" spans="1:21" ht="21">
      <c r="A120" s="186" t="s">
        <v>177</v>
      </c>
      <c r="B120" s="189"/>
      <c r="C120" s="211" t="s">
        <v>452</v>
      </c>
      <c r="D120" s="212"/>
      <c r="E120" s="213">
        <v>8076341</v>
      </c>
      <c r="F120" s="212"/>
      <c r="G120" s="214">
        <v>300</v>
      </c>
      <c r="H120" s="212"/>
      <c r="I120" s="215">
        <v>0</v>
      </c>
      <c r="J120" s="215"/>
      <c r="K120" s="215">
        <v>0</v>
      </c>
      <c r="L120" s="215"/>
      <c r="M120" s="215">
        <f t="shared" si="3"/>
        <v>0</v>
      </c>
      <c r="N120" s="215"/>
      <c r="O120" s="215">
        <v>2422902300</v>
      </c>
      <c r="P120" s="215"/>
      <c r="Q120" s="215">
        <v>0</v>
      </c>
      <c r="R120" s="215"/>
      <c r="S120" s="215">
        <f t="shared" si="4"/>
        <v>2422902300</v>
      </c>
      <c r="T120" s="177">
        <f>_xlfn.XLOOKUP(U120,[1]Sheet2!$D:$D,[1]Sheet2!$B:$B,0)</f>
        <v>2422902300</v>
      </c>
      <c r="U120" s="178" t="str">
        <f t="shared" si="5"/>
        <v>بشهاب</v>
      </c>
    </row>
    <row r="121" spans="1:21" ht="21">
      <c r="A121" s="186" t="s">
        <v>393</v>
      </c>
      <c r="B121" s="189"/>
      <c r="C121" s="211" t="s">
        <v>452</v>
      </c>
      <c r="D121" s="212"/>
      <c r="E121" s="213">
        <v>74589</v>
      </c>
      <c r="F121" s="212"/>
      <c r="G121" s="214">
        <v>400</v>
      </c>
      <c r="H121" s="212"/>
      <c r="I121" s="215">
        <v>0</v>
      </c>
      <c r="J121" s="215"/>
      <c r="K121" s="215">
        <v>0</v>
      </c>
      <c r="L121" s="215"/>
      <c r="M121" s="215">
        <f t="shared" si="3"/>
        <v>0</v>
      </c>
      <c r="N121" s="215"/>
      <c r="O121" s="215">
        <v>29835600</v>
      </c>
      <c r="P121" s="215"/>
      <c r="Q121" s="215">
        <v>0</v>
      </c>
      <c r="R121" s="215"/>
      <c r="S121" s="215">
        <f t="shared" si="4"/>
        <v>29835600</v>
      </c>
      <c r="T121" s="177">
        <f>_xlfn.XLOOKUP(U121,[1]Sheet2!$D:$D,[1]Sheet2!$B:$B,0)</f>
        <v>29835600</v>
      </c>
      <c r="U121" s="178" t="str">
        <f t="shared" si="5"/>
        <v>محتشم</v>
      </c>
    </row>
    <row r="122" spans="1:21" ht="21">
      <c r="A122" s="186" t="s">
        <v>123</v>
      </c>
      <c r="B122" s="189"/>
      <c r="C122" s="211" t="s">
        <v>452</v>
      </c>
      <c r="D122" s="212"/>
      <c r="E122" s="213">
        <v>9044399</v>
      </c>
      <c r="F122" s="212"/>
      <c r="G122" s="214">
        <v>2390</v>
      </c>
      <c r="H122" s="212"/>
      <c r="I122" s="215">
        <v>0</v>
      </c>
      <c r="J122" s="215"/>
      <c r="K122" s="215">
        <v>0</v>
      </c>
      <c r="L122" s="215"/>
      <c r="M122" s="215">
        <f t="shared" si="3"/>
        <v>0</v>
      </c>
      <c r="N122" s="215"/>
      <c r="O122" s="215">
        <v>21616113610</v>
      </c>
      <c r="P122" s="215"/>
      <c r="Q122" s="215">
        <v>0</v>
      </c>
      <c r="R122" s="215"/>
      <c r="S122" s="215">
        <f t="shared" si="4"/>
        <v>21616113610</v>
      </c>
      <c r="T122" s="177">
        <f>_xlfn.XLOOKUP(U122,[1]Sheet2!$D:$D,[1]Sheet2!$B:$B,0)</f>
        <v>21616113610</v>
      </c>
      <c r="U122" s="178" t="str">
        <f t="shared" si="5"/>
        <v>وصندوق</v>
      </c>
    </row>
    <row r="123" spans="1:21" ht="21">
      <c r="A123" s="186" t="s">
        <v>328</v>
      </c>
      <c r="B123" s="189"/>
      <c r="C123" s="211" t="s">
        <v>453</v>
      </c>
      <c r="D123" s="212"/>
      <c r="E123" s="213">
        <v>3448851</v>
      </c>
      <c r="F123" s="212"/>
      <c r="G123" s="214">
        <v>74</v>
      </c>
      <c r="H123" s="212"/>
      <c r="I123" s="215">
        <v>0</v>
      </c>
      <c r="J123" s="215"/>
      <c r="K123" s="215">
        <v>0</v>
      </c>
      <c r="L123" s="215"/>
      <c r="M123" s="215">
        <f t="shared" si="3"/>
        <v>0</v>
      </c>
      <c r="N123" s="215"/>
      <c r="O123" s="215">
        <v>255214974</v>
      </c>
      <c r="P123" s="215"/>
      <c r="Q123" s="215">
        <v>0</v>
      </c>
      <c r="R123" s="215"/>
      <c r="S123" s="215">
        <f t="shared" si="4"/>
        <v>255214974</v>
      </c>
      <c r="T123" s="177">
        <f>_xlfn.XLOOKUP(U123,[1]Sheet2!$D:$D,[1]Sheet2!$B:$B,0)</f>
        <v>255214974</v>
      </c>
      <c r="U123" s="178" t="str">
        <f t="shared" si="5"/>
        <v>خلنت</v>
      </c>
    </row>
    <row r="124" spans="1:21" ht="21">
      <c r="A124" s="186" t="s">
        <v>147</v>
      </c>
      <c r="B124" s="189"/>
      <c r="C124" s="211" t="s">
        <v>453</v>
      </c>
      <c r="D124" s="212"/>
      <c r="E124" s="213">
        <v>8735017</v>
      </c>
      <c r="F124" s="212"/>
      <c r="G124" s="214">
        <v>280</v>
      </c>
      <c r="H124" s="212"/>
      <c r="I124" s="215">
        <v>0</v>
      </c>
      <c r="J124" s="215"/>
      <c r="K124" s="215">
        <v>0</v>
      </c>
      <c r="L124" s="215"/>
      <c r="M124" s="215">
        <f t="shared" si="3"/>
        <v>0</v>
      </c>
      <c r="N124" s="215"/>
      <c r="O124" s="215">
        <v>2445804760</v>
      </c>
      <c r="P124" s="215"/>
      <c r="Q124" s="215">
        <v>0</v>
      </c>
      <c r="R124" s="215"/>
      <c r="S124" s="215">
        <f t="shared" si="4"/>
        <v>2445804760</v>
      </c>
      <c r="T124" s="177">
        <f>_xlfn.XLOOKUP(U124,[1]Sheet2!$D:$D,[1]Sheet2!$B:$B,0)</f>
        <v>2445804760</v>
      </c>
      <c r="U124" s="178" t="str">
        <f t="shared" si="5"/>
        <v>فولاد</v>
      </c>
    </row>
    <row r="125" spans="1:21" ht="21">
      <c r="A125" s="186" t="s">
        <v>77</v>
      </c>
      <c r="B125" s="189"/>
      <c r="C125" s="211" t="s">
        <v>453</v>
      </c>
      <c r="D125" s="212"/>
      <c r="E125" s="213">
        <v>111732667</v>
      </c>
      <c r="F125" s="212"/>
      <c r="G125" s="214">
        <v>142</v>
      </c>
      <c r="H125" s="212"/>
      <c r="I125" s="215">
        <v>0</v>
      </c>
      <c r="J125" s="215"/>
      <c r="K125" s="215">
        <v>0</v>
      </c>
      <c r="L125" s="215"/>
      <c r="M125" s="215">
        <f t="shared" si="3"/>
        <v>0</v>
      </c>
      <c r="N125" s="215"/>
      <c r="O125" s="215">
        <v>15866038714</v>
      </c>
      <c r="P125" s="215"/>
      <c r="Q125" s="215">
        <v>0</v>
      </c>
      <c r="R125" s="215"/>
      <c r="S125" s="215">
        <f t="shared" si="4"/>
        <v>15866038714</v>
      </c>
      <c r="T125" s="177">
        <f>_xlfn.XLOOKUP(U125,[1]Sheet2!$D:$D,[1]Sheet2!$B:$B,0)</f>
        <v>15866038714</v>
      </c>
      <c r="U125" s="178" t="str">
        <f t="shared" si="5"/>
        <v>کحافظ</v>
      </c>
    </row>
    <row r="126" spans="1:21" ht="21">
      <c r="A126" s="186" t="s">
        <v>280</v>
      </c>
      <c r="B126" s="189"/>
      <c r="C126" s="211" t="s">
        <v>454</v>
      </c>
      <c r="D126" s="212"/>
      <c r="E126" s="213">
        <v>3721481</v>
      </c>
      <c r="F126" s="212"/>
      <c r="G126" s="214">
        <v>10</v>
      </c>
      <c r="H126" s="212"/>
      <c r="I126" s="215">
        <v>0</v>
      </c>
      <c r="J126" s="215"/>
      <c r="K126" s="215">
        <v>0</v>
      </c>
      <c r="L126" s="215"/>
      <c r="M126" s="215">
        <f t="shared" si="3"/>
        <v>0</v>
      </c>
      <c r="N126" s="215"/>
      <c r="O126" s="215">
        <v>37214810</v>
      </c>
      <c r="P126" s="215"/>
      <c r="Q126" s="215">
        <v>0</v>
      </c>
      <c r="R126" s="215"/>
      <c r="S126" s="215">
        <f t="shared" si="4"/>
        <v>37214810</v>
      </c>
      <c r="T126" s="177">
        <f>_xlfn.XLOOKUP(U126,[1]Sheet2!$D:$D,[1]Sheet2!$B:$B,0)</f>
        <v>37214810</v>
      </c>
      <c r="U126" s="178" t="str">
        <f t="shared" si="5"/>
        <v>چکارن</v>
      </c>
    </row>
    <row r="127" spans="1:21" ht="21">
      <c r="A127" s="186" t="s">
        <v>315</v>
      </c>
      <c r="B127" s="189"/>
      <c r="C127" s="211" t="s">
        <v>454</v>
      </c>
      <c r="D127" s="212"/>
      <c r="E127" s="213">
        <v>19355428</v>
      </c>
      <c r="F127" s="212"/>
      <c r="G127" s="214">
        <v>160</v>
      </c>
      <c r="H127" s="212"/>
      <c r="I127" s="215">
        <v>0</v>
      </c>
      <c r="J127" s="215"/>
      <c r="K127" s="215">
        <v>0</v>
      </c>
      <c r="L127" s="215"/>
      <c r="M127" s="215">
        <f t="shared" si="3"/>
        <v>0</v>
      </c>
      <c r="N127" s="215"/>
      <c r="O127" s="215">
        <v>3096868480</v>
      </c>
      <c r="P127" s="215"/>
      <c r="Q127" s="215">
        <v>0</v>
      </c>
      <c r="R127" s="215"/>
      <c r="S127" s="215">
        <f t="shared" si="4"/>
        <v>3096868480</v>
      </c>
      <c r="T127" s="177">
        <f>_xlfn.XLOOKUP(U127,[1]Sheet2!$D:$D,[1]Sheet2!$B:$B,0)</f>
        <v>3096868480</v>
      </c>
      <c r="U127" s="178" t="str">
        <f t="shared" si="5"/>
        <v>فخوز</v>
      </c>
    </row>
    <row r="128" spans="1:21" ht="21">
      <c r="A128" s="186" t="s">
        <v>156</v>
      </c>
      <c r="B128" s="189"/>
      <c r="C128" s="211" t="s">
        <v>454</v>
      </c>
      <c r="D128" s="212"/>
      <c r="E128" s="213">
        <v>8836275</v>
      </c>
      <c r="F128" s="212"/>
      <c r="G128" s="214">
        <v>255</v>
      </c>
      <c r="H128" s="212"/>
      <c r="I128" s="215">
        <v>0</v>
      </c>
      <c r="J128" s="215"/>
      <c r="K128" s="215">
        <v>0</v>
      </c>
      <c r="L128" s="215"/>
      <c r="M128" s="215">
        <f t="shared" si="3"/>
        <v>0</v>
      </c>
      <c r="N128" s="215"/>
      <c r="O128" s="215">
        <v>2253250125</v>
      </c>
      <c r="P128" s="215"/>
      <c r="Q128" s="215">
        <v>0</v>
      </c>
      <c r="R128" s="215"/>
      <c r="S128" s="215">
        <f t="shared" si="4"/>
        <v>2253250125</v>
      </c>
      <c r="T128" s="177">
        <f>_xlfn.XLOOKUP(U128,[1]Sheet2!$D:$D,[1]Sheet2!$B:$B,0)</f>
        <v>2253250125</v>
      </c>
      <c r="U128" s="178" t="str">
        <f t="shared" si="5"/>
        <v>وتوشه</v>
      </c>
    </row>
    <row r="129" spans="1:21" ht="21">
      <c r="A129" s="186" t="s">
        <v>81</v>
      </c>
      <c r="B129" s="189"/>
      <c r="C129" s="211" t="s">
        <v>454</v>
      </c>
      <c r="D129" s="212"/>
      <c r="E129" s="213">
        <v>8703812</v>
      </c>
      <c r="F129" s="212"/>
      <c r="G129" s="214">
        <v>320</v>
      </c>
      <c r="H129" s="212"/>
      <c r="I129" s="215">
        <v>0</v>
      </c>
      <c r="J129" s="215"/>
      <c r="K129" s="215">
        <v>0</v>
      </c>
      <c r="L129" s="215"/>
      <c r="M129" s="215">
        <f t="shared" si="3"/>
        <v>0</v>
      </c>
      <c r="N129" s="215"/>
      <c r="O129" s="215">
        <v>2785219840</v>
      </c>
      <c r="P129" s="215"/>
      <c r="Q129" s="215">
        <v>0</v>
      </c>
      <c r="R129" s="215"/>
      <c r="S129" s="215">
        <f t="shared" si="4"/>
        <v>2785219840</v>
      </c>
      <c r="T129" s="177">
        <f>_xlfn.XLOOKUP(U129,[1]Sheet2!$D:$D,[1]Sheet2!$B:$B,0)</f>
        <v>2785219840</v>
      </c>
      <c r="U129" s="178" t="str">
        <f t="shared" si="5"/>
        <v>فایرا</v>
      </c>
    </row>
    <row r="130" spans="1:21" ht="21">
      <c r="A130" s="186" t="s">
        <v>368</v>
      </c>
      <c r="B130" s="189"/>
      <c r="C130" s="211" t="s">
        <v>455</v>
      </c>
      <c r="D130" s="212"/>
      <c r="E130" s="213">
        <v>684238</v>
      </c>
      <c r="F130" s="212"/>
      <c r="G130" s="214">
        <v>23</v>
      </c>
      <c r="H130" s="212"/>
      <c r="I130" s="215">
        <v>0</v>
      </c>
      <c r="J130" s="215"/>
      <c r="K130" s="215">
        <v>0</v>
      </c>
      <c r="L130" s="215"/>
      <c r="M130" s="215">
        <f t="shared" si="3"/>
        <v>0</v>
      </c>
      <c r="N130" s="215"/>
      <c r="O130" s="215">
        <v>15737474</v>
      </c>
      <c r="P130" s="215"/>
      <c r="Q130" s="215">
        <v>0</v>
      </c>
      <c r="R130" s="215"/>
      <c r="S130" s="215">
        <f t="shared" si="4"/>
        <v>15737474</v>
      </c>
      <c r="T130" s="177">
        <f>_xlfn.XLOOKUP(U130,[1]Sheet2!$D:$D,[1]Sheet2!$B:$B,0)</f>
        <v>15737474</v>
      </c>
      <c r="U130" s="178" t="str">
        <f t="shared" si="5"/>
        <v>دکوثر</v>
      </c>
    </row>
    <row r="131" spans="1:21" ht="21">
      <c r="A131" s="186" t="s">
        <v>379</v>
      </c>
      <c r="B131" s="189"/>
      <c r="C131" s="211" t="s">
        <v>455</v>
      </c>
      <c r="D131" s="212"/>
      <c r="E131" s="213">
        <v>4931856</v>
      </c>
      <c r="F131" s="212"/>
      <c r="G131" s="214">
        <v>2400</v>
      </c>
      <c r="H131" s="212"/>
      <c r="I131" s="215">
        <v>0</v>
      </c>
      <c r="J131" s="215"/>
      <c r="K131" s="215">
        <v>0</v>
      </c>
      <c r="L131" s="215"/>
      <c r="M131" s="215">
        <f t="shared" si="3"/>
        <v>0</v>
      </c>
      <c r="N131" s="215"/>
      <c r="O131" s="215">
        <v>11836454400</v>
      </c>
      <c r="P131" s="215"/>
      <c r="Q131" s="215">
        <v>0</v>
      </c>
      <c r="R131" s="215"/>
      <c r="S131" s="215">
        <f t="shared" si="4"/>
        <v>11836454400</v>
      </c>
      <c r="T131" s="177">
        <f>_xlfn.XLOOKUP(U131,[1]Sheet2!$D:$D,[1]Sheet2!$B:$B,0)</f>
        <v>11836454400</v>
      </c>
      <c r="U131" s="178" t="str">
        <f t="shared" si="5"/>
        <v>دزاگرس</v>
      </c>
    </row>
    <row r="132" spans="1:21" ht="21">
      <c r="A132" s="186" t="s">
        <v>333</v>
      </c>
      <c r="B132" s="189"/>
      <c r="C132" s="211" t="s">
        <v>456</v>
      </c>
      <c r="D132" s="212"/>
      <c r="E132" s="213">
        <v>4541730</v>
      </c>
      <c r="F132" s="212"/>
      <c r="G132" s="214">
        <v>2350</v>
      </c>
      <c r="H132" s="212"/>
      <c r="I132" s="215">
        <v>0</v>
      </c>
      <c r="J132" s="215"/>
      <c r="K132" s="215">
        <v>0</v>
      </c>
      <c r="L132" s="215"/>
      <c r="M132" s="215">
        <f t="shared" si="3"/>
        <v>0</v>
      </c>
      <c r="N132" s="215"/>
      <c r="O132" s="215">
        <v>10673065500</v>
      </c>
      <c r="P132" s="215"/>
      <c r="Q132" s="215">
        <v>0</v>
      </c>
      <c r="R132" s="215"/>
      <c r="S132" s="215">
        <f t="shared" si="4"/>
        <v>10673065500</v>
      </c>
      <c r="T132" s="177">
        <f>_xlfn.XLOOKUP(U132,[1]Sheet2!$D:$D,[1]Sheet2!$B:$B,0)</f>
        <v>10673065500</v>
      </c>
      <c r="U132" s="178" t="str">
        <f t="shared" si="5"/>
        <v>سیتا</v>
      </c>
    </row>
    <row r="133" spans="1:21" ht="21">
      <c r="A133" s="186" t="s">
        <v>343</v>
      </c>
      <c r="B133" s="189"/>
      <c r="C133" s="211" t="s">
        <v>457</v>
      </c>
      <c r="D133" s="212"/>
      <c r="E133" s="213">
        <v>7763823</v>
      </c>
      <c r="F133" s="212"/>
      <c r="G133" s="214">
        <v>120</v>
      </c>
      <c r="H133" s="212"/>
      <c r="I133" s="215">
        <v>0</v>
      </c>
      <c r="J133" s="215"/>
      <c r="K133" s="215">
        <v>0</v>
      </c>
      <c r="L133" s="215"/>
      <c r="M133" s="215">
        <f t="shared" si="3"/>
        <v>0</v>
      </c>
      <c r="N133" s="215"/>
      <c r="O133" s="215">
        <v>931658760</v>
      </c>
      <c r="P133" s="215"/>
      <c r="Q133" s="215">
        <v>0</v>
      </c>
      <c r="R133" s="215"/>
      <c r="S133" s="215">
        <f t="shared" si="4"/>
        <v>931658760</v>
      </c>
      <c r="T133" s="177">
        <f>_xlfn.XLOOKUP(U133,[1]Sheet2!$D:$D,[1]Sheet2!$B:$B,0)</f>
        <v>931658760</v>
      </c>
      <c r="U133" s="178" t="str">
        <f t="shared" si="5"/>
        <v>پدرخش</v>
      </c>
    </row>
    <row r="134" spans="1:21" ht="21">
      <c r="A134" s="186" t="s">
        <v>342</v>
      </c>
      <c r="B134" s="189"/>
      <c r="C134" s="211" t="s">
        <v>457</v>
      </c>
      <c r="D134" s="212"/>
      <c r="E134" s="213">
        <v>483782</v>
      </c>
      <c r="F134" s="212"/>
      <c r="G134" s="214">
        <v>50</v>
      </c>
      <c r="H134" s="212"/>
      <c r="I134" s="215">
        <v>0</v>
      </c>
      <c r="J134" s="215"/>
      <c r="K134" s="215">
        <v>0</v>
      </c>
      <c r="L134" s="215"/>
      <c r="M134" s="215">
        <f t="shared" si="3"/>
        <v>0</v>
      </c>
      <c r="N134" s="215"/>
      <c r="O134" s="215">
        <v>24189100</v>
      </c>
      <c r="P134" s="215"/>
      <c r="Q134" s="215">
        <v>0</v>
      </c>
      <c r="R134" s="215"/>
      <c r="S134" s="215">
        <f t="shared" si="4"/>
        <v>24189100</v>
      </c>
      <c r="T134" s="177">
        <f>_xlfn.XLOOKUP(U134,[1]Sheet2!$D:$D,[1]Sheet2!$B:$B,0)</f>
        <v>24189100</v>
      </c>
      <c r="U134" s="178" t="str">
        <f t="shared" si="5"/>
        <v>غنوش</v>
      </c>
    </row>
    <row r="135" spans="1:21" ht="21">
      <c r="A135" s="186" t="s">
        <v>89</v>
      </c>
      <c r="B135" s="189"/>
      <c r="C135" s="211" t="s">
        <v>458</v>
      </c>
      <c r="D135" s="212"/>
      <c r="E135" s="213">
        <v>40053164</v>
      </c>
      <c r="F135" s="212"/>
      <c r="G135" s="214">
        <v>50</v>
      </c>
      <c r="H135" s="212"/>
      <c r="I135" s="215">
        <v>0</v>
      </c>
      <c r="J135" s="215"/>
      <c r="K135" s="215">
        <v>0</v>
      </c>
      <c r="L135" s="215"/>
      <c r="M135" s="215">
        <f t="shared" si="3"/>
        <v>0</v>
      </c>
      <c r="N135" s="215"/>
      <c r="O135" s="215">
        <v>2002658200</v>
      </c>
      <c r="P135" s="215"/>
      <c r="Q135" s="215">
        <v>0</v>
      </c>
      <c r="R135" s="215"/>
      <c r="S135" s="215">
        <f t="shared" si="4"/>
        <v>2002658200</v>
      </c>
      <c r="T135" s="177">
        <f>_xlfn.XLOOKUP(U135,[1]Sheet2!$D:$D,[1]Sheet2!$B:$B,0)</f>
        <v>2002658200</v>
      </c>
      <c r="U135" s="178" t="str">
        <f t="shared" si="5"/>
        <v>خکار</v>
      </c>
    </row>
    <row r="136" spans="1:21" ht="21">
      <c r="A136" s="186" t="s">
        <v>282</v>
      </c>
      <c r="B136" s="189"/>
      <c r="C136" s="211" t="s">
        <v>459</v>
      </c>
      <c r="D136" s="212"/>
      <c r="E136" s="213">
        <v>803648</v>
      </c>
      <c r="F136" s="212"/>
      <c r="G136" s="214">
        <v>160</v>
      </c>
      <c r="H136" s="212"/>
      <c r="I136" s="215">
        <v>0</v>
      </c>
      <c r="J136" s="215"/>
      <c r="K136" s="215">
        <v>0</v>
      </c>
      <c r="L136" s="215"/>
      <c r="M136" s="215">
        <f t="shared" si="3"/>
        <v>0</v>
      </c>
      <c r="N136" s="215"/>
      <c r="O136" s="215">
        <v>128583680</v>
      </c>
      <c r="P136" s="215"/>
      <c r="Q136" s="215">
        <v>0</v>
      </c>
      <c r="R136" s="215"/>
      <c r="S136" s="215">
        <f t="shared" si="4"/>
        <v>128583680</v>
      </c>
      <c r="T136" s="177">
        <f>_xlfn.XLOOKUP(U136,[1]Sheet2!$D:$D,[1]Sheet2!$B:$B,0)</f>
        <v>128583680</v>
      </c>
      <c r="U136" s="178" t="str">
        <f t="shared" si="5"/>
        <v>غاذر</v>
      </c>
    </row>
    <row r="137" spans="1:21" ht="21">
      <c r="A137" s="186" t="s">
        <v>359</v>
      </c>
      <c r="B137" s="189"/>
      <c r="C137" s="211" t="s">
        <v>459</v>
      </c>
      <c r="D137" s="212"/>
      <c r="E137" s="213">
        <v>3465545</v>
      </c>
      <c r="F137" s="212"/>
      <c r="G137" s="214">
        <v>1</v>
      </c>
      <c r="H137" s="212"/>
      <c r="I137" s="215">
        <v>0</v>
      </c>
      <c r="J137" s="215"/>
      <c r="K137" s="215">
        <v>0</v>
      </c>
      <c r="L137" s="215"/>
      <c r="M137" s="215">
        <f t="shared" si="3"/>
        <v>0</v>
      </c>
      <c r="N137" s="215"/>
      <c r="O137" s="215">
        <v>3465545</v>
      </c>
      <c r="P137" s="215"/>
      <c r="Q137" s="215">
        <v>0</v>
      </c>
      <c r="R137" s="215"/>
      <c r="S137" s="215">
        <f t="shared" si="4"/>
        <v>3465545</v>
      </c>
      <c r="T137" s="177">
        <f>_xlfn.XLOOKUP(U137,[1]Sheet2!$D:$D,[1]Sheet2!$B:$B,0)</f>
        <v>3465545</v>
      </c>
      <c r="U137" s="178" t="str">
        <f t="shared" si="5"/>
        <v>کترام</v>
      </c>
    </row>
    <row r="138" spans="1:21" ht="21">
      <c r="A138" s="186" t="s">
        <v>362</v>
      </c>
      <c r="B138" s="189"/>
      <c r="C138" s="211" t="s">
        <v>466</v>
      </c>
      <c r="D138" s="212"/>
      <c r="E138" s="213">
        <v>2613113</v>
      </c>
      <c r="F138" s="212"/>
      <c r="G138" s="214">
        <v>2720</v>
      </c>
      <c r="H138" s="212"/>
      <c r="I138" s="215">
        <v>0</v>
      </c>
      <c r="J138" s="215"/>
      <c r="K138" s="215">
        <v>0</v>
      </c>
      <c r="L138" s="215"/>
      <c r="M138" s="215">
        <f t="shared" ref="M138:M173" si="6">I138+K138</f>
        <v>0</v>
      </c>
      <c r="N138" s="215"/>
      <c r="O138" s="215">
        <v>7107667360</v>
      </c>
      <c r="P138" s="215"/>
      <c r="Q138" s="215">
        <v>0</v>
      </c>
      <c r="R138" s="215"/>
      <c r="S138" s="215">
        <f t="shared" ref="S138:S194" si="7">O138+Q138</f>
        <v>7107667360</v>
      </c>
      <c r="T138" s="177">
        <f>_xlfn.XLOOKUP(U138,[1]Sheet2!$D:$D,[1]Sheet2!$B:$B,0)</f>
        <v>7107667360</v>
      </c>
      <c r="U138" s="178" t="str">
        <f t="shared" ref="U138:U194" si="8">MID(A138,FIND("(",A138)+1,FIND(")",A138)-FIND("(",A138)-1)</f>
        <v>کگاز</v>
      </c>
    </row>
    <row r="139" spans="1:21" ht="21">
      <c r="A139" s="186" t="s">
        <v>338</v>
      </c>
      <c r="B139" s="189"/>
      <c r="C139" s="211" t="s">
        <v>467</v>
      </c>
      <c r="D139" s="212"/>
      <c r="E139" s="213">
        <v>906874</v>
      </c>
      <c r="F139" s="212"/>
      <c r="G139" s="214">
        <v>6500</v>
      </c>
      <c r="H139" s="212"/>
      <c r="I139" s="215">
        <v>0</v>
      </c>
      <c r="J139" s="215"/>
      <c r="K139" s="215">
        <v>0</v>
      </c>
      <c r="L139" s="215"/>
      <c r="M139" s="215">
        <f t="shared" si="6"/>
        <v>0</v>
      </c>
      <c r="N139" s="215"/>
      <c r="O139" s="215">
        <v>5894681000</v>
      </c>
      <c r="P139" s="215"/>
      <c r="Q139" s="215">
        <v>0</v>
      </c>
      <c r="R139" s="215"/>
      <c r="S139" s="215">
        <f t="shared" si="7"/>
        <v>5894681000</v>
      </c>
      <c r="T139" s="177">
        <f>_xlfn.XLOOKUP(U139,[1]Sheet2!$D:$D,[1]Sheet2!$B:$B,0)</f>
        <v>5894681000</v>
      </c>
      <c r="U139" s="178" t="str">
        <f t="shared" si="8"/>
        <v>وپترو</v>
      </c>
    </row>
    <row r="140" spans="1:21" ht="21">
      <c r="A140" s="186" t="s">
        <v>263</v>
      </c>
      <c r="B140" s="189"/>
      <c r="C140" s="211" t="s">
        <v>467</v>
      </c>
      <c r="D140" s="212"/>
      <c r="E140" s="213">
        <v>220917</v>
      </c>
      <c r="F140" s="212"/>
      <c r="G140" s="214">
        <v>1500</v>
      </c>
      <c r="H140" s="212"/>
      <c r="I140" s="215">
        <v>0</v>
      </c>
      <c r="J140" s="215"/>
      <c r="K140" s="215">
        <v>0</v>
      </c>
      <c r="L140" s="215"/>
      <c r="M140" s="215">
        <f t="shared" si="6"/>
        <v>0</v>
      </c>
      <c r="N140" s="215"/>
      <c r="O140" s="215">
        <v>331375500</v>
      </c>
      <c r="P140" s="215"/>
      <c r="Q140" s="215">
        <v>0</v>
      </c>
      <c r="R140" s="215"/>
      <c r="S140" s="215">
        <f t="shared" si="7"/>
        <v>331375500</v>
      </c>
      <c r="T140" s="177">
        <f>_xlfn.XLOOKUP(U140,[1]Sheet2!$D:$D,[1]Sheet2!$B:$B,0)</f>
        <v>331375500</v>
      </c>
      <c r="U140" s="178" t="str">
        <f t="shared" si="8"/>
        <v>غبهنوش</v>
      </c>
    </row>
    <row r="141" spans="1:21" ht="21">
      <c r="A141" s="186" t="s">
        <v>100</v>
      </c>
      <c r="B141" s="189"/>
      <c r="C141" s="211" t="s">
        <v>468</v>
      </c>
      <c r="D141" s="212"/>
      <c r="E141" s="213">
        <v>3357331</v>
      </c>
      <c r="F141" s="212"/>
      <c r="G141" s="214">
        <v>1100</v>
      </c>
      <c r="H141" s="212"/>
      <c r="I141" s="215">
        <v>0</v>
      </c>
      <c r="J141" s="215"/>
      <c r="K141" s="215">
        <v>0</v>
      </c>
      <c r="L141" s="215"/>
      <c r="M141" s="215">
        <f t="shared" si="6"/>
        <v>0</v>
      </c>
      <c r="N141" s="215"/>
      <c r="O141" s="215">
        <v>3693064100</v>
      </c>
      <c r="P141" s="215"/>
      <c r="Q141" s="215">
        <v>0</v>
      </c>
      <c r="R141" s="215"/>
      <c r="S141" s="215">
        <f t="shared" si="7"/>
        <v>3693064100</v>
      </c>
      <c r="T141" s="177">
        <f>_xlfn.XLOOKUP(U141,[1]Sheet2!$D:$D,[1]Sheet2!$B:$B,0)</f>
        <v>3693064100</v>
      </c>
      <c r="U141" s="178" t="str">
        <f t="shared" si="8"/>
        <v>تاصیکو</v>
      </c>
    </row>
    <row r="142" spans="1:21" ht="21">
      <c r="A142" s="186" t="s">
        <v>124</v>
      </c>
      <c r="B142" s="189"/>
      <c r="C142" s="211" t="s">
        <v>469</v>
      </c>
      <c r="D142" s="212"/>
      <c r="E142" s="213">
        <v>4360589</v>
      </c>
      <c r="F142" s="212"/>
      <c r="G142" s="214">
        <v>3800</v>
      </c>
      <c r="H142" s="212"/>
      <c r="I142" s="215">
        <v>0</v>
      </c>
      <c r="J142" s="215"/>
      <c r="K142" s="215">
        <v>0</v>
      </c>
      <c r="L142" s="215"/>
      <c r="M142" s="215">
        <f t="shared" si="6"/>
        <v>0</v>
      </c>
      <c r="N142" s="215"/>
      <c r="O142" s="215">
        <v>16570238200</v>
      </c>
      <c r="P142" s="215"/>
      <c r="Q142" s="215">
        <v>0</v>
      </c>
      <c r="R142" s="215"/>
      <c r="S142" s="215">
        <f t="shared" si="7"/>
        <v>16570238200</v>
      </c>
      <c r="T142" s="177">
        <f>_xlfn.XLOOKUP(U142,[1]Sheet2!$D:$D,[1]Sheet2!$B:$B,0)</f>
        <v>16570238200</v>
      </c>
      <c r="U142" s="178" t="str">
        <f t="shared" si="8"/>
        <v>تیپیکو</v>
      </c>
    </row>
    <row r="143" spans="1:21" s="103" customFormat="1" ht="21">
      <c r="A143" s="186" t="s">
        <v>391</v>
      </c>
      <c r="B143" s="189"/>
      <c r="C143" s="211" t="s">
        <v>469</v>
      </c>
      <c r="D143" s="212"/>
      <c r="E143" s="213">
        <v>303603</v>
      </c>
      <c r="F143" s="212"/>
      <c r="G143" s="214">
        <v>38000</v>
      </c>
      <c r="H143" s="212"/>
      <c r="I143" s="215">
        <v>0</v>
      </c>
      <c r="J143" s="215"/>
      <c r="K143" s="215">
        <v>0</v>
      </c>
      <c r="L143" s="215"/>
      <c r="M143" s="215">
        <f t="shared" si="6"/>
        <v>0</v>
      </c>
      <c r="N143" s="215"/>
      <c r="O143" s="215">
        <v>11536914000</v>
      </c>
      <c r="P143" s="215"/>
      <c r="Q143" s="215">
        <v>0</v>
      </c>
      <c r="R143" s="215"/>
      <c r="S143" s="215">
        <f t="shared" si="7"/>
        <v>11536914000</v>
      </c>
      <c r="T143" s="179">
        <v>11536914000</v>
      </c>
      <c r="U143" s="180" t="str">
        <f t="shared" si="8"/>
        <v>شپدیس</v>
      </c>
    </row>
    <row r="144" spans="1:21" ht="21">
      <c r="A144" s="186" t="s">
        <v>465</v>
      </c>
      <c r="B144" s="189"/>
      <c r="C144" s="211" t="s">
        <v>470</v>
      </c>
      <c r="D144" s="212"/>
      <c r="E144" s="213">
        <v>9141847</v>
      </c>
      <c r="F144" s="212"/>
      <c r="G144" s="214">
        <v>23</v>
      </c>
      <c r="H144" s="212"/>
      <c r="I144" s="215">
        <v>0</v>
      </c>
      <c r="J144" s="215"/>
      <c r="K144" s="215">
        <v>0</v>
      </c>
      <c r="L144" s="215"/>
      <c r="M144" s="215">
        <f t="shared" si="6"/>
        <v>0</v>
      </c>
      <c r="N144" s="215"/>
      <c r="O144" s="215">
        <v>210262481</v>
      </c>
      <c r="P144" s="215"/>
      <c r="Q144" s="215">
        <v>0</v>
      </c>
      <c r="R144" s="215"/>
      <c r="S144" s="215">
        <f t="shared" si="7"/>
        <v>210262481</v>
      </c>
      <c r="T144" s="177">
        <f>_xlfn.XLOOKUP(U144,[1]Sheet2!$D:$D,[1]Sheet2!$B:$B,0)</f>
        <v>210262481</v>
      </c>
      <c r="U144" s="178" t="str">
        <f t="shared" si="8"/>
        <v>پترول</v>
      </c>
    </row>
    <row r="145" spans="1:21" ht="21">
      <c r="A145" s="186" t="s">
        <v>408</v>
      </c>
      <c r="B145" s="189"/>
      <c r="C145" s="211" t="s">
        <v>471</v>
      </c>
      <c r="D145" s="212"/>
      <c r="E145" s="213">
        <v>2964892</v>
      </c>
      <c r="F145" s="212"/>
      <c r="G145" s="214">
        <v>2000</v>
      </c>
      <c r="H145" s="212"/>
      <c r="I145" s="215">
        <v>0</v>
      </c>
      <c r="J145" s="215"/>
      <c r="K145" s="215">
        <v>0</v>
      </c>
      <c r="L145" s="215"/>
      <c r="M145" s="215">
        <f t="shared" si="6"/>
        <v>0</v>
      </c>
      <c r="N145" s="215"/>
      <c r="O145" s="215">
        <v>5929784000</v>
      </c>
      <c r="P145" s="215"/>
      <c r="Q145" s="215">
        <v>0</v>
      </c>
      <c r="R145" s="215"/>
      <c r="S145" s="215">
        <f t="shared" si="7"/>
        <v>5929784000</v>
      </c>
      <c r="T145" s="177">
        <f>_xlfn.XLOOKUP(U145,[1]Sheet2!$D:$D,[1]Sheet2!$B:$B,0)</f>
        <v>5929784000</v>
      </c>
      <c r="U145" s="178" t="str">
        <f t="shared" si="8"/>
        <v>تاپیکو</v>
      </c>
    </row>
    <row r="146" spans="1:21" ht="21">
      <c r="A146" s="186" t="s">
        <v>293</v>
      </c>
      <c r="B146" s="189"/>
      <c r="C146" s="211" t="s">
        <v>472</v>
      </c>
      <c r="D146" s="212"/>
      <c r="E146" s="213">
        <v>11714594</v>
      </c>
      <c r="F146" s="212"/>
      <c r="G146" s="214">
        <v>200</v>
      </c>
      <c r="H146" s="212"/>
      <c r="I146" s="215">
        <v>0</v>
      </c>
      <c r="J146" s="215"/>
      <c r="K146" s="215">
        <v>0</v>
      </c>
      <c r="L146" s="215"/>
      <c r="M146" s="215">
        <f t="shared" si="6"/>
        <v>0</v>
      </c>
      <c r="N146" s="215"/>
      <c r="O146" s="215">
        <v>2342918800</v>
      </c>
      <c r="P146" s="215"/>
      <c r="Q146" s="215">
        <v>0</v>
      </c>
      <c r="R146" s="215"/>
      <c r="S146" s="215">
        <f t="shared" si="7"/>
        <v>2342918800</v>
      </c>
      <c r="T146" s="177">
        <f>_xlfn.XLOOKUP(U146,[1]Sheet2!$D:$D,[1]Sheet2!$B:$B,0)</f>
        <v>2342918800</v>
      </c>
      <c r="U146" s="178" t="str">
        <f t="shared" si="8"/>
        <v>وخارزم</v>
      </c>
    </row>
    <row r="147" spans="1:21" ht="21">
      <c r="A147" s="186" t="s">
        <v>285</v>
      </c>
      <c r="B147" s="189"/>
      <c r="C147" s="211" t="s">
        <v>461</v>
      </c>
      <c r="D147" s="212"/>
      <c r="E147" s="213">
        <v>22894722</v>
      </c>
      <c r="F147" s="212"/>
      <c r="G147" s="214">
        <v>450</v>
      </c>
      <c r="H147" s="212"/>
      <c r="I147" s="215">
        <v>0</v>
      </c>
      <c r="J147" s="215"/>
      <c r="K147" s="215">
        <v>0</v>
      </c>
      <c r="L147" s="215"/>
      <c r="M147" s="215">
        <f t="shared" si="6"/>
        <v>0</v>
      </c>
      <c r="N147" s="215"/>
      <c r="O147" s="215">
        <v>10302624900</v>
      </c>
      <c r="P147" s="215"/>
      <c r="Q147" s="215">
        <v>0</v>
      </c>
      <c r="R147" s="215"/>
      <c r="S147" s="215">
        <f t="shared" si="7"/>
        <v>10302624900</v>
      </c>
      <c r="T147" s="177">
        <f>_xlfn.XLOOKUP(U147,[1]Sheet2!$D:$D,[1]Sheet2!$B:$B,0)</f>
        <v>10302624900</v>
      </c>
      <c r="U147" s="178" t="str">
        <f t="shared" si="8"/>
        <v>صبا</v>
      </c>
    </row>
    <row r="148" spans="1:21" ht="21">
      <c r="A148" s="186" t="s">
        <v>353</v>
      </c>
      <c r="B148" s="189"/>
      <c r="C148" s="211" t="s">
        <v>487</v>
      </c>
      <c r="D148" s="212"/>
      <c r="E148" s="213">
        <v>12580854</v>
      </c>
      <c r="F148" s="212"/>
      <c r="G148" s="214">
        <v>200</v>
      </c>
      <c r="H148" s="212"/>
      <c r="I148" s="215">
        <v>0</v>
      </c>
      <c r="J148" s="215"/>
      <c r="K148" s="215">
        <v>0</v>
      </c>
      <c r="L148" s="215"/>
      <c r="M148" s="215">
        <f t="shared" si="6"/>
        <v>0</v>
      </c>
      <c r="N148" s="215"/>
      <c r="O148" s="215">
        <v>2516170800</v>
      </c>
      <c r="P148" s="215"/>
      <c r="Q148" s="215">
        <v>0</v>
      </c>
      <c r="R148" s="215"/>
      <c r="S148" s="215">
        <f t="shared" si="7"/>
        <v>2516170800</v>
      </c>
      <c r="T148" s="177">
        <f>_xlfn.XLOOKUP(U148,[1]Sheet2!$D:$D,[1]Sheet2!$B:$B,0)</f>
        <v>2516170800</v>
      </c>
      <c r="U148" s="178" t="str">
        <f t="shared" si="8"/>
        <v>واعتبار</v>
      </c>
    </row>
    <row r="149" spans="1:21" ht="21">
      <c r="A149" s="186" t="s">
        <v>352</v>
      </c>
      <c r="B149" s="189"/>
      <c r="C149" s="211" t="s">
        <v>488</v>
      </c>
      <c r="D149" s="212"/>
      <c r="E149" s="213">
        <v>8745100</v>
      </c>
      <c r="F149" s="212"/>
      <c r="G149" s="214">
        <v>50</v>
      </c>
      <c r="H149" s="212"/>
      <c r="I149" s="215">
        <v>0</v>
      </c>
      <c r="J149" s="215"/>
      <c r="K149" s="215">
        <v>0</v>
      </c>
      <c r="L149" s="215"/>
      <c r="M149" s="215">
        <f t="shared" si="6"/>
        <v>0</v>
      </c>
      <c r="N149" s="215"/>
      <c r="O149" s="215">
        <v>437255000</v>
      </c>
      <c r="P149" s="215"/>
      <c r="Q149" s="215">
        <v>0</v>
      </c>
      <c r="R149" s="215"/>
      <c r="S149" s="215">
        <f t="shared" si="7"/>
        <v>437255000</v>
      </c>
      <c r="T149" s="177">
        <f>_xlfn.XLOOKUP(U149,[1]Sheet2!$D:$D,[1]Sheet2!$B:$B,0)</f>
        <v>437255000</v>
      </c>
      <c r="U149" s="178" t="str">
        <f t="shared" si="8"/>
        <v>کماسه</v>
      </c>
    </row>
    <row r="150" spans="1:21" ht="21">
      <c r="A150" s="186" t="s">
        <v>180</v>
      </c>
      <c r="B150" s="189"/>
      <c r="C150" s="211" t="s">
        <v>489</v>
      </c>
      <c r="D150" s="212"/>
      <c r="E150" s="213">
        <v>3295134</v>
      </c>
      <c r="F150" s="212"/>
      <c r="G150" s="214">
        <v>1050</v>
      </c>
      <c r="H150" s="212"/>
      <c r="I150" s="215">
        <v>0</v>
      </c>
      <c r="J150" s="215"/>
      <c r="K150" s="215">
        <v>0</v>
      </c>
      <c r="L150" s="215"/>
      <c r="M150" s="215">
        <f t="shared" si="6"/>
        <v>0</v>
      </c>
      <c r="N150" s="215"/>
      <c r="O150" s="215">
        <v>3459890700</v>
      </c>
      <c r="P150" s="215"/>
      <c r="Q150" s="215">
        <v>0</v>
      </c>
      <c r="R150" s="215"/>
      <c r="S150" s="215">
        <f t="shared" si="7"/>
        <v>3459890700</v>
      </c>
      <c r="T150" s="177">
        <f>_xlfn.XLOOKUP(U150,[1]Sheet2!$D:$D,[1]Sheet2!$B:$B,0)</f>
        <v>3459890700</v>
      </c>
      <c r="U150" s="178" t="str">
        <f t="shared" si="8"/>
        <v>حکشتی</v>
      </c>
    </row>
    <row r="151" spans="1:21" ht="21">
      <c r="A151" s="186" t="s">
        <v>111</v>
      </c>
      <c r="B151" s="189"/>
      <c r="C151" s="211" t="s">
        <v>490</v>
      </c>
      <c r="D151" s="212"/>
      <c r="E151" s="213">
        <v>1529104</v>
      </c>
      <c r="F151" s="212"/>
      <c r="G151" s="214">
        <v>620</v>
      </c>
      <c r="H151" s="212"/>
      <c r="I151" s="215">
        <v>0</v>
      </c>
      <c r="J151" s="215"/>
      <c r="K151" s="215">
        <v>0</v>
      </c>
      <c r="L151" s="215"/>
      <c r="M151" s="215">
        <f t="shared" si="6"/>
        <v>0</v>
      </c>
      <c r="N151" s="215"/>
      <c r="O151" s="215">
        <v>948044480</v>
      </c>
      <c r="P151" s="215"/>
      <c r="Q151" s="215">
        <v>0</v>
      </c>
      <c r="R151" s="215"/>
      <c r="S151" s="215">
        <f t="shared" si="7"/>
        <v>948044480</v>
      </c>
      <c r="T151" s="177">
        <f>_xlfn.XLOOKUP(U151,[1]Sheet2!$D:$D,[1]Sheet2!$B:$B,0)</f>
        <v>948044480</v>
      </c>
      <c r="U151" s="178" t="str">
        <f t="shared" si="8"/>
        <v>رمپنا</v>
      </c>
    </row>
    <row r="152" spans="1:21" ht="21">
      <c r="A152" s="186" t="s">
        <v>167</v>
      </c>
      <c r="B152" s="189"/>
      <c r="C152" s="211" t="s">
        <v>491</v>
      </c>
      <c r="D152" s="212"/>
      <c r="E152" s="213">
        <v>9280044</v>
      </c>
      <c r="F152" s="212"/>
      <c r="G152" s="214">
        <v>150</v>
      </c>
      <c r="H152" s="212"/>
      <c r="I152" s="215">
        <v>0</v>
      </c>
      <c r="J152" s="215"/>
      <c r="K152" s="215">
        <v>0</v>
      </c>
      <c r="L152" s="215"/>
      <c r="M152" s="215">
        <f t="shared" si="6"/>
        <v>0</v>
      </c>
      <c r="N152" s="215"/>
      <c r="O152" s="215">
        <v>1392006600</v>
      </c>
      <c r="P152" s="215"/>
      <c r="Q152" s="215">
        <v>0</v>
      </c>
      <c r="R152" s="215"/>
      <c r="S152" s="215">
        <f t="shared" si="7"/>
        <v>1392006600</v>
      </c>
      <c r="T152" s="177">
        <f>_xlfn.XLOOKUP(U152,[1]Sheet2!$D:$D,[1]Sheet2!$B:$B,0)</f>
        <v>1392006600</v>
      </c>
      <c r="U152" s="178" t="str">
        <f t="shared" si="8"/>
        <v>کهمدا</v>
      </c>
    </row>
    <row r="153" spans="1:21" ht="21">
      <c r="A153" s="186" t="s">
        <v>136</v>
      </c>
      <c r="B153" s="189"/>
      <c r="C153" s="211" t="s">
        <v>491</v>
      </c>
      <c r="D153" s="212"/>
      <c r="E153" s="213">
        <v>4078622</v>
      </c>
      <c r="F153" s="212"/>
      <c r="G153" s="214">
        <v>50</v>
      </c>
      <c r="H153" s="212"/>
      <c r="I153" s="215">
        <v>0</v>
      </c>
      <c r="J153" s="215"/>
      <c r="K153" s="215">
        <v>0</v>
      </c>
      <c r="L153" s="215"/>
      <c r="M153" s="215">
        <f t="shared" si="6"/>
        <v>0</v>
      </c>
      <c r="N153" s="215"/>
      <c r="O153" s="215">
        <v>326289760</v>
      </c>
      <c r="P153" s="215"/>
      <c r="Q153" s="215">
        <v>0</v>
      </c>
      <c r="R153" s="215"/>
      <c r="S153" s="215">
        <f t="shared" si="7"/>
        <v>326289760</v>
      </c>
      <c r="T153" s="177">
        <f>_xlfn.XLOOKUP(U153,[1]Sheet2!$D:$D,[1]Sheet2!$B:$B,0)</f>
        <v>326289760</v>
      </c>
      <c r="U153" s="178" t="str">
        <f t="shared" si="8"/>
        <v>غچین</v>
      </c>
    </row>
    <row r="154" spans="1:21" ht="21">
      <c r="A154" s="186" t="s">
        <v>98</v>
      </c>
      <c r="B154" s="189"/>
      <c r="C154" s="211" t="s">
        <v>492</v>
      </c>
      <c r="D154" s="212"/>
      <c r="E154" s="213">
        <v>3006164</v>
      </c>
      <c r="F154" s="212"/>
      <c r="G154" s="214">
        <v>150</v>
      </c>
      <c r="H154" s="212"/>
      <c r="I154" s="215">
        <v>0</v>
      </c>
      <c r="J154" s="215"/>
      <c r="K154" s="215">
        <v>0</v>
      </c>
      <c r="L154" s="215"/>
      <c r="M154" s="215">
        <f t="shared" si="6"/>
        <v>0</v>
      </c>
      <c r="N154" s="215"/>
      <c r="O154" s="215">
        <v>450924600</v>
      </c>
      <c r="P154" s="215"/>
      <c r="Q154" s="215">
        <v>0</v>
      </c>
      <c r="R154" s="215"/>
      <c r="S154" s="215">
        <f t="shared" si="7"/>
        <v>450924600</v>
      </c>
      <c r="T154" s="177">
        <f>_xlfn.XLOOKUP(U154,[1]Sheet2!$D:$D,[1]Sheet2!$B:$B,0)</f>
        <v>450924600</v>
      </c>
      <c r="U154" s="178" t="str">
        <f t="shared" si="8"/>
        <v>ثشاهد</v>
      </c>
    </row>
    <row r="155" spans="1:21" ht="21">
      <c r="A155" s="186" t="s">
        <v>159</v>
      </c>
      <c r="B155" s="189"/>
      <c r="C155" s="211" t="s">
        <v>475</v>
      </c>
      <c r="D155" s="212"/>
      <c r="E155" s="213">
        <v>15038630</v>
      </c>
      <c r="F155" s="212"/>
      <c r="G155" s="214">
        <v>200</v>
      </c>
      <c r="H155" s="212"/>
      <c r="I155" s="215">
        <v>0</v>
      </c>
      <c r="J155" s="215"/>
      <c r="K155" s="215">
        <v>0</v>
      </c>
      <c r="L155" s="215"/>
      <c r="M155" s="215">
        <f t="shared" si="6"/>
        <v>0</v>
      </c>
      <c r="N155" s="215"/>
      <c r="O155" s="215">
        <v>3007726000</v>
      </c>
      <c r="P155" s="215"/>
      <c r="Q155" s="215">
        <v>0</v>
      </c>
      <c r="R155" s="215"/>
      <c r="S155" s="215">
        <f t="shared" si="7"/>
        <v>3007726000</v>
      </c>
      <c r="T155" s="177">
        <f>_xlfn.XLOOKUP(U155,[1]Sheet2!$D:$D,[1]Sheet2!$B:$B,0)</f>
        <v>3007726000</v>
      </c>
      <c r="U155" s="178" t="str">
        <f t="shared" si="8"/>
        <v>تپمپی</v>
      </c>
    </row>
    <row r="156" spans="1:21" ht="21">
      <c r="A156" s="186" t="s">
        <v>371</v>
      </c>
      <c r="B156" s="189"/>
      <c r="C156" s="211" t="s">
        <v>475</v>
      </c>
      <c r="D156" s="212"/>
      <c r="E156" s="213">
        <v>11046420</v>
      </c>
      <c r="F156" s="212"/>
      <c r="G156" s="214">
        <v>46</v>
      </c>
      <c r="H156" s="212"/>
      <c r="I156" s="215">
        <v>0</v>
      </c>
      <c r="J156" s="215"/>
      <c r="K156" s="215">
        <v>0</v>
      </c>
      <c r="L156" s="215"/>
      <c r="M156" s="215">
        <f t="shared" si="6"/>
        <v>0</v>
      </c>
      <c r="N156" s="215"/>
      <c r="O156" s="215">
        <v>508135320</v>
      </c>
      <c r="P156" s="215"/>
      <c r="Q156" s="215">
        <v>0</v>
      </c>
      <c r="R156" s="215"/>
      <c r="S156" s="215">
        <f t="shared" si="7"/>
        <v>508135320</v>
      </c>
      <c r="T156" s="177">
        <f>_xlfn.XLOOKUP(U156,[1]Sheet2!$D:$D,[1]Sheet2!$B:$B,0)</f>
        <v>508135320</v>
      </c>
      <c r="U156" s="178" t="str">
        <f t="shared" si="8"/>
        <v>غدشت</v>
      </c>
    </row>
    <row r="157" spans="1:21" ht="21">
      <c r="A157" s="186" t="s">
        <v>270</v>
      </c>
      <c r="B157" s="189"/>
      <c r="C157" s="211" t="s">
        <v>475</v>
      </c>
      <c r="D157" s="212"/>
      <c r="E157" s="213">
        <v>1785974</v>
      </c>
      <c r="F157" s="212"/>
      <c r="G157" s="214">
        <v>5</v>
      </c>
      <c r="H157" s="212"/>
      <c r="I157" s="215">
        <v>0</v>
      </c>
      <c r="J157" s="215"/>
      <c r="K157" s="215">
        <v>0</v>
      </c>
      <c r="L157" s="215"/>
      <c r="M157" s="215">
        <f t="shared" si="6"/>
        <v>0</v>
      </c>
      <c r="N157" s="215"/>
      <c r="O157" s="215">
        <v>8929870</v>
      </c>
      <c r="P157" s="215"/>
      <c r="Q157" s="215">
        <v>0</v>
      </c>
      <c r="R157" s="215"/>
      <c r="S157" s="215">
        <f t="shared" si="7"/>
        <v>8929870</v>
      </c>
      <c r="T157" s="160">
        <v>8929870</v>
      </c>
      <c r="U157" s="178" t="str">
        <f t="shared" si="8"/>
        <v>تکشا</v>
      </c>
    </row>
    <row r="158" spans="1:21" ht="21">
      <c r="A158" s="186" t="s">
        <v>404</v>
      </c>
      <c r="B158" s="189"/>
      <c r="C158" s="211" t="s">
        <v>475</v>
      </c>
      <c r="D158" s="212"/>
      <c r="E158" s="213">
        <v>2746912</v>
      </c>
      <c r="F158" s="212"/>
      <c r="G158" s="214">
        <v>510</v>
      </c>
      <c r="H158" s="212"/>
      <c r="I158" s="215">
        <v>0</v>
      </c>
      <c r="J158" s="215"/>
      <c r="K158" s="215">
        <v>0</v>
      </c>
      <c r="L158" s="215"/>
      <c r="M158" s="215">
        <f t="shared" si="6"/>
        <v>0</v>
      </c>
      <c r="N158" s="215"/>
      <c r="O158" s="215">
        <v>1400925120</v>
      </c>
      <c r="P158" s="215"/>
      <c r="Q158" s="215">
        <v>0</v>
      </c>
      <c r="R158" s="215"/>
      <c r="S158" s="215">
        <f t="shared" si="7"/>
        <v>1400925120</v>
      </c>
      <c r="T158" s="177">
        <f>_xlfn.XLOOKUP(U158,[1]Sheet2!$D:$D,[1]Sheet2!$B:$B,0)</f>
        <v>1400925120</v>
      </c>
      <c r="U158" s="178" t="str">
        <f t="shared" si="8"/>
        <v>فارس</v>
      </c>
    </row>
    <row r="159" spans="1:21" ht="21">
      <c r="A159" s="186" t="s">
        <v>220</v>
      </c>
      <c r="B159" s="189"/>
      <c r="C159" s="211" t="s">
        <v>475</v>
      </c>
      <c r="D159" s="212"/>
      <c r="E159" s="213">
        <v>17861506</v>
      </c>
      <c r="F159" s="212"/>
      <c r="G159" s="214">
        <v>190</v>
      </c>
      <c r="H159" s="212"/>
      <c r="I159" s="215">
        <v>0</v>
      </c>
      <c r="J159" s="215"/>
      <c r="K159" s="215">
        <v>0</v>
      </c>
      <c r="L159" s="215"/>
      <c r="M159" s="215">
        <f t="shared" si="6"/>
        <v>0</v>
      </c>
      <c r="N159" s="215"/>
      <c r="O159" s="215">
        <v>3393686140</v>
      </c>
      <c r="P159" s="215"/>
      <c r="Q159" s="215">
        <v>0</v>
      </c>
      <c r="R159" s="215"/>
      <c r="S159" s="215">
        <f t="shared" si="7"/>
        <v>3393686140</v>
      </c>
      <c r="T159" s="177">
        <f>_xlfn.XLOOKUP(U159,[1]Sheet2!$D:$D,[1]Sheet2!$B:$B,0)</f>
        <v>3393686140</v>
      </c>
      <c r="U159" s="178" t="str">
        <f t="shared" si="8"/>
        <v>شستا</v>
      </c>
    </row>
    <row r="160" spans="1:21" ht="21">
      <c r="A160" s="186" t="s">
        <v>138</v>
      </c>
      <c r="B160" s="189"/>
      <c r="C160" s="211" t="s">
        <v>496</v>
      </c>
      <c r="D160" s="212"/>
      <c r="E160" s="213">
        <v>7086032</v>
      </c>
      <c r="F160" s="212"/>
      <c r="G160" s="214">
        <v>300</v>
      </c>
      <c r="H160" s="212"/>
      <c r="I160" s="215">
        <v>0</v>
      </c>
      <c r="J160" s="215"/>
      <c r="K160" s="215">
        <v>0</v>
      </c>
      <c r="L160" s="215"/>
      <c r="M160" s="215">
        <f t="shared" si="6"/>
        <v>0</v>
      </c>
      <c r="N160" s="215"/>
      <c r="O160" s="215">
        <v>2125809600</v>
      </c>
      <c r="P160" s="215"/>
      <c r="Q160" s="215">
        <v>-5808223</v>
      </c>
      <c r="R160" s="215"/>
      <c r="S160" s="215">
        <f t="shared" si="7"/>
        <v>2120001377</v>
      </c>
      <c r="T160" s="177">
        <f>_xlfn.XLOOKUP(U160,[1]Sheet2!$D:$D,[1]Sheet2!$B:$B,0)</f>
        <v>2125809600</v>
      </c>
      <c r="U160" s="178" t="str">
        <f t="shared" si="8"/>
        <v>فاسمین</v>
      </c>
    </row>
    <row r="161" spans="1:22" ht="21">
      <c r="A161" s="186" t="s">
        <v>314</v>
      </c>
      <c r="B161" s="189"/>
      <c r="C161" s="211" t="s">
        <v>497</v>
      </c>
      <c r="D161" s="212"/>
      <c r="E161" s="213">
        <v>201212</v>
      </c>
      <c r="F161" s="212"/>
      <c r="G161" s="214">
        <v>3870</v>
      </c>
      <c r="H161" s="212"/>
      <c r="I161" s="215">
        <v>0</v>
      </c>
      <c r="J161" s="215"/>
      <c r="K161" s="215">
        <v>0</v>
      </c>
      <c r="L161" s="215"/>
      <c r="M161" s="215">
        <f t="shared" si="6"/>
        <v>0</v>
      </c>
      <c r="N161" s="215"/>
      <c r="O161" s="215">
        <v>778690440</v>
      </c>
      <c r="P161" s="215"/>
      <c r="Q161" s="215">
        <v>0</v>
      </c>
      <c r="R161" s="215"/>
      <c r="S161" s="215">
        <f t="shared" si="7"/>
        <v>778690440</v>
      </c>
      <c r="T161" s="177">
        <f>_xlfn.XLOOKUP(U161,[1]Sheet2!$D:$D,[1]Sheet2!$B:$B,0)</f>
        <v>778690440</v>
      </c>
      <c r="U161" s="178" t="str">
        <f t="shared" si="8"/>
        <v>زکوثر</v>
      </c>
    </row>
    <row r="162" spans="1:22" ht="21">
      <c r="A162" s="186" t="s">
        <v>171</v>
      </c>
      <c r="B162" s="189"/>
      <c r="C162" s="211" t="s">
        <v>498</v>
      </c>
      <c r="D162" s="212"/>
      <c r="E162" s="213">
        <v>3587115</v>
      </c>
      <c r="F162" s="212"/>
      <c r="G162" s="214">
        <v>1000</v>
      </c>
      <c r="H162" s="212"/>
      <c r="I162" s="215">
        <v>0</v>
      </c>
      <c r="J162" s="215"/>
      <c r="K162" s="215">
        <v>0</v>
      </c>
      <c r="L162" s="215"/>
      <c r="M162" s="215">
        <f t="shared" si="6"/>
        <v>0</v>
      </c>
      <c r="N162" s="215"/>
      <c r="O162" s="215">
        <v>3587115000</v>
      </c>
      <c r="P162" s="215"/>
      <c r="Q162" s="215">
        <v>-29242785</v>
      </c>
      <c r="R162" s="215"/>
      <c r="S162" s="215">
        <f t="shared" si="7"/>
        <v>3557872215</v>
      </c>
      <c r="T162" s="177">
        <f>_xlfn.XLOOKUP(U162,[1]Sheet2!$D:$D,[1]Sheet2!$B:$B,0)</f>
        <v>3587115000</v>
      </c>
      <c r="U162" s="178" t="str">
        <f t="shared" si="8"/>
        <v>قلرست</v>
      </c>
    </row>
    <row r="163" spans="1:22" s="103" customFormat="1" ht="21">
      <c r="A163" s="186" t="s">
        <v>299</v>
      </c>
      <c r="B163" s="189"/>
      <c r="C163" s="211" t="s">
        <v>499</v>
      </c>
      <c r="D163" s="212"/>
      <c r="E163" s="213">
        <v>1501297</v>
      </c>
      <c r="F163" s="212"/>
      <c r="G163" s="214">
        <v>850</v>
      </c>
      <c r="H163" s="212"/>
      <c r="I163" s="215">
        <v>0</v>
      </c>
      <c r="J163" s="215"/>
      <c r="K163" s="215">
        <v>0</v>
      </c>
      <c r="L163" s="215"/>
      <c r="M163" s="215">
        <f t="shared" si="6"/>
        <v>0</v>
      </c>
      <c r="N163" s="215"/>
      <c r="O163" s="215">
        <v>1276102450</v>
      </c>
      <c r="P163" s="215"/>
      <c r="Q163" s="215">
        <v>-23170656</v>
      </c>
      <c r="R163" s="215"/>
      <c r="S163" s="215">
        <f t="shared" si="7"/>
        <v>1252931794</v>
      </c>
      <c r="T163" s="177">
        <f>_xlfn.XLOOKUP(U163,[1]Sheet2!$D:$D,[1]Sheet2!$B:$B,0)</f>
        <v>1276102450</v>
      </c>
      <c r="U163" s="178" t="str">
        <f t="shared" si="8"/>
        <v>قپیرا</v>
      </c>
      <c r="V163" s="11"/>
    </row>
    <row r="164" spans="1:22" ht="21">
      <c r="A164" s="186" t="s">
        <v>272</v>
      </c>
      <c r="B164" s="189"/>
      <c r="C164" s="211" t="s">
        <v>509</v>
      </c>
      <c r="D164" s="212"/>
      <c r="E164" s="213">
        <v>3088088</v>
      </c>
      <c r="F164" s="212"/>
      <c r="G164" s="214">
        <v>225</v>
      </c>
      <c r="H164" s="212"/>
      <c r="I164" s="215">
        <v>0</v>
      </c>
      <c r="J164" s="215"/>
      <c r="K164" s="215">
        <v>0</v>
      </c>
      <c r="L164" s="215"/>
      <c r="M164" s="215">
        <f t="shared" si="6"/>
        <v>0</v>
      </c>
      <c r="N164" s="215"/>
      <c r="O164" s="215">
        <v>694819800</v>
      </c>
      <c r="P164" s="215"/>
      <c r="Q164" s="215">
        <v>0</v>
      </c>
      <c r="R164" s="215"/>
      <c r="S164" s="215">
        <f t="shared" si="7"/>
        <v>694819800</v>
      </c>
      <c r="T164" s="177">
        <f>_xlfn.XLOOKUP(U164,[1]Sheet2!$D:$D,[1]Sheet2!$B:$B,0)</f>
        <v>694819800</v>
      </c>
      <c r="U164" s="178" t="str">
        <f t="shared" si="8"/>
        <v>وصنعت</v>
      </c>
    </row>
    <row r="165" spans="1:22" ht="21">
      <c r="A165" s="186" t="s">
        <v>334</v>
      </c>
      <c r="B165" s="189"/>
      <c r="C165" s="211" t="s">
        <v>510</v>
      </c>
      <c r="D165" s="212"/>
      <c r="E165" s="213">
        <v>6121964</v>
      </c>
      <c r="F165" s="212"/>
      <c r="G165" s="214">
        <v>250</v>
      </c>
      <c r="H165" s="212"/>
      <c r="I165" s="215">
        <v>0</v>
      </c>
      <c r="J165" s="215"/>
      <c r="K165" s="215">
        <v>0</v>
      </c>
      <c r="L165" s="215"/>
      <c r="M165" s="215">
        <f t="shared" si="6"/>
        <v>0</v>
      </c>
      <c r="N165" s="215"/>
      <c r="O165" s="215">
        <v>1530491000</v>
      </c>
      <c r="P165" s="215"/>
      <c r="Q165" s="215">
        <v>-16590688</v>
      </c>
      <c r="R165" s="215"/>
      <c r="S165" s="215">
        <f t="shared" si="7"/>
        <v>1513900312</v>
      </c>
      <c r="T165" s="177">
        <f>_xlfn.XLOOKUP(U165,[1]Sheet2!$D:$D,[1]Sheet2!$B:$B,0)</f>
        <v>1530491000</v>
      </c>
      <c r="U165" s="178" t="str">
        <f t="shared" si="8"/>
        <v>قمرو</v>
      </c>
    </row>
    <row r="166" spans="1:22" ht="21">
      <c r="A166" s="186" t="s">
        <v>225</v>
      </c>
      <c r="B166" s="189"/>
      <c r="C166" s="211" t="s">
        <v>511</v>
      </c>
      <c r="D166" s="212"/>
      <c r="E166" s="213">
        <v>11515965</v>
      </c>
      <c r="F166" s="212"/>
      <c r="G166" s="214">
        <v>2360</v>
      </c>
      <c r="H166" s="212"/>
      <c r="I166" s="215">
        <v>0</v>
      </c>
      <c r="J166" s="215"/>
      <c r="K166" s="215">
        <v>0</v>
      </c>
      <c r="L166" s="215"/>
      <c r="M166" s="215">
        <f t="shared" si="6"/>
        <v>0</v>
      </c>
      <c r="N166" s="215"/>
      <c r="O166" s="215">
        <v>27177677400</v>
      </c>
      <c r="P166" s="215"/>
      <c r="Q166" s="215">
        <v>-239857302</v>
      </c>
      <c r="R166" s="215"/>
      <c r="S166" s="215">
        <f t="shared" si="7"/>
        <v>26937820098</v>
      </c>
      <c r="T166" s="177">
        <f>_xlfn.XLOOKUP(U166,[1]Sheet2!$D:$D,[1]Sheet2!$B:$B,0)</f>
        <v>27177677400</v>
      </c>
      <c r="U166" s="178" t="str">
        <f t="shared" si="8"/>
        <v>سشرق</v>
      </c>
    </row>
    <row r="167" spans="1:22" ht="21">
      <c r="A167" s="186" t="s">
        <v>358</v>
      </c>
      <c r="B167" s="189"/>
      <c r="C167" s="215" t="s">
        <v>511</v>
      </c>
      <c r="D167" s="212"/>
      <c r="E167" s="215">
        <v>5600038</v>
      </c>
      <c r="F167" s="212"/>
      <c r="G167" s="214">
        <v>1740</v>
      </c>
      <c r="H167" s="212"/>
      <c r="I167" s="215">
        <v>0</v>
      </c>
      <c r="J167" s="215"/>
      <c r="K167" s="215">
        <v>0</v>
      </c>
      <c r="L167" s="215"/>
      <c r="M167" s="215">
        <f t="shared" si="6"/>
        <v>0</v>
      </c>
      <c r="N167" s="215"/>
      <c r="O167" s="215">
        <v>9744066120</v>
      </c>
      <c r="P167" s="215"/>
      <c r="Q167" s="215">
        <v>-85996510</v>
      </c>
      <c r="R167" s="215"/>
      <c r="S167" s="215">
        <f t="shared" si="7"/>
        <v>9658069610</v>
      </c>
      <c r="T167" s="177">
        <f>_xlfn.XLOOKUP(U167,[1]Sheet2!$D:$D,[1]Sheet2!$B:$B,0)</f>
        <v>9744066120</v>
      </c>
      <c r="U167" s="178" t="str">
        <f t="shared" si="8"/>
        <v>سپاها</v>
      </c>
    </row>
    <row r="168" spans="1:22" ht="21">
      <c r="A168" s="186" t="s">
        <v>139</v>
      </c>
      <c r="B168" s="189"/>
      <c r="C168" s="211" t="s">
        <v>512</v>
      </c>
      <c r="D168" s="212"/>
      <c r="E168" s="213">
        <v>24992393</v>
      </c>
      <c r="F168" s="212"/>
      <c r="G168" s="214">
        <v>330</v>
      </c>
      <c r="H168" s="212"/>
      <c r="I168" s="215">
        <v>0</v>
      </c>
      <c r="J168" s="215"/>
      <c r="K168" s="215">
        <v>0</v>
      </c>
      <c r="L168" s="215"/>
      <c r="M168" s="215">
        <f t="shared" si="6"/>
        <v>0</v>
      </c>
      <c r="N168" s="215"/>
      <c r="O168" s="215">
        <v>8247489690</v>
      </c>
      <c r="P168" s="215"/>
      <c r="Q168" s="215">
        <v>0</v>
      </c>
      <c r="R168" s="215"/>
      <c r="S168" s="215">
        <f t="shared" si="7"/>
        <v>8247489690</v>
      </c>
      <c r="T168" s="177">
        <f>_xlfn.XLOOKUP(U168,[1]Sheet2!$D:$D,[1]Sheet2!$B:$B,0)</f>
        <v>8247489690</v>
      </c>
      <c r="U168" s="178" t="str">
        <f t="shared" si="8"/>
        <v>وتوصا</v>
      </c>
    </row>
    <row r="169" spans="1:22" ht="21">
      <c r="A169" s="186" t="s">
        <v>391</v>
      </c>
      <c r="B169" s="189"/>
      <c r="C169" s="211" t="s">
        <v>513</v>
      </c>
      <c r="D169" s="212"/>
      <c r="E169" s="213">
        <v>298603</v>
      </c>
      <c r="F169" s="212"/>
      <c r="G169" s="214">
        <v>11000</v>
      </c>
      <c r="H169" s="212"/>
      <c r="I169" s="215">
        <v>0</v>
      </c>
      <c r="J169" s="215"/>
      <c r="K169" s="215">
        <v>0</v>
      </c>
      <c r="L169" s="215"/>
      <c r="M169" s="215">
        <f t="shared" si="6"/>
        <v>0</v>
      </c>
      <c r="N169" s="215"/>
      <c r="O169" s="215">
        <v>3284633000</v>
      </c>
      <c r="P169" s="215"/>
      <c r="Q169" s="215">
        <v>0</v>
      </c>
      <c r="R169" s="215"/>
      <c r="S169" s="215">
        <f t="shared" si="7"/>
        <v>3284633000</v>
      </c>
      <c r="T169" s="160">
        <v>3284633000</v>
      </c>
      <c r="U169" s="178" t="str">
        <f t="shared" si="8"/>
        <v>شپدیس</v>
      </c>
    </row>
    <row r="170" spans="1:22" ht="21">
      <c r="A170" s="186" t="s">
        <v>369</v>
      </c>
      <c r="B170" s="189"/>
      <c r="C170" s="211" t="s">
        <v>543</v>
      </c>
      <c r="D170" s="212"/>
      <c r="E170" s="213">
        <v>10538954</v>
      </c>
      <c r="F170" s="212"/>
      <c r="G170" s="214">
        <v>10</v>
      </c>
      <c r="H170" s="212"/>
      <c r="I170" s="215">
        <v>0</v>
      </c>
      <c r="J170" s="215"/>
      <c r="K170" s="215">
        <v>0</v>
      </c>
      <c r="L170" s="215"/>
      <c r="M170" s="215">
        <f t="shared" si="6"/>
        <v>0</v>
      </c>
      <c r="N170" s="215"/>
      <c r="O170" s="215">
        <v>105389540</v>
      </c>
      <c r="P170" s="215"/>
      <c r="Q170" s="215">
        <v>-4293135</v>
      </c>
      <c r="R170" s="215"/>
      <c r="S170" s="215">
        <f t="shared" si="7"/>
        <v>101096405</v>
      </c>
      <c r="T170" s="177">
        <f>_xlfn.XLOOKUP(U170,[1]Sheet2!$D:$D,[1]Sheet2!$B:$B,0)</f>
        <v>105389540</v>
      </c>
      <c r="U170" s="178" t="str">
        <f t="shared" si="8"/>
        <v>قنیشا</v>
      </c>
    </row>
    <row r="171" spans="1:22" ht="21">
      <c r="A171" s="186" t="s">
        <v>405</v>
      </c>
      <c r="B171" s="189"/>
      <c r="C171" s="211" t="s">
        <v>544</v>
      </c>
      <c r="D171" s="212"/>
      <c r="E171" s="213">
        <v>12973889</v>
      </c>
      <c r="F171" s="212"/>
      <c r="G171" s="214">
        <v>2260</v>
      </c>
      <c r="H171" s="212"/>
      <c r="I171" s="215">
        <v>0</v>
      </c>
      <c r="J171" s="215"/>
      <c r="K171" s="215">
        <v>0</v>
      </c>
      <c r="L171" s="215"/>
      <c r="M171" s="215">
        <f t="shared" si="6"/>
        <v>0</v>
      </c>
      <c r="N171" s="215"/>
      <c r="O171" s="215">
        <v>29320989140</v>
      </c>
      <c r="P171" s="215"/>
      <c r="Q171" s="215">
        <v>-1323183944</v>
      </c>
      <c r="R171" s="215"/>
      <c r="S171" s="215">
        <f t="shared" si="7"/>
        <v>27997805196</v>
      </c>
      <c r="T171" s="177">
        <f>_xlfn.XLOOKUP(U171,[1]Sheet2!$D:$D,[1]Sheet2!$B:$B,0)</f>
        <v>29320989140</v>
      </c>
      <c r="U171" s="178" t="str">
        <f t="shared" si="8"/>
        <v>سغدیر</v>
      </c>
    </row>
    <row r="172" spans="1:22" ht="21">
      <c r="A172" s="186" t="s">
        <v>218</v>
      </c>
      <c r="B172" s="189"/>
      <c r="C172" s="211" t="s">
        <v>545</v>
      </c>
      <c r="D172" s="212"/>
      <c r="E172" s="213">
        <v>137080781</v>
      </c>
      <c r="F172" s="212"/>
      <c r="G172" s="214">
        <v>90</v>
      </c>
      <c r="H172" s="212"/>
      <c r="I172" s="215">
        <v>0</v>
      </c>
      <c r="J172" s="215"/>
      <c r="K172" s="215">
        <v>0</v>
      </c>
      <c r="L172" s="215"/>
      <c r="M172" s="215">
        <f t="shared" si="6"/>
        <v>0</v>
      </c>
      <c r="N172" s="215"/>
      <c r="O172" s="215">
        <v>12337270290</v>
      </c>
      <c r="P172" s="215"/>
      <c r="Q172" s="215">
        <v>-549040824</v>
      </c>
      <c r="R172" s="215"/>
      <c r="S172" s="215">
        <f t="shared" si="7"/>
        <v>11788229466</v>
      </c>
      <c r="T172" s="177">
        <f>_xlfn.XLOOKUP(U172,[1]Sheet2!$D:$D,[1]Sheet2!$B:$B,0)</f>
        <v>12337270290</v>
      </c>
      <c r="U172" s="178" t="str">
        <f t="shared" si="8"/>
        <v>ثاخت</v>
      </c>
    </row>
    <row r="173" spans="1:22" ht="21">
      <c r="A173" s="186" t="s">
        <v>182</v>
      </c>
      <c r="B173" s="189"/>
      <c r="C173" s="211" t="s">
        <v>546</v>
      </c>
      <c r="D173" s="212"/>
      <c r="E173" s="213">
        <v>43296853</v>
      </c>
      <c r="F173" s="212"/>
      <c r="G173" s="214">
        <v>290</v>
      </c>
      <c r="H173" s="212"/>
      <c r="I173" s="215">
        <v>0</v>
      </c>
      <c r="J173" s="215"/>
      <c r="K173" s="215">
        <v>0</v>
      </c>
      <c r="L173" s="215"/>
      <c r="M173" s="215">
        <f t="shared" si="6"/>
        <v>0</v>
      </c>
      <c r="N173" s="215"/>
      <c r="O173" s="215">
        <v>12556087370</v>
      </c>
      <c r="P173" s="215"/>
      <c r="Q173" s="215">
        <v>-391596620</v>
      </c>
      <c r="R173" s="215"/>
      <c r="S173" s="215">
        <f t="shared" si="7"/>
        <v>12164490750</v>
      </c>
      <c r="T173" s="177">
        <f>_xlfn.XLOOKUP(U173,[1]Sheet2!$D:$D,[1]Sheet2!$B:$B,0)</f>
        <v>12556087370</v>
      </c>
      <c r="U173" s="178" t="str">
        <f t="shared" si="8"/>
        <v>بموتو</v>
      </c>
    </row>
    <row r="174" spans="1:22" ht="21">
      <c r="A174" s="186" t="s">
        <v>540</v>
      </c>
      <c r="B174" s="189"/>
      <c r="C174" s="211" t="s">
        <v>547</v>
      </c>
      <c r="D174" s="212"/>
      <c r="E174" s="213">
        <v>12900000</v>
      </c>
      <c r="F174" s="212"/>
      <c r="G174" s="214">
        <v>600</v>
      </c>
      <c r="H174" s="212"/>
      <c r="I174" s="215">
        <v>0</v>
      </c>
      <c r="J174" s="215"/>
      <c r="K174" s="215">
        <v>0</v>
      </c>
      <c r="L174" s="215"/>
      <c r="M174" s="215"/>
      <c r="N174" s="215"/>
      <c r="O174" s="215">
        <v>7740000000</v>
      </c>
      <c r="P174" s="215"/>
      <c r="Q174" s="215">
        <v>0</v>
      </c>
      <c r="R174" s="215"/>
      <c r="S174" s="215">
        <f t="shared" si="7"/>
        <v>7740000000</v>
      </c>
      <c r="T174" s="177">
        <f>_xlfn.XLOOKUP(U174,[1]Sheet2!$D:$D,[1]Sheet2!$B:$B,0)</f>
        <v>7740000000</v>
      </c>
      <c r="U174" s="178" t="str">
        <f t="shared" si="8"/>
        <v>نماد</v>
      </c>
    </row>
    <row r="175" spans="1:22" ht="21">
      <c r="A175" s="186" t="s">
        <v>462</v>
      </c>
      <c r="B175" s="189"/>
      <c r="C175" s="211" t="s">
        <v>547</v>
      </c>
      <c r="D175" s="212"/>
      <c r="E175" s="213">
        <v>418940</v>
      </c>
      <c r="F175" s="212"/>
      <c r="G175" s="214">
        <v>8700</v>
      </c>
      <c r="H175" s="212"/>
      <c r="I175" s="215">
        <v>0</v>
      </c>
      <c r="J175" s="215"/>
      <c r="K175" s="215">
        <v>0</v>
      </c>
      <c r="L175" s="215"/>
      <c r="M175" s="215"/>
      <c r="N175" s="215"/>
      <c r="O175" s="215">
        <v>3644778000</v>
      </c>
      <c r="P175" s="215"/>
      <c r="Q175" s="215">
        <v>0</v>
      </c>
      <c r="R175" s="215"/>
      <c r="S175" s="215">
        <f t="shared" si="7"/>
        <v>3644778000</v>
      </c>
      <c r="T175" s="177">
        <f>_xlfn.XLOOKUP(U175,[1]Sheet2!$D:$D,[1]Sheet2!$B:$B,0)</f>
        <v>3644778000</v>
      </c>
      <c r="U175" s="178" t="str">
        <f t="shared" si="8"/>
        <v>پارسان</v>
      </c>
    </row>
    <row r="176" spans="1:22" ht="21">
      <c r="A176" s="186" t="s">
        <v>331</v>
      </c>
      <c r="B176" s="189"/>
      <c r="C176" s="211" t="s">
        <v>548</v>
      </c>
      <c r="D176" s="212"/>
      <c r="E176" s="213">
        <v>3399727</v>
      </c>
      <c r="F176" s="212"/>
      <c r="G176" s="214">
        <v>40</v>
      </c>
      <c r="H176" s="212"/>
      <c r="I176" s="215">
        <v>0</v>
      </c>
      <c r="J176" s="215"/>
      <c r="K176" s="215">
        <v>0</v>
      </c>
      <c r="L176" s="215"/>
      <c r="M176" s="215"/>
      <c r="N176" s="215"/>
      <c r="O176" s="215">
        <v>135989080</v>
      </c>
      <c r="P176" s="215"/>
      <c r="Q176" s="215">
        <v>-6051870</v>
      </c>
      <c r="R176" s="215"/>
      <c r="S176" s="215">
        <f t="shared" si="7"/>
        <v>129937210</v>
      </c>
      <c r="T176" s="177">
        <f>_xlfn.XLOOKUP(U176,[1]Sheet2!$D:$D,[1]Sheet2!$B:$B,0)</f>
        <v>135989080</v>
      </c>
      <c r="U176" s="178" t="str">
        <f t="shared" si="8"/>
        <v>ورنا</v>
      </c>
    </row>
    <row r="177" spans="1:21" ht="21">
      <c r="A177" s="186" t="s">
        <v>298</v>
      </c>
      <c r="B177" s="189"/>
      <c r="C177" s="211" t="s">
        <v>548</v>
      </c>
      <c r="D177" s="212"/>
      <c r="E177" s="213">
        <v>4330109</v>
      </c>
      <c r="F177" s="212"/>
      <c r="G177" s="214">
        <v>36</v>
      </c>
      <c r="H177" s="212"/>
      <c r="I177" s="215">
        <v>0</v>
      </c>
      <c r="J177" s="215"/>
      <c r="K177" s="215">
        <v>0</v>
      </c>
      <c r="L177" s="215"/>
      <c r="M177" s="215"/>
      <c r="N177" s="215"/>
      <c r="O177" s="215">
        <v>155883924</v>
      </c>
      <c r="P177" s="215"/>
      <c r="Q177" s="215">
        <v>-7616478</v>
      </c>
      <c r="R177" s="215"/>
      <c r="S177" s="215">
        <f t="shared" si="7"/>
        <v>148267446</v>
      </c>
      <c r="T177" s="177">
        <f>_xlfn.XLOOKUP(U177,[1]Sheet2!$D:$D,[1]Sheet2!$B:$B,0)</f>
        <v>155883924</v>
      </c>
      <c r="U177" s="178" t="str">
        <f t="shared" si="8"/>
        <v>نمرینو</v>
      </c>
    </row>
    <row r="178" spans="1:21" ht="21">
      <c r="A178" s="186" t="s">
        <v>260</v>
      </c>
      <c r="B178" s="189"/>
      <c r="C178" s="211" t="s">
        <v>549</v>
      </c>
      <c r="D178" s="212"/>
      <c r="E178" s="213">
        <v>9393340</v>
      </c>
      <c r="F178" s="212"/>
      <c r="G178" s="214">
        <v>1500</v>
      </c>
      <c r="H178" s="212"/>
      <c r="I178" s="215">
        <v>0</v>
      </c>
      <c r="J178" s="215"/>
      <c r="K178" s="215">
        <v>0</v>
      </c>
      <c r="L178" s="215"/>
      <c r="M178" s="215"/>
      <c r="N178" s="215"/>
      <c r="O178" s="215">
        <v>14090010000</v>
      </c>
      <c r="P178" s="215"/>
      <c r="Q178" s="215">
        <v>-439436277</v>
      </c>
      <c r="R178" s="215"/>
      <c r="S178" s="215">
        <f t="shared" si="7"/>
        <v>13650573723</v>
      </c>
      <c r="T178" s="177">
        <f>_xlfn.XLOOKUP(U178,[1]Sheet2!$D:$D,[1]Sheet2!$B:$B,0)</f>
        <v>14090010000</v>
      </c>
      <c r="U178" s="178" t="str">
        <f t="shared" si="8"/>
        <v>چافست</v>
      </c>
    </row>
    <row r="179" spans="1:21" ht="21">
      <c r="A179" s="186" t="s">
        <v>206</v>
      </c>
      <c r="B179" s="189"/>
      <c r="C179" s="211" t="s">
        <v>549</v>
      </c>
      <c r="D179" s="212"/>
      <c r="E179" s="213">
        <v>8698847</v>
      </c>
      <c r="F179" s="212"/>
      <c r="G179" s="214">
        <v>800</v>
      </c>
      <c r="H179" s="212"/>
      <c r="I179" s="215">
        <v>0</v>
      </c>
      <c r="J179" s="215"/>
      <c r="K179" s="215">
        <v>0</v>
      </c>
      <c r="L179" s="215"/>
      <c r="M179" s="215"/>
      <c r="N179" s="215"/>
      <c r="O179" s="215">
        <v>6959077600</v>
      </c>
      <c r="P179" s="215"/>
      <c r="Q179" s="215">
        <v>-374337940</v>
      </c>
      <c r="R179" s="215"/>
      <c r="S179" s="215">
        <f t="shared" si="7"/>
        <v>6584739660</v>
      </c>
      <c r="T179" s="177">
        <f>_xlfn.XLOOKUP(U179,[1]Sheet2!$D:$D,[1]Sheet2!$B:$B,0)</f>
        <v>6959077600</v>
      </c>
      <c r="U179" s="178" t="str">
        <f t="shared" si="8"/>
        <v>قشهد</v>
      </c>
    </row>
    <row r="180" spans="1:21" ht="21">
      <c r="A180" s="186" t="s">
        <v>274</v>
      </c>
      <c r="B180" s="189"/>
      <c r="C180" s="211" t="s">
        <v>549</v>
      </c>
      <c r="D180" s="212"/>
      <c r="E180" s="213">
        <v>17538661</v>
      </c>
      <c r="F180" s="212"/>
      <c r="G180" s="214">
        <v>100</v>
      </c>
      <c r="H180" s="212"/>
      <c r="I180" s="215">
        <v>0</v>
      </c>
      <c r="J180" s="215"/>
      <c r="K180" s="215">
        <v>0</v>
      </c>
      <c r="L180" s="215"/>
      <c r="M180" s="215"/>
      <c r="N180" s="215"/>
      <c r="O180" s="215">
        <v>1753866100</v>
      </c>
      <c r="P180" s="215"/>
      <c r="Q180" s="215">
        <v>0</v>
      </c>
      <c r="R180" s="215"/>
      <c r="S180" s="215">
        <f t="shared" si="7"/>
        <v>1753866100</v>
      </c>
      <c r="T180" s="177">
        <f>_xlfn.XLOOKUP(U180,[1]Sheet2!$D:$D,[1]Sheet2!$B:$B,0)</f>
        <v>1753866100</v>
      </c>
      <c r="U180" s="178" t="str">
        <f t="shared" si="8"/>
        <v>وبیمه</v>
      </c>
    </row>
    <row r="181" spans="1:21" ht="21">
      <c r="A181" s="186" t="s">
        <v>312</v>
      </c>
      <c r="B181" s="189"/>
      <c r="C181" s="211" t="s">
        <v>550</v>
      </c>
      <c r="D181" s="212"/>
      <c r="E181" s="213">
        <v>10852768</v>
      </c>
      <c r="F181" s="212"/>
      <c r="G181" s="214">
        <v>12</v>
      </c>
      <c r="H181" s="212"/>
      <c r="I181" s="215">
        <v>0</v>
      </c>
      <c r="J181" s="215"/>
      <c r="K181" s="215">
        <v>0</v>
      </c>
      <c r="L181" s="215"/>
      <c r="M181" s="215"/>
      <c r="N181" s="215"/>
      <c r="O181" s="215">
        <v>130233216</v>
      </c>
      <c r="P181" s="215"/>
      <c r="Q181" s="215">
        <v>-6282437</v>
      </c>
      <c r="R181" s="215"/>
      <c r="S181" s="215">
        <f t="shared" si="7"/>
        <v>123950779</v>
      </c>
      <c r="T181" s="177">
        <f>_xlfn.XLOOKUP(U181,[1]Sheet2!$D:$D,[1]Sheet2!$B:$B,0)</f>
        <v>130233216</v>
      </c>
      <c r="U181" s="178" t="str">
        <f t="shared" si="8"/>
        <v>چفیبر</v>
      </c>
    </row>
    <row r="182" spans="1:21" ht="21">
      <c r="A182" s="186" t="s">
        <v>248</v>
      </c>
      <c r="B182" s="189"/>
      <c r="C182" s="211" t="s">
        <v>550</v>
      </c>
      <c r="D182" s="212"/>
      <c r="E182" s="213">
        <v>27535898</v>
      </c>
      <c r="F182" s="212"/>
      <c r="G182" s="214">
        <v>80</v>
      </c>
      <c r="H182" s="212"/>
      <c r="I182" s="215">
        <v>0</v>
      </c>
      <c r="J182" s="215"/>
      <c r="K182" s="215">
        <v>0</v>
      </c>
      <c r="L182" s="215"/>
      <c r="M182" s="215"/>
      <c r="N182" s="215"/>
      <c r="O182" s="215">
        <v>2202871840</v>
      </c>
      <c r="P182" s="215"/>
      <c r="Q182" s="215">
        <v>-88346602</v>
      </c>
      <c r="R182" s="215"/>
      <c r="S182" s="215">
        <f t="shared" si="7"/>
        <v>2114525238</v>
      </c>
      <c r="T182" s="177">
        <f>_xlfn.XLOOKUP(U182,[1]Sheet2!$D:$D,[1]Sheet2!$B:$B,0)</f>
        <v>2202871840</v>
      </c>
      <c r="U182" s="178" t="str">
        <f t="shared" si="8"/>
        <v>وساخت</v>
      </c>
    </row>
    <row r="183" spans="1:21" ht="21">
      <c r="A183" s="186" t="s">
        <v>279</v>
      </c>
      <c r="B183" s="189"/>
      <c r="C183" s="211" t="s">
        <v>551</v>
      </c>
      <c r="D183" s="212"/>
      <c r="E183" s="213">
        <v>7614808</v>
      </c>
      <c r="F183" s="212"/>
      <c r="G183" s="214">
        <v>50</v>
      </c>
      <c r="H183" s="212"/>
      <c r="I183" s="215">
        <v>380740400</v>
      </c>
      <c r="J183" s="215"/>
      <c r="K183" s="215">
        <v>-22569663</v>
      </c>
      <c r="L183" s="215"/>
      <c r="M183" s="215">
        <f>I183+K183</f>
        <v>358170737</v>
      </c>
      <c r="N183" s="215"/>
      <c r="O183" s="215">
        <v>380740400</v>
      </c>
      <c r="P183" s="215"/>
      <c r="Q183" s="215">
        <v>-22569663</v>
      </c>
      <c r="R183" s="215"/>
      <c r="S183" s="215">
        <f t="shared" si="7"/>
        <v>358170737</v>
      </c>
      <c r="T183" s="177">
        <f>_xlfn.XLOOKUP(U183,[1]Sheet2!$D:$D,[1]Sheet2!$B:$B,0)</f>
        <v>380740400</v>
      </c>
      <c r="U183" s="178" t="str">
        <f t="shared" si="8"/>
        <v>قثابت</v>
      </c>
    </row>
    <row r="184" spans="1:21" ht="21">
      <c r="A184" s="186" t="s">
        <v>104</v>
      </c>
      <c r="B184" s="189"/>
      <c r="C184" s="211" t="s">
        <v>552</v>
      </c>
      <c r="D184" s="212"/>
      <c r="E184" s="213">
        <v>69661384</v>
      </c>
      <c r="F184" s="212"/>
      <c r="G184" s="214">
        <v>180</v>
      </c>
      <c r="H184" s="212"/>
      <c r="I184" s="215">
        <v>12539049120</v>
      </c>
      <c r="J184" s="215"/>
      <c r="K184" s="215">
        <v>-705169537</v>
      </c>
      <c r="L184" s="215"/>
      <c r="M184" s="215">
        <f t="shared" ref="M184:M194" si="9">I184+K184</f>
        <v>11833879583</v>
      </c>
      <c r="N184" s="215"/>
      <c r="O184" s="215">
        <v>12539049120</v>
      </c>
      <c r="P184" s="215"/>
      <c r="Q184" s="215">
        <v>-705169537</v>
      </c>
      <c r="R184" s="215"/>
      <c r="S184" s="215">
        <f t="shared" si="7"/>
        <v>11833879583</v>
      </c>
      <c r="T184" s="177">
        <f>_xlfn.XLOOKUP(U184,[1]Sheet2!$D:$D,[1]Sheet2!$B:$B,0)</f>
        <v>12539049120</v>
      </c>
      <c r="U184" s="178" t="str">
        <f t="shared" si="8"/>
        <v>فاراک</v>
      </c>
    </row>
    <row r="185" spans="1:21" ht="21">
      <c r="A185" s="186" t="s">
        <v>287</v>
      </c>
      <c r="B185" s="189"/>
      <c r="C185" s="211" t="s">
        <v>548</v>
      </c>
      <c r="D185" s="212"/>
      <c r="E185" s="213">
        <v>3871970</v>
      </c>
      <c r="F185" s="212"/>
      <c r="G185" s="214">
        <v>150</v>
      </c>
      <c r="H185" s="212"/>
      <c r="I185" s="215">
        <v>580795500</v>
      </c>
      <c r="J185" s="215"/>
      <c r="K185" s="215">
        <v>-32662707</v>
      </c>
      <c r="L185" s="215"/>
      <c r="M185" s="215">
        <f t="shared" si="9"/>
        <v>548132793</v>
      </c>
      <c r="N185" s="215"/>
      <c r="O185" s="215">
        <v>580795500</v>
      </c>
      <c r="P185" s="215"/>
      <c r="Q185" s="215">
        <v>-32662707</v>
      </c>
      <c r="R185" s="215"/>
      <c r="S185" s="215">
        <f t="shared" si="7"/>
        <v>548132793</v>
      </c>
      <c r="T185" s="177">
        <f>_xlfn.XLOOKUP(U185,[1]Sheet2!$D:$D,[1]Sheet2!$B:$B,0)</f>
        <v>580795500</v>
      </c>
      <c r="U185" s="178" t="str">
        <f t="shared" si="8"/>
        <v>فلامی</v>
      </c>
    </row>
    <row r="186" spans="1:21" ht="21">
      <c r="A186" s="186" t="s">
        <v>478</v>
      </c>
      <c r="B186" s="189"/>
      <c r="C186" s="211" t="s">
        <v>553</v>
      </c>
      <c r="D186" s="212"/>
      <c r="E186" s="213">
        <v>1550562</v>
      </c>
      <c r="F186" s="212"/>
      <c r="G186" s="214">
        <v>144</v>
      </c>
      <c r="H186" s="212"/>
      <c r="I186" s="215">
        <v>223280928</v>
      </c>
      <c r="J186" s="215"/>
      <c r="K186" s="215">
        <v>-12692973</v>
      </c>
      <c r="L186" s="215"/>
      <c r="M186" s="215">
        <f t="shared" si="9"/>
        <v>210587955</v>
      </c>
      <c r="N186" s="215"/>
      <c r="O186" s="215">
        <v>223280928</v>
      </c>
      <c r="P186" s="215"/>
      <c r="Q186" s="215">
        <v>-12692973</v>
      </c>
      <c r="R186" s="215"/>
      <c r="S186" s="215">
        <f t="shared" si="7"/>
        <v>210587955</v>
      </c>
      <c r="T186" s="177">
        <f>_xlfn.XLOOKUP(U186,[1]Sheet2!$D:$D,[1]Sheet2!$B:$B,0)</f>
        <v>223280928</v>
      </c>
      <c r="U186" s="178" t="str">
        <f t="shared" si="8"/>
        <v>ثفارس</v>
      </c>
    </row>
    <row r="187" spans="1:21" ht="21">
      <c r="A187" s="186" t="s">
        <v>200</v>
      </c>
      <c r="B187" s="189"/>
      <c r="C187" s="211" t="s">
        <v>554</v>
      </c>
      <c r="D187" s="212"/>
      <c r="E187" s="213">
        <v>2015355</v>
      </c>
      <c r="F187" s="212"/>
      <c r="G187" s="214">
        <v>60</v>
      </c>
      <c r="H187" s="212"/>
      <c r="I187" s="215">
        <v>120921300</v>
      </c>
      <c r="J187" s="215"/>
      <c r="K187" s="215">
        <v>-6800358</v>
      </c>
      <c r="L187" s="215"/>
      <c r="M187" s="215">
        <f t="shared" si="9"/>
        <v>114120942</v>
      </c>
      <c r="N187" s="215"/>
      <c r="O187" s="215">
        <v>120921300</v>
      </c>
      <c r="P187" s="215"/>
      <c r="Q187" s="215">
        <v>-6800358</v>
      </c>
      <c r="R187" s="215"/>
      <c r="S187" s="215">
        <f t="shared" si="7"/>
        <v>114120942</v>
      </c>
      <c r="T187" s="177">
        <f>_xlfn.XLOOKUP(U187,[1]Sheet2!$D:$D,[1]Sheet2!$B:$B,0)</f>
        <v>120921300</v>
      </c>
      <c r="U187" s="178" t="str">
        <f t="shared" si="8"/>
        <v>بکاب</v>
      </c>
    </row>
    <row r="188" spans="1:21" ht="21">
      <c r="A188" s="186" t="s">
        <v>142</v>
      </c>
      <c r="B188" s="189"/>
      <c r="C188" s="211" t="s">
        <v>555</v>
      </c>
      <c r="D188" s="212"/>
      <c r="E188" s="213">
        <v>4458268</v>
      </c>
      <c r="F188" s="212"/>
      <c r="G188" s="214">
        <v>8300</v>
      </c>
      <c r="H188" s="212"/>
      <c r="I188" s="215">
        <v>37003624400</v>
      </c>
      <c r="J188" s="215"/>
      <c r="K188" s="215">
        <v>-2504715317</v>
      </c>
      <c r="L188" s="215"/>
      <c r="M188" s="215">
        <f t="shared" si="9"/>
        <v>34498909083</v>
      </c>
      <c r="N188" s="215"/>
      <c r="O188" s="215">
        <v>37003624400</v>
      </c>
      <c r="P188" s="215"/>
      <c r="Q188" s="215">
        <v>-2504715317</v>
      </c>
      <c r="R188" s="215"/>
      <c r="S188" s="215">
        <f t="shared" si="7"/>
        <v>34498909083</v>
      </c>
      <c r="T188" s="177">
        <f>_xlfn.XLOOKUP(U188,[1]Sheet2!$D:$D,[1]Sheet2!$B:$B,0)</f>
        <v>37003624400</v>
      </c>
      <c r="U188" s="178" t="str">
        <f t="shared" si="8"/>
        <v>سمازن</v>
      </c>
    </row>
    <row r="189" spans="1:21" ht="21">
      <c r="A189" s="186" t="s">
        <v>210</v>
      </c>
      <c r="B189" s="189"/>
      <c r="C189" s="211" t="s">
        <v>556</v>
      </c>
      <c r="D189" s="212"/>
      <c r="E189" s="213">
        <v>6119430</v>
      </c>
      <c r="F189" s="212"/>
      <c r="G189" s="214">
        <v>1240</v>
      </c>
      <c r="H189" s="212"/>
      <c r="I189" s="215">
        <v>7588093200</v>
      </c>
      <c r="J189" s="215"/>
      <c r="K189" s="215">
        <v>-585175329</v>
      </c>
      <c r="L189" s="215"/>
      <c r="M189" s="215">
        <f t="shared" si="9"/>
        <v>7002917871</v>
      </c>
      <c r="N189" s="215"/>
      <c r="O189" s="215">
        <v>7588093200</v>
      </c>
      <c r="P189" s="215"/>
      <c r="Q189" s="215">
        <v>-585175329</v>
      </c>
      <c r="R189" s="215"/>
      <c r="S189" s="215">
        <f t="shared" si="7"/>
        <v>7002917871</v>
      </c>
      <c r="T189" s="177">
        <f>_xlfn.XLOOKUP(U189,[1]Sheet2!$D:$D,[1]Sheet2!$B:$B,0)</f>
        <v>7588093200</v>
      </c>
      <c r="U189" s="178" t="str">
        <f t="shared" si="8"/>
        <v>شکلر</v>
      </c>
    </row>
    <row r="190" spans="1:21" ht="21">
      <c r="A190" s="186" t="s">
        <v>93</v>
      </c>
      <c r="B190" s="189"/>
      <c r="C190" s="211" t="s">
        <v>557</v>
      </c>
      <c r="D190" s="212"/>
      <c r="E190" s="213">
        <v>20215612</v>
      </c>
      <c r="F190" s="212"/>
      <c r="G190" s="214">
        <v>20</v>
      </c>
      <c r="H190" s="212"/>
      <c r="I190" s="215">
        <v>404312240</v>
      </c>
      <c r="J190" s="215"/>
      <c r="K190" s="215">
        <v>-4382789</v>
      </c>
      <c r="L190" s="215"/>
      <c r="M190" s="215">
        <f t="shared" si="9"/>
        <v>399929451</v>
      </c>
      <c r="N190" s="215"/>
      <c r="O190" s="215">
        <v>404312240</v>
      </c>
      <c r="P190" s="215"/>
      <c r="Q190" s="215">
        <v>-4382789</v>
      </c>
      <c r="R190" s="215"/>
      <c r="S190" s="215">
        <f t="shared" si="7"/>
        <v>399929451</v>
      </c>
      <c r="T190" s="177">
        <f>_xlfn.XLOOKUP(U190,[1]Sheet2!$D:$D,[1]Sheet2!$B:$B,0)</f>
        <v>404312240</v>
      </c>
      <c r="U190" s="178" t="str">
        <f t="shared" si="8"/>
        <v>رکیش</v>
      </c>
    </row>
    <row r="191" spans="1:21" ht="21">
      <c r="A191" s="186" t="s">
        <v>239</v>
      </c>
      <c r="B191" s="189"/>
      <c r="C191" s="211" t="s">
        <v>558</v>
      </c>
      <c r="D191" s="212"/>
      <c r="E191" s="213">
        <v>9015223</v>
      </c>
      <c r="F191" s="212"/>
      <c r="G191" s="214">
        <v>116</v>
      </c>
      <c r="H191" s="212"/>
      <c r="I191" s="215">
        <v>1045765868</v>
      </c>
      <c r="J191" s="215"/>
      <c r="K191" s="215">
        <v>-12735985</v>
      </c>
      <c r="L191" s="215"/>
      <c r="M191" s="215">
        <f t="shared" si="9"/>
        <v>1033029883</v>
      </c>
      <c r="N191" s="215"/>
      <c r="O191" s="215">
        <v>1045765868</v>
      </c>
      <c r="P191" s="215"/>
      <c r="Q191" s="215">
        <v>-12735985</v>
      </c>
      <c r="R191" s="215"/>
      <c r="S191" s="215">
        <f t="shared" si="7"/>
        <v>1033029883</v>
      </c>
      <c r="T191" s="177">
        <f>_xlfn.XLOOKUP(U191,[1]Sheet2!$D:$D,[1]Sheet2!$B:$B,0)</f>
        <v>1045765868</v>
      </c>
      <c r="U191" s="178" t="str">
        <f t="shared" si="8"/>
        <v>اتکام</v>
      </c>
    </row>
    <row r="192" spans="1:21" ht="21">
      <c r="A192" s="186" t="s">
        <v>106</v>
      </c>
      <c r="B192" s="189"/>
      <c r="C192" s="211" t="s">
        <v>558</v>
      </c>
      <c r="D192" s="212"/>
      <c r="E192" s="213">
        <v>7089891</v>
      </c>
      <c r="F192" s="212"/>
      <c r="G192" s="214">
        <v>230</v>
      </c>
      <c r="H192" s="212"/>
      <c r="I192" s="215">
        <v>1630674930</v>
      </c>
      <c r="J192" s="215"/>
      <c r="K192" s="215">
        <v>-86715528</v>
      </c>
      <c r="L192" s="215"/>
      <c r="M192" s="215">
        <f t="shared" si="9"/>
        <v>1543959402</v>
      </c>
      <c r="N192" s="215"/>
      <c r="O192" s="215">
        <v>1630674930</v>
      </c>
      <c r="P192" s="215"/>
      <c r="Q192" s="215">
        <v>-86715528</v>
      </c>
      <c r="R192" s="215"/>
      <c r="S192" s="215">
        <f t="shared" si="7"/>
        <v>1543959402</v>
      </c>
      <c r="T192" s="177">
        <f>_xlfn.XLOOKUP(U192,[1]Sheet2!$D:$D,[1]Sheet2!$B:$B,0)</f>
        <v>1630674930</v>
      </c>
      <c r="U192" s="178" t="str">
        <f t="shared" si="8"/>
        <v>ولملت</v>
      </c>
    </row>
    <row r="193" spans="1:21" ht="21">
      <c r="A193" s="186" t="s">
        <v>168</v>
      </c>
      <c r="B193" s="189"/>
      <c r="C193" s="211" t="s">
        <v>559</v>
      </c>
      <c r="D193" s="212"/>
      <c r="E193" s="213">
        <v>3204047</v>
      </c>
      <c r="F193" s="212"/>
      <c r="G193" s="214">
        <v>276</v>
      </c>
      <c r="H193" s="212"/>
      <c r="I193" s="215">
        <v>884316972</v>
      </c>
      <c r="J193" s="215"/>
      <c r="K193" s="215">
        <v>-67163314</v>
      </c>
      <c r="L193" s="215"/>
      <c r="M193" s="215">
        <f t="shared" si="9"/>
        <v>817153658</v>
      </c>
      <c r="N193" s="215"/>
      <c r="O193" s="215">
        <v>884316972</v>
      </c>
      <c r="P193" s="215"/>
      <c r="Q193" s="215">
        <v>-67163314</v>
      </c>
      <c r="R193" s="215"/>
      <c r="S193" s="215">
        <f t="shared" si="7"/>
        <v>817153658</v>
      </c>
      <c r="T193" s="177">
        <f>_xlfn.XLOOKUP(U193,[1]Sheet2!$D:$D,[1]Sheet2!$B:$B,0)</f>
        <v>884316972</v>
      </c>
      <c r="U193" s="178" t="str">
        <f t="shared" si="8"/>
        <v>پرداخت</v>
      </c>
    </row>
    <row r="194" spans="1:21" ht="21">
      <c r="A194" s="186" t="s">
        <v>176</v>
      </c>
      <c r="B194" s="189"/>
      <c r="C194" s="211" t="s">
        <v>559</v>
      </c>
      <c r="D194" s="212"/>
      <c r="E194" s="213">
        <v>13460386</v>
      </c>
      <c r="F194" s="212"/>
      <c r="G194" s="214">
        <v>510</v>
      </c>
      <c r="H194" s="212"/>
      <c r="I194" s="215">
        <v>6864796860</v>
      </c>
      <c r="J194" s="215"/>
      <c r="K194" s="215">
        <v>-521376977</v>
      </c>
      <c r="L194" s="215"/>
      <c r="M194" s="215">
        <f t="shared" si="9"/>
        <v>6343419883</v>
      </c>
      <c r="N194" s="215"/>
      <c r="O194" s="215">
        <v>6864796860</v>
      </c>
      <c r="P194" s="215"/>
      <c r="Q194" s="215">
        <v>-521376977</v>
      </c>
      <c r="R194" s="215"/>
      <c r="S194" s="215">
        <f t="shared" si="7"/>
        <v>6343419883</v>
      </c>
      <c r="T194" s="177">
        <f>_xlfn.XLOOKUP(U194,[1]Sheet2!$D:$D,[1]Sheet2!$B:$B,0)</f>
        <v>6864796860</v>
      </c>
      <c r="U194" s="178" t="str">
        <f t="shared" si="8"/>
        <v>غشان</v>
      </c>
    </row>
    <row r="195" spans="1:21" ht="16.95" customHeight="1" thickBot="1">
      <c r="A195" s="11" t="s">
        <v>2</v>
      </c>
      <c r="B195" s="189"/>
      <c r="C195" s="211"/>
      <c r="D195" s="212"/>
      <c r="E195" s="211"/>
      <c r="F195" s="212"/>
      <c r="G195" s="216"/>
      <c r="H195" s="212"/>
      <c r="I195" s="218">
        <f>SUM(I9:I194)</f>
        <v>69266371718</v>
      </c>
      <c r="J195" s="215"/>
      <c r="K195" s="218">
        <f>SUM(K9:K194)</f>
        <v>-4562160477</v>
      </c>
      <c r="L195" s="215"/>
      <c r="M195" s="218">
        <f>SUM(M9:M194)</f>
        <v>64704211241</v>
      </c>
      <c r="N195" s="215"/>
      <c r="O195" s="218">
        <f>SUM(O9:O194)</f>
        <v>879064330638</v>
      </c>
      <c r="P195" s="215"/>
      <c r="Q195" s="218">
        <f>SUM(Q9:Q194)</f>
        <v>-8157382430</v>
      </c>
      <c r="R195" s="215"/>
      <c r="S195" s="218">
        <f>SUM(S9:S194)</f>
        <v>870906948208</v>
      </c>
      <c r="T195" s="177">
        <f>SUM(T9:T194)</f>
        <v>879064330638</v>
      </c>
      <c r="U195" s="178"/>
    </row>
    <row r="196" spans="1:21" ht="21.6" thickTop="1">
      <c r="A196" s="186"/>
      <c r="B196" s="189"/>
      <c r="C196" s="211"/>
      <c r="D196" s="212"/>
      <c r="E196" s="213"/>
      <c r="F196" s="212"/>
      <c r="G196" s="216"/>
      <c r="H196" s="212"/>
      <c r="I196" s="217"/>
      <c r="J196" s="217"/>
      <c r="K196" s="217">
        <v>0</v>
      </c>
      <c r="L196" s="217"/>
      <c r="M196" s="217"/>
      <c r="N196" s="217"/>
      <c r="O196" s="217"/>
      <c r="P196" s="217"/>
      <c r="Q196" s="217">
        <v>0</v>
      </c>
      <c r="R196" s="217"/>
      <c r="S196" s="217"/>
      <c r="T196" s="177"/>
      <c r="U196" s="178"/>
    </row>
    <row r="197" spans="1:21" hidden="1">
      <c r="K197" s="11">
        <v>0</v>
      </c>
      <c r="Q197" s="11">
        <v>0</v>
      </c>
      <c r="T197" s="177"/>
      <c r="U197" s="178"/>
    </row>
    <row r="198" spans="1:21" hidden="1">
      <c r="I198" s="20">
        <v>50679182238</v>
      </c>
      <c r="K198" s="20">
        <f>M195-I195</f>
        <v>-4562160477</v>
      </c>
      <c r="M198" s="12">
        <f>I198+K195</f>
        <v>46117021761</v>
      </c>
      <c r="O198" s="20">
        <v>718665508207</v>
      </c>
      <c r="Q198" s="20">
        <v>0</v>
      </c>
      <c r="S198" s="20">
        <f>Q198+O198</f>
        <v>718665508207</v>
      </c>
      <c r="T198" s="177"/>
      <c r="U198" s="178"/>
    </row>
    <row r="199" spans="1:21" hidden="1">
      <c r="I199" s="12">
        <f>I195-I198</f>
        <v>18587189480</v>
      </c>
      <c r="K199" s="12">
        <f>K195-K198</f>
        <v>0</v>
      </c>
      <c r="M199" s="12">
        <f>M195-M198</f>
        <v>18587189480</v>
      </c>
      <c r="O199" s="12">
        <f>O195-O198</f>
        <v>160398822431</v>
      </c>
      <c r="Q199" s="12">
        <v>0</v>
      </c>
      <c r="S199" s="12">
        <f>S195-S198</f>
        <v>152241440001</v>
      </c>
      <c r="T199" s="177"/>
      <c r="U199" s="178"/>
    </row>
    <row r="200" spans="1:21">
      <c r="K200" s="20"/>
      <c r="Q200" s="11">
        <v>0</v>
      </c>
      <c r="T200" s="177"/>
      <c r="U200" s="178"/>
    </row>
    <row r="201" spans="1:21">
      <c r="Q201" s="11">
        <v>0</v>
      </c>
      <c r="T201" s="177"/>
      <c r="U201" s="178"/>
    </row>
    <row r="202" spans="1:21">
      <c r="Q202" s="11">
        <v>0</v>
      </c>
      <c r="T202" s="177"/>
      <c r="U202" s="178"/>
    </row>
    <row r="203" spans="1:21">
      <c r="Q203" s="11">
        <v>0</v>
      </c>
      <c r="T203" s="177"/>
      <c r="U203" s="178"/>
    </row>
    <row r="204" spans="1:21">
      <c r="Q204" s="11">
        <v>0</v>
      </c>
      <c r="T204" s="177"/>
      <c r="U204" s="178"/>
    </row>
    <row r="205" spans="1:21">
      <c r="Q205" s="11">
        <v>0</v>
      </c>
      <c r="T205" s="177"/>
      <c r="U205" s="178"/>
    </row>
    <row r="206" spans="1:21">
      <c r="Q206" s="11">
        <v>0</v>
      </c>
      <c r="T206" s="177"/>
      <c r="U206" s="178"/>
    </row>
    <row r="207" spans="1:21">
      <c r="Q207" s="11">
        <v>0</v>
      </c>
      <c r="T207" s="177"/>
      <c r="U207" s="178"/>
    </row>
    <row r="208" spans="1:21">
      <c r="Q208" s="11">
        <v>0</v>
      </c>
      <c r="T208" s="177"/>
      <c r="U208" s="178"/>
    </row>
    <row r="209" spans="17:21">
      <c r="Q209" s="11">
        <v>0</v>
      </c>
      <c r="T209" s="177"/>
      <c r="U209" s="178"/>
    </row>
    <row r="210" spans="17:21">
      <c r="Q210" s="11">
        <v>0</v>
      </c>
      <c r="T210" s="177"/>
      <c r="U210" s="178"/>
    </row>
    <row r="211" spans="17:21">
      <c r="Q211" s="11">
        <v>0</v>
      </c>
      <c r="T211" s="177"/>
      <c r="U211" s="178"/>
    </row>
    <row r="212" spans="17:21">
      <c r="Q212" s="11">
        <v>-4369662</v>
      </c>
      <c r="T212" s="177"/>
      <c r="U212" s="178"/>
    </row>
    <row r="213" spans="17:21">
      <c r="Q213" s="11">
        <v>0</v>
      </c>
      <c r="T213" s="177"/>
      <c r="U213" s="178"/>
    </row>
    <row r="214" spans="17:21">
      <c r="Q214" s="11">
        <v>0</v>
      </c>
      <c r="T214" s="177"/>
      <c r="U214" s="178"/>
    </row>
    <row r="215" spans="17:21">
      <c r="Q215" s="11">
        <v>0</v>
      </c>
      <c r="T215" s="177"/>
      <c r="U215" s="178"/>
    </row>
    <row r="216" spans="17:21">
      <c r="Q216" s="11">
        <v>0</v>
      </c>
      <c r="T216" s="177"/>
      <c r="U216" s="178"/>
    </row>
    <row r="217" spans="17:21">
      <c r="Q217" s="11">
        <v>0</v>
      </c>
      <c r="T217" s="177"/>
      <c r="U217" s="178"/>
    </row>
    <row r="218" spans="17:21">
      <c r="Q218" s="11">
        <v>0</v>
      </c>
      <c r="T218" s="177"/>
      <c r="U218" s="178"/>
    </row>
    <row r="219" spans="17:21">
      <c r="Q219" s="11">
        <v>0</v>
      </c>
      <c r="T219" s="177"/>
      <c r="U219" s="178"/>
    </row>
    <row r="220" spans="17:21">
      <c r="Q220" s="11">
        <v>0</v>
      </c>
      <c r="T220" s="177"/>
      <c r="U220" s="178"/>
    </row>
    <row r="221" spans="17:21">
      <c r="Q221" s="11">
        <v>0</v>
      </c>
      <c r="T221" s="177"/>
      <c r="U221" s="178"/>
    </row>
    <row r="222" spans="17:21">
      <c r="Q222" s="11">
        <v>0</v>
      </c>
      <c r="T222" s="177"/>
      <c r="U222" s="178"/>
    </row>
    <row r="223" spans="17:21">
      <c r="Q223" s="11">
        <v>0</v>
      </c>
      <c r="T223" s="177"/>
      <c r="U223" s="178"/>
    </row>
    <row r="224" spans="17:21">
      <c r="Q224" s="11">
        <v>0</v>
      </c>
      <c r="T224" s="177"/>
      <c r="U224" s="178"/>
    </row>
    <row r="225" spans="17:21">
      <c r="Q225" s="11">
        <v>0</v>
      </c>
      <c r="T225" s="177"/>
      <c r="U225" s="178"/>
    </row>
    <row r="226" spans="17:21">
      <c r="Q226" s="11">
        <v>0</v>
      </c>
      <c r="T226" s="177"/>
      <c r="U226" s="178"/>
    </row>
    <row r="227" spans="17:21">
      <c r="Q227" s="11">
        <v>0</v>
      </c>
      <c r="T227" s="177"/>
      <c r="U227" s="178"/>
    </row>
    <row r="228" spans="17:21">
      <c r="Q228" s="11">
        <v>0</v>
      </c>
      <c r="T228" s="177"/>
      <c r="U228" s="178"/>
    </row>
    <row r="229" spans="17:21">
      <c r="Q229" s="11">
        <v>0</v>
      </c>
      <c r="T229" s="177"/>
      <c r="U229" s="178"/>
    </row>
    <row r="230" spans="17:21">
      <c r="Q230" s="11">
        <v>0</v>
      </c>
      <c r="T230" s="177"/>
      <c r="U230" s="178"/>
    </row>
    <row r="231" spans="17:21">
      <c r="Q231" s="11">
        <v>0</v>
      </c>
      <c r="T231" s="177"/>
      <c r="U231" s="178"/>
    </row>
    <row r="232" spans="17:21">
      <c r="Q232" s="11">
        <v>0</v>
      </c>
      <c r="T232" s="177"/>
      <c r="U232" s="178"/>
    </row>
    <row r="233" spans="17:21">
      <c r="Q233" s="11">
        <v>0</v>
      </c>
      <c r="T233" s="177"/>
      <c r="U233" s="178"/>
    </row>
    <row r="234" spans="17:21">
      <c r="Q234" s="11">
        <v>0</v>
      </c>
      <c r="T234" s="177"/>
      <c r="U234" s="178"/>
    </row>
    <row r="235" spans="17:21">
      <c r="Q235" s="11">
        <v>0</v>
      </c>
      <c r="T235" s="177"/>
      <c r="U235" s="178"/>
    </row>
    <row r="236" spans="17:21">
      <c r="Q236" s="11">
        <v>0</v>
      </c>
      <c r="T236" s="177"/>
      <c r="U236" s="178"/>
    </row>
    <row r="237" spans="17:21">
      <c r="Q237" s="11">
        <v>0</v>
      </c>
      <c r="T237" s="177"/>
      <c r="U237" s="178"/>
    </row>
    <row r="238" spans="17:21">
      <c r="Q238" s="11">
        <v>0</v>
      </c>
      <c r="T238" s="177"/>
      <c r="U238" s="178"/>
    </row>
    <row r="239" spans="17:21">
      <c r="Q239" s="11">
        <v>0</v>
      </c>
      <c r="T239" s="177"/>
      <c r="U239" s="178"/>
    </row>
    <row r="240" spans="17:21">
      <c r="Q240" s="11">
        <v>0</v>
      </c>
      <c r="T240" s="177"/>
      <c r="U240" s="178"/>
    </row>
    <row r="241" spans="17:21">
      <c r="Q241" s="11">
        <v>0</v>
      </c>
      <c r="T241" s="177"/>
      <c r="U241" s="178"/>
    </row>
    <row r="242" spans="17:21">
      <c r="Q242" s="11">
        <v>0</v>
      </c>
      <c r="T242" s="177"/>
      <c r="U242" s="178"/>
    </row>
    <row r="243" spans="17:21">
      <c r="Q243" s="11">
        <v>0</v>
      </c>
      <c r="T243" s="177"/>
      <c r="U243" s="178"/>
    </row>
    <row r="244" spans="17:21">
      <c r="Q244" s="11">
        <v>0</v>
      </c>
      <c r="T244" s="177"/>
      <c r="U244" s="178"/>
    </row>
    <row r="245" spans="17:21">
      <c r="Q245" s="11">
        <v>0</v>
      </c>
      <c r="T245" s="177"/>
      <c r="U245" s="178"/>
    </row>
    <row r="246" spans="17:21">
      <c r="Q246" s="11">
        <v>0</v>
      </c>
      <c r="T246" s="177"/>
      <c r="U246" s="178"/>
    </row>
    <row r="247" spans="17:21">
      <c r="Q247" s="11">
        <v>0</v>
      </c>
      <c r="T247" s="177"/>
      <c r="U247" s="178"/>
    </row>
    <row r="248" spans="17:21">
      <c r="Q248" s="11">
        <v>0</v>
      </c>
      <c r="T248" s="177"/>
      <c r="U248" s="178"/>
    </row>
    <row r="249" spans="17:21">
      <c r="Q249" s="11">
        <v>0</v>
      </c>
      <c r="T249" s="177"/>
      <c r="U249" s="178"/>
    </row>
    <row r="250" spans="17:21">
      <c r="Q250" s="11">
        <v>0</v>
      </c>
      <c r="T250" s="177"/>
      <c r="U250" s="178"/>
    </row>
    <row r="251" spans="17:21">
      <c r="Q251" s="11">
        <v>0</v>
      </c>
      <c r="T251" s="177"/>
      <c r="U251" s="178"/>
    </row>
    <row r="252" spans="17:21">
      <c r="Q252" s="11">
        <v>0</v>
      </c>
      <c r="T252" s="177"/>
      <c r="U252" s="178"/>
    </row>
    <row r="253" spans="17:21">
      <c r="Q253" s="11">
        <v>0</v>
      </c>
      <c r="T253" s="177"/>
      <c r="U253" s="178"/>
    </row>
    <row r="254" spans="17:21">
      <c r="Q254" s="11">
        <v>0</v>
      </c>
      <c r="T254" s="177"/>
      <c r="U254" s="178"/>
    </row>
    <row r="255" spans="17:21">
      <c r="Q255" s="11">
        <v>0</v>
      </c>
      <c r="T255" s="177"/>
      <c r="U255" s="178"/>
    </row>
    <row r="256" spans="17:21">
      <c r="Q256" s="11">
        <v>0</v>
      </c>
      <c r="T256" s="177"/>
      <c r="U256" s="178"/>
    </row>
    <row r="257" spans="17:21">
      <c r="Q257" s="11">
        <v>0</v>
      </c>
      <c r="T257" s="177"/>
      <c r="U257" s="178"/>
    </row>
    <row r="258" spans="17:21">
      <c r="Q258" s="11">
        <v>0</v>
      </c>
      <c r="T258" s="177"/>
      <c r="U258" s="178"/>
    </row>
    <row r="259" spans="17:21">
      <c r="Q259" s="11">
        <v>0</v>
      </c>
      <c r="T259" s="177"/>
      <c r="U259" s="178"/>
    </row>
    <row r="260" spans="17:21">
      <c r="Q260" s="11">
        <v>0</v>
      </c>
      <c r="T260" s="177"/>
      <c r="U260" s="178"/>
    </row>
    <row r="261" spans="17:21">
      <c r="Q261" s="11">
        <v>0</v>
      </c>
      <c r="T261" s="177"/>
      <c r="U261" s="178"/>
    </row>
    <row r="262" spans="17:21">
      <c r="Q262" s="11">
        <v>0</v>
      </c>
      <c r="T262" s="177"/>
      <c r="U262" s="178"/>
    </row>
    <row r="263" spans="17:21">
      <c r="Q263" s="11">
        <v>0</v>
      </c>
      <c r="T263" s="177"/>
      <c r="U263" s="178"/>
    </row>
    <row r="264" spans="17:21">
      <c r="Q264" s="11">
        <v>0</v>
      </c>
      <c r="T264" s="177"/>
      <c r="U264" s="178"/>
    </row>
    <row r="265" spans="17:21">
      <c r="Q265" s="11">
        <v>0</v>
      </c>
      <c r="T265" s="177"/>
      <c r="U265" s="178"/>
    </row>
    <row r="266" spans="17:21">
      <c r="Q266" s="11">
        <v>0</v>
      </c>
      <c r="T266" s="177"/>
      <c r="U266" s="178"/>
    </row>
    <row r="267" spans="17:21">
      <c r="Q267" s="11">
        <v>0</v>
      </c>
      <c r="T267" s="177"/>
      <c r="U267" s="178"/>
    </row>
    <row r="268" spans="17:21">
      <c r="Q268" s="11">
        <v>0</v>
      </c>
      <c r="T268" s="177"/>
      <c r="U268" s="178"/>
    </row>
    <row r="269" spans="17:21">
      <c r="Q269" s="11">
        <v>0</v>
      </c>
      <c r="T269" s="177"/>
      <c r="U269" s="178"/>
    </row>
    <row r="270" spans="17:21">
      <c r="Q270" s="11">
        <v>0</v>
      </c>
      <c r="T270" s="177"/>
      <c r="U270" s="178"/>
    </row>
    <row r="271" spans="17:21">
      <c r="Q271" s="11">
        <v>0</v>
      </c>
      <c r="T271" s="177"/>
      <c r="U271" s="178"/>
    </row>
    <row r="272" spans="17:21">
      <c r="Q272" s="11">
        <v>0</v>
      </c>
      <c r="T272" s="177"/>
      <c r="U272" s="178"/>
    </row>
    <row r="273" spans="17:21">
      <c r="Q273" s="11">
        <v>0</v>
      </c>
      <c r="T273" s="177"/>
      <c r="U273" s="178"/>
    </row>
    <row r="274" spans="17:21">
      <c r="Q274" s="11">
        <v>0</v>
      </c>
      <c r="T274" s="177"/>
      <c r="U274" s="178"/>
    </row>
    <row r="275" spans="17:21">
      <c r="Q275" s="11">
        <v>0</v>
      </c>
      <c r="T275" s="177"/>
      <c r="U275" s="178"/>
    </row>
    <row r="276" spans="17:21">
      <c r="Q276" s="11">
        <v>0</v>
      </c>
      <c r="T276" s="177"/>
      <c r="U276" s="178"/>
    </row>
    <row r="277" spans="17:21">
      <c r="Q277" s="11">
        <v>0</v>
      </c>
      <c r="T277" s="177"/>
      <c r="U277" s="178"/>
    </row>
    <row r="278" spans="17:21">
      <c r="Q278" s="11">
        <v>0</v>
      </c>
      <c r="T278" s="177"/>
      <c r="U278" s="178"/>
    </row>
    <row r="279" spans="17:21">
      <c r="Q279" s="11">
        <v>0</v>
      </c>
      <c r="T279" s="177"/>
      <c r="U279" s="178"/>
    </row>
    <row r="280" spans="17:21">
      <c r="Q280" s="11">
        <v>0</v>
      </c>
      <c r="T280" s="177"/>
      <c r="U280" s="178"/>
    </row>
    <row r="281" spans="17:21">
      <c r="Q281" s="11">
        <v>0</v>
      </c>
      <c r="T281" s="177"/>
      <c r="U281" s="178"/>
    </row>
    <row r="282" spans="17:21">
      <c r="Q282" s="11">
        <v>0</v>
      </c>
      <c r="T282" s="177"/>
      <c r="U282" s="178"/>
    </row>
    <row r="283" spans="17:21">
      <c r="Q283" s="11">
        <v>0</v>
      </c>
      <c r="T283" s="177"/>
      <c r="U283" s="178"/>
    </row>
    <row r="284" spans="17:21">
      <c r="Q284" s="11">
        <v>0</v>
      </c>
      <c r="T284" s="177"/>
      <c r="U284" s="178"/>
    </row>
    <row r="285" spans="17:21">
      <c r="Q285" s="11">
        <v>0</v>
      </c>
      <c r="T285" s="177"/>
      <c r="U285" s="178"/>
    </row>
    <row r="286" spans="17:21">
      <c r="Q286" s="11">
        <v>0</v>
      </c>
      <c r="T286" s="177"/>
      <c r="U286" s="178"/>
    </row>
    <row r="287" spans="17:21">
      <c r="Q287" s="11">
        <v>0</v>
      </c>
      <c r="T287" s="177"/>
      <c r="U287" s="178"/>
    </row>
    <row r="288" spans="17:21">
      <c r="Q288" s="11">
        <v>0</v>
      </c>
      <c r="T288" s="177"/>
      <c r="U288" s="178"/>
    </row>
    <row r="289" spans="17:21">
      <c r="Q289" s="11">
        <v>0</v>
      </c>
      <c r="T289" s="177"/>
      <c r="U289" s="178"/>
    </row>
    <row r="290" spans="17:21">
      <c r="Q290" s="11">
        <v>0</v>
      </c>
      <c r="T290" s="177"/>
      <c r="U290" s="178"/>
    </row>
    <row r="291" spans="17:21">
      <c r="Q291" s="11">
        <v>0</v>
      </c>
      <c r="T291" s="177"/>
      <c r="U291" s="178"/>
    </row>
    <row r="292" spans="17:21">
      <c r="Q292" s="11">
        <v>0</v>
      </c>
      <c r="T292" s="177"/>
      <c r="U292" s="178"/>
    </row>
    <row r="293" spans="17:21">
      <c r="Q293" s="11">
        <v>0</v>
      </c>
      <c r="T293" s="177"/>
      <c r="U293" s="178"/>
    </row>
    <row r="294" spans="17:21">
      <c r="Q294" s="11">
        <v>0</v>
      </c>
      <c r="T294" s="177"/>
      <c r="U294" s="178"/>
    </row>
    <row r="295" spans="17:21">
      <c r="Q295" s="11">
        <v>0</v>
      </c>
      <c r="T295" s="177"/>
      <c r="U295" s="178"/>
    </row>
    <row r="296" spans="17:21">
      <c r="Q296" s="11">
        <v>0</v>
      </c>
      <c r="T296" s="177"/>
      <c r="U296" s="178"/>
    </row>
    <row r="297" spans="17:21">
      <c r="Q297" s="11">
        <v>0</v>
      </c>
      <c r="T297" s="177"/>
      <c r="U297" s="178"/>
    </row>
    <row r="298" spans="17:21">
      <c r="Q298" s="11">
        <v>0</v>
      </c>
      <c r="T298" s="177"/>
      <c r="U298" s="178"/>
    </row>
    <row r="299" spans="17:21">
      <c r="Q299" s="11">
        <v>0</v>
      </c>
      <c r="T299" s="177"/>
      <c r="U299" s="178"/>
    </row>
    <row r="300" spans="17:21">
      <c r="Q300" s="11">
        <v>0</v>
      </c>
      <c r="T300" s="177"/>
      <c r="U300" s="178"/>
    </row>
    <row r="301" spans="17:21">
      <c r="Q301" s="11">
        <v>0</v>
      </c>
      <c r="T301" s="177"/>
      <c r="U301" s="178"/>
    </row>
    <row r="302" spans="17:21">
      <c r="Q302" s="11">
        <v>0</v>
      </c>
      <c r="T302" s="177"/>
      <c r="U302" s="178"/>
    </row>
    <row r="303" spans="17:21">
      <c r="Q303" s="11">
        <v>0</v>
      </c>
      <c r="T303" s="177"/>
      <c r="U303" s="178"/>
    </row>
    <row r="304" spans="17:21">
      <c r="Q304" s="11">
        <v>0</v>
      </c>
      <c r="T304" s="177"/>
      <c r="U304" s="178"/>
    </row>
    <row r="305" spans="17:21">
      <c r="Q305" s="11">
        <v>0</v>
      </c>
      <c r="T305" s="177"/>
      <c r="U305" s="178"/>
    </row>
    <row r="306" spans="17:21">
      <c r="Q306" s="11">
        <v>0</v>
      </c>
      <c r="T306" s="177"/>
      <c r="U306" s="178"/>
    </row>
    <row r="307" spans="17:21">
      <c r="Q307" s="11">
        <v>0</v>
      </c>
      <c r="T307" s="177"/>
      <c r="U307" s="178"/>
    </row>
    <row r="308" spans="17:21">
      <c r="Q308" s="11">
        <v>0</v>
      </c>
      <c r="T308" s="177"/>
      <c r="U308" s="178"/>
    </row>
    <row r="309" spans="17:21">
      <c r="Q309" s="11">
        <v>0</v>
      </c>
      <c r="T309" s="177"/>
      <c r="U309" s="178"/>
    </row>
    <row r="310" spans="17:21">
      <c r="Q310" s="11">
        <v>0</v>
      </c>
      <c r="T310" s="177"/>
      <c r="U310" s="178"/>
    </row>
    <row r="311" spans="17:21">
      <c r="Q311" s="11">
        <v>0</v>
      </c>
      <c r="T311" s="177"/>
      <c r="U311" s="178"/>
    </row>
    <row r="312" spans="17:21">
      <c r="Q312" s="11">
        <v>0</v>
      </c>
      <c r="T312" s="177"/>
      <c r="U312" s="178"/>
    </row>
    <row r="313" spans="17:21">
      <c r="Q313" s="11">
        <v>0</v>
      </c>
      <c r="T313" s="177"/>
      <c r="U313" s="178"/>
    </row>
    <row r="314" spans="17:21">
      <c r="Q314" s="11">
        <v>0</v>
      </c>
      <c r="T314" s="177"/>
      <c r="U314" s="178"/>
    </row>
    <row r="315" spans="17:21">
      <c r="Q315" s="11">
        <v>0</v>
      </c>
      <c r="T315" s="177"/>
      <c r="U315" s="178"/>
    </row>
    <row r="316" spans="17:21">
      <c r="Q316" s="11">
        <v>0</v>
      </c>
      <c r="T316" s="177"/>
      <c r="U316" s="178"/>
    </row>
    <row r="317" spans="17:21">
      <c r="Q317" s="11">
        <v>0</v>
      </c>
      <c r="T317" s="177"/>
      <c r="U317" s="178"/>
    </row>
    <row r="318" spans="17:21">
      <c r="Q318" s="11">
        <v>0</v>
      </c>
      <c r="T318" s="177"/>
      <c r="U318" s="178"/>
    </row>
    <row r="319" spans="17:21">
      <c r="Q319" s="11">
        <v>0</v>
      </c>
      <c r="T319" s="177"/>
      <c r="U319" s="178"/>
    </row>
    <row r="320" spans="17:21">
      <c r="Q320" s="11">
        <v>0</v>
      </c>
      <c r="T320" s="177"/>
      <c r="U320" s="178"/>
    </row>
    <row r="321" spans="17:21">
      <c r="Q321" s="11">
        <v>0</v>
      </c>
      <c r="T321" s="177"/>
      <c r="U321" s="178"/>
    </row>
    <row r="322" spans="17:21">
      <c r="Q322" s="11">
        <v>-5808223</v>
      </c>
      <c r="T322" s="177"/>
      <c r="U322" s="178"/>
    </row>
    <row r="323" spans="17:21">
      <c r="Q323" s="11">
        <v>0</v>
      </c>
      <c r="T323" s="177"/>
      <c r="U323" s="178"/>
    </row>
    <row r="324" spans="17:21">
      <c r="Q324" s="11">
        <v>-29242785</v>
      </c>
      <c r="T324" s="177"/>
      <c r="U324" s="178"/>
    </row>
    <row r="325" spans="17:21">
      <c r="Q325" s="11">
        <v>-23170656</v>
      </c>
      <c r="T325" s="177"/>
      <c r="U325" s="178"/>
    </row>
    <row r="326" spans="17:21">
      <c r="Q326" s="11">
        <v>0</v>
      </c>
      <c r="T326" s="177"/>
      <c r="U326" s="178"/>
    </row>
    <row r="327" spans="17:21">
      <c r="Q327" s="11">
        <v>-16590688</v>
      </c>
      <c r="T327" s="177"/>
      <c r="U327" s="178"/>
    </row>
    <row r="328" spans="17:21">
      <c r="Q328" s="11">
        <v>-239857302</v>
      </c>
      <c r="T328" s="177"/>
      <c r="U328" s="178"/>
    </row>
    <row r="329" spans="17:21">
      <c r="Q329" s="11">
        <v>-85996510</v>
      </c>
      <c r="T329" s="177"/>
      <c r="U329" s="178"/>
    </row>
    <row r="330" spans="17:21">
      <c r="Q330" s="11">
        <v>0</v>
      </c>
      <c r="T330" s="177"/>
      <c r="U330" s="178"/>
    </row>
    <row r="331" spans="17:21">
      <c r="Q331" s="11">
        <v>0</v>
      </c>
      <c r="T331" s="177"/>
      <c r="U331" s="178"/>
    </row>
    <row r="332" spans="17:21">
      <c r="Q332" s="11">
        <v>-4293135</v>
      </c>
      <c r="T332" s="177"/>
      <c r="U332" s="178"/>
    </row>
    <row r="333" spans="17:21">
      <c r="Q333" s="11">
        <v>-1323183944</v>
      </c>
      <c r="T333" s="177"/>
      <c r="U333" s="178"/>
    </row>
    <row r="334" spans="17:21">
      <c r="Q334" s="11">
        <v>-549040824</v>
      </c>
      <c r="T334" s="177"/>
      <c r="U334" s="178"/>
    </row>
    <row r="335" spans="17:21">
      <c r="Q335" s="11">
        <v>-391596620</v>
      </c>
      <c r="T335" s="177"/>
      <c r="U335" s="178"/>
    </row>
    <row r="336" spans="17:21">
      <c r="Q336" s="11">
        <v>0</v>
      </c>
      <c r="T336" s="177"/>
      <c r="U336" s="178"/>
    </row>
    <row r="337" spans="17:21">
      <c r="Q337" s="11">
        <v>0</v>
      </c>
      <c r="T337" s="177"/>
      <c r="U337" s="178"/>
    </row>
    <row r="338" spans="17:21">
      <c r="Q338" s="11">
        <v>-6051870</v>
      </c>
      <c r="T338" s="177"/>
      <c r="U338" s="178"/>
    </row>
    <row r="339" spans="17:21">
      <c r="Q339" s="11">
        <v>-7616478</v>
      </c>
      <c r="T339" s="177"/>
      <c r="U339" s="178"/>
    </row>
    <row r="340" spans="17:21">
      <c r="Q340" s="11">
        <v>-439436277</v>
      </c>
      <c r="T340" s="177"/>
      <c r="U340" s="178"/>
    </row>
    <row r="341" spans="17:21">
      <c r="Q341" s="11">
        <v>-374337940</v>
      </c>
      <c r="T341" s="177"/>
      <c r="U341" s="178"/>
    </row>
    <row r="342" spans="17:21">
      <c r="Q342" s="11">
        <v>0</v>
      </c>
      <c r="T342" s="177"/>
      <c r="U342" s="178"/>
    </row>
    <row r="343" spans="17:21">
      <c r="Q343" s="11">
        <v>-6282437</v>
      </c>
      <c r="T343" s="177"/>
      <c r="U343" s="178"/>
    </row>
    <row r="344" spans="17:21">
      <c r="Q344" s="11">
        <v>-88346602</v>
      </c>
      <c r="T344" s="177"/>
      <c r="U344" s="178"/>
    </row>
    <row r="345" spans="17:21">
      <c r="Q345" s="11">
        <v>-22569663</v>
      </c>
      <c r="T345" s="177"/>
      <c r="U345" s="178"/>
    </row>
    <row r="346" spans="17:21">
      <c r="Q346" s="11">
        <v>-705169537</v>
      </c>
      <c r="T346" s="177"/>
      <c r="U346" s="178"/>
    </row>
    <row r="347" spans="17:21">
      <c r="Q347" s="11">
        <v>-32662707</v>
      </c>
      <c r="T347" s="177"/>
      <c r="U347" s="178"/>
    </row>
    <row r="348" spans="17:21">
      <c r="Q348" s="11">
        <v>-12692973</v>
      </c>
      <c r="T348" s="177"/>
      <c r="U348" s="178"/>
    </row>
    <row r="349" spans="17:21">
      <c r="Q349" s="11">
        <v>-6800358</v>
      </c>
      <c r="T349" s="177"/>
      <c r="U349" s="178"/>
    </row>
    <row r="350" spans="17:21">
      <c r="Q350" s="11">
        <v>-2504715317</v>
      </c>
      <c r="T350" s="177"/>
      <c r="U350" s="178"/>
    </row>
    <row r="351" spans="17:21">
      <c r="Q351" s="11">
        <v>-585175329</v>
      </c>
      <c r="T351" s="177"/>
      <c r="U351" s="178"/>
    </row>
    <row r="352" spans="17:21">
      <c r="Q352" s="11">
        <v>-4382789</v>
      </c>
      <c r="T352" s="177"/>
      <c r="U352" s="178"/>
    </row>
    <row r="353" spans="17:21">
      <c r="Q353" s="11">
        <v>-12735985</v>
      </c>
      <c r="T353" s="177"/>
      <c r="U353" s="178"/>
    </row>
    <row r="354" spans="17:21">
      <c r="Q354" s="11">
        <v>-86715528</v>
      </c>
      <c r="T354" s="177"/>
      <c r="U354" s="178"/>
    </row>
    <row r="355" spans="17:21">
      <c r="Q355" s="11">
        <v>-67163314</v>
      </c>
      <c r="T355" s="177"/>
      <c r="U355" s="178"/>
    </row>
    <row r="356" spans="17:21">
      <c r="Q356" s="11">
        <v>-521376977</v>
      </c>
      <c r="T356" s="177" t="e">
        <f>_xlfn.XLOOKUP(U356,[1]Sheet2!$D:$D,[1]Sheet2!$B:$B,0)</f>
        <v>#VALUE!</v>
      </c>
      <c r="U356" s="178" t="e">
        <f t="shared" ref="U356:U357" si="10">MID(A356,FIND("(",A356)+1,FIND(")",A356)-FIND("(",A356)-1)</f>
        <v>#VALUE!</v>
      </c>
    </row>
    <row r="357" spans="17:21">
      <c r="Q357" s="11">
        <v>-8157382430</v>
      </c>
      <c r="T357" s="177" t="e">
        <f>_xlfn.XLOOKUP(U357,[1]Sheet2!$D:$D,[1]Sheet2!$B:$B,0)</f>
        <v>#VALUE!</v>
      </c>
      <c r="U357" s="178" t="e">
        <f t="shared" si="10"/>
        <v>#VALUE!</v>
      </c>
    </row>
  </sheetData>
  <autoFilter ref="A8:A195" xr:uid="{00000000-0001-0000-0900-000000000000}"/>
  <mergeCells count="9">
    <mergeCell ref="C7:G7"/>
    <mergeCell ref="I7:M7"/>
    <mergeCell ref="O7:S7"/>
    <mergeCell ref="A1:S1"/>
    <mergeCell ref="A2:S2"/>
    <mergeCell ref="A5:H5"/>
    <mergeCell ref="I5:P5"/>
    <mergeCell ref="Q5:S5"/>
    <mergeCell ref="A3:S3"/>
  </mergeCells>
  <phoneticPr fontId="23" type="noConversion"/>
  <conditionalFormatting sqref="U9:U194">
    <cfRule type="duplicateValues" dxfId="0" priority="1"/>
  </conditionalFormatting>
  <pageMargins left="0.7" right="6.8000000000000005E-2" top="0.75" bottom="0.75" header="0.3" footer="0.3"/>
  <pageSetup scale="5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14"/>
  <sheetViews>
    <sheetView rightToLeft="1" view="pageBreakPreview" zoomScale="60" zoomScaleNormal="100" workbookViewId="0">
      <selection activeCell="G20" sqref="G20"/>
    </sheetView>
  </sheetViews>
  <sheetFormatPr defaultColWidth="9.109375" defaultRowHeight="21"/>
  <cols>
    <col min="1" max="1" width="30.6640625" style="2" customWidth="1"/>
    <col min="2" max="2" width="1" style="2" customWidth="1"/>
    <col min="3" max="3" width="25" style="204" bestFit="1" customWidth="1"/>
    <col min="4" max="4" width="0.88671875" style="204" customWidth="1"/>
    <col min="5" max="5" width="25" style="204" bestFit="1" customWidth="1"/>
    <col min="6" max="6" width="0.6640625" style="204" customWidth="1"/>
    <col min="7" max="7" width="23.109375" style="204" bestFit="1" customWidth="1"/>
    <col min="8" max="8" width="0.6640625" style="204" customWidth="1"/>
    <col min="9" max="9" width="23.109375" style="204" bestFit="1" customWidth="1"/>
    <col min="10" max="10" width="0.5546875" style="204" customWidth="1"/>
    <col min="11" max="11" width="17" style="204" hidden="1" customWidth="1"/>
    <col min="12" max="12" width="0.5546875" style="204" hidden="1" customWidth="1"/>
    <col min="13" max="13" width="23.109375" style="204" hidden="1" customWidth="1"/>
    <col min="14" max="14" width="21.33203125" style="2" hidden="1" customWidth="1"/>
    <col min="15" max="15" width="17.88671875" style="10" bestFit="1" customWidth="1"/>
    <col min="16" max="16" width="9.109375" style="10"/>
    <col min="17" max="16384" width="9.109375" style="2"/>
  </cols>
  <sheetData>
    <row r="1" spans="1:16" ht="25.2">
      <c r="A1" s="350" t="s">
        <v>72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</row>
    <row r="2" spans="1:16" ht="25.2">
      <c r="A2" s="350" t="s">
        <v>44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</row>
    <row r="3" spans="1:16" ht="25.2">
      <c r="A3" s="350" t="str">
        <f>' سهام'!A3</f>
        <v>برای ماه منتهی به 1404/11/30</v>
      </c>
      <c r="B3" s="350"/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</row>
    <row r="4" spans="1:16" ht="25.2">
      <c r="A4" s="197"/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</row>
    <row r="5" spans="1:16" ht="25.2">
      <c r="A5" s="348" t="s">
        <v>320</v>
      </c>
      <c r="B5" s="348"/>
      <c r="C5" s="348"/>
      <c r="D5" s="198"/>
      <c r="E5" s="163"/>
      <c r="F5" s="163"/>
      <c r="G5" s="163"/>
      <c r="H5" s="163"/>
      <c r="I5" s="163"/>
      <c r="J5" s="163"/>
      <c r="K5" s="163"/>
      <c r="L5" s="163"/>
      <c r="M5" s="163"/>
    </row>
    <row r="6" spans="1:16" ht="24.75" customHeight="1" thickBot="1">
      <c r="A6" s="199"/>
      <c r="B6" s="110"/>
      <c r="C6" s="349" t="s">
        <v>522</v>
      </c>
      <c r="D6" s="349"/>
      <c r="E6" s="349"/>
      <c r="F6" s="349"/>
      <c r="G6" s="349"/>
      <c r="H6" s="163"/>
      <c r="I6" s="349" t="str">
        <f>'درآمد سود سهام'!$O$7</f>
        <v>از ابتدای سال مالی تا پایان بهمن ماه</v>
      </c>
      <c r="J6" s="349"/>
      <c r="K6" s="349"/>
      <c r="L6" s="349"/>
      <c r="M6" s="349"/>
    </row>
    <row r="7" spans="1:16" ht="46.5" customHeight="1" thickBot="1">
      <c r="A7" s="200" t="s">
        <v>31</v>
      </c>
      <c r="B7" s="201"/>
      <c r="C7" s="200" t="s">
        <v>45</v>
      </c>
      <c r="D7" s="202"/>
      <c r="E7" s="200" t="s">
        <v>33</v>
      </c>
      <c r="F7" s="202"/>
      <c r="G7" s="200" t="s">
        <v>34</v>
      </c>
      <c r="H7" s="163"/>
      <c r="I7" s="200" t="s">
        <v>45</v>
      </c>
      <c r="J7" s="202"/>
      <c r="K7" s="200" t="s">
        <v>33</v>
      </c>
      <c r="L7" s="202"/>
      <c r="M7" s="200" t="s">
        <v>34</v>
      </c>
    </row>
    <row r="8" spans="1:16" ht="24.6">
      <c r="A8" s="203" t="s">
        <v>473</v>
      </c>
      <c r="B8" s="201"/>
      <c r="C8" s="156">
        <v>0</v>
      </c>
      <c r="D8" s="156">
        <v>0</v>
      </c>
      <c r="E8" s="156">
        <v>0</v>
      </c>
      <c r="F8" s="156">
        <v>4228</v>
      </c>
      <c r="G8" s="204">
        <v>0</v>
      </c>
      <c r="H8" s="156"/>
      <c r="I8" s="156">
        <v>4228</v>
      </c>
      <c r="J8" s="156"/>
      <c r="K8" s="156">
        <v>0</v>
      </c>
      <c r="L8" s="156"/>
      <c r="M8" s="156">
        <f>I8+K8</f>
        <v>4228</v>
      </c>
    </row>
    <row r="9" spans="1:16" ht="24.6">
      <c r="A9" s="203" t="s">
        <v>438</v>
      </c>
      <c r="B9" s="201"/>
      <c r="C9" s="156">
        <v>22577610</v>
      </c>
      <c r="D9" s="156">
        <v>0</v>
      </c>
      <c r="E9" s="156">
        <v>0</v>
      </c>
      <c r="F9" s="156">
        <v>713942879</v>
      </c>
      <c r="G9" s="156">
        <v>22577610</v>
      </c>
      <c r="H9" s="156"/>
      <c r="I9" s="156">
        <v>756635121</v>
      </c>
      <c r="J9" s="156"/>
      <c r="K9" s="156">
        <v>0</v>
      </c>
      <c r="L9" s="156"/>
      <c r="M9" s="156">
        <f>I9+K9</f>
        <v>756635121</v>
      </c>
    </row>
    <row r="10" spans="1:16" ht="24.6">
      <c r="A10" s="203" t="s">
        <v>439</v>
      </c>
      <c r="B10" s="201"/>
      <c r="C10" s="156">
        <v>1759</v>
      </c>
      <c r="D10" s="156">
        <v>0</v>
      </c>
      <c r="E10" s="156">
        <v>0</v>
      </c>
      <c r="F10" s="156">
        <v>10591</v>
      </c>
      <c r="G10" s="156">
        <v>1759</v>
      </c>
      <c r="H10" s="156"/>
      <c r="I10" s="156">
        <v>14102</v>
      </c>
      <c r="J10" s="156"/>
      <c r="K10" s="156"/>
      <c r="L10" s="156"/>
      <c r="M10" s="156">
        <f t="shared" ref="M10:M11" si="0">I10+K10</f>
        <v>14102</v>
      </c>
    </row>
    <row r="11" spans="1:16" ht="24.6">
      <c r="A11" s="203" t="s">
        <v>437</v>
      </c>
      <c r="B11" s="201"/>
      <c r="C11" s="156">
        <v>7195</v>
      </c>
      <c r="D11" s="156">
        <v>0</v>
      </c>
      <c r="E11" s="156">
        <v>0</v>
      </c>
      <c r="F11" s="156">
        <v>51304</v>
      </c>
      <c r="G11" s="156">
        <v>7195</v>
      </c>
      <c r="H11" s="156"/>
      <c r="I11" s="156">
        <v>65665</v>
      </c>
      <c r="J11" s="156"/>
      <c r="K11" s="156">
        <v>0</v>
      </c>
      <c r="L11" s="156"/>
      <c r="M11" s="156">
        <f t="shared" si="0"/>
        <v>65665</v>
      </c>
    </row>
    <row r="12" spans="1:16" s="1" customFormat="1" ht="25.2" thickBot="1">
      <c r="A12" s="205" t="s">
        <v>2</v>
      </c>
      <c r="B12" s="110"/>
      <c r="C12" s="206">
        <f>SUM(C8:C11)</f>
        <v>22586564</v>
      </c>
      <c r="D12" s="207"/>
      <c r="E12" s="206">
        <f>SUM(E8:E11)</f>
        <v>0</v>
      </c>
      <c r="F12" s="207"/>
      <c r="G12" s="206">
        <f>SUM(G9:G11)</f>
        <v>22586564</v>
      </c>
      <c r="H12" s="207"/>
      <c r="I12" s="206">
        <f>SUM(I8:I11)</f>
        <v>756719116</v>
      </c>
      <c r="J12" s="207"/>
      <c r="K12" s="206">
        <f>SUM(K8:K11)</f>
        <v>0</v>
      </c>
      <c r="L12" s="208" t="e">
        <f>SUM(#REF!)</f>
        <v>#REF!</v>
      </c>
      <c r="M12" s="206">
        <f>SUM(M8:M11)</f>
        <v>756719116</v>
      </c>
      <c r="O12" s="10"/>
      <c r="P12" s="10"/>
    </row>
    <row r="13" spans="1:16" s="1" customFormat="1" ht="21.6" thickTop="1">
      <c r="A13" s="2"/>
      <c r="B13" s="2"/>
      <c r="C13" s="204"/>
      <c r="E13" s="204"/>
      <c r="G13" s="204"/>
      <c r="I13" s="204"/>
      <c r="K13" s="204"/>
      <c r="L13" s="204"/>
      <c r="M13" s="204"/>
      <c r="N13" s="10"/>
      <c r="O13" s="10"/>
      <c r="P13" s="10"/>
    </row>
    <row r="14" spans="1:16" s="1" customFormat="1">
      <c r="A14" s="2"/>
      <c r="B14" s="2"/>
      <c r="C14" s="204"/>
      <c r="E14" s="204"/>
      <c r="G14" s="204"/>
      <c r="I14" s="204"/>
      <c r="K14" s="204"/>
      <c r="L14" s="204"/>
      <c r="M14" s="204"/>
      <c r="O14" s="10"/>
      <c r="P14" s="10"/>
    </row>
  </sheetData>
  <autoFilter ref="A7:M7" xr:uid="{00000000-0009-0000-0000-00000A000000}">
    <sortState xmlns:xlrd2="http://schemas.microsoft.com/office/spreadsheetml/2017/richdata2" ref="A8:N17">
      <sortCondition descending="1" ref="M7"/>
    </sortState>
  </autoFilter>
  <mergeCells count="6">
    <mergeCell ref="A5:C5"/>
    <mergeCell ref="I6:M6"/>
    <mergeCell ref="A1:M1"/>
    <mergeCell ref="A2:M2"/>
    <mergeCell ref="A3:M3"/>
    <mergeCell ref="C6:G6"/>
  </mergeCells>
  <printOptions horizontalCentered="1"/>
  <pageMargins left="0.25" right="0.25" top="0.75" bottom="0.75" header="0.3" footer="0.3"/>
  <pageSetup paperSize="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ER379"/>
  <sheetViews>
    <sheetView rightToLeft="1" view="pageBreakPreview" topLeftCell="A4" zoomScale="60" zoomScaleNormal="100" workbookViewId="0">
      <pane ySplit="4" topLeftCell="A8" activePane="bottomLeft" state="frozen"/>
      <selection activeCell="G20" sqref="G20"/>
      <selection pane="bottomLeft" activeCell="G20" sqref="G20"/>
    </sheetView>
  </sheetViews>
  <sheetFormatPr defaultColWidth="9.109375" defaultRowHeight="16.2"/>
  <cols>
    <col min="1" max="1" width="37.88671875" style="11" bestFit="1" customWidth="1"/>
    <col min="2" max="2" width="1.33203125" style="11" customWidth="1"/>
    <col min="3" max="3" width="22.6640625" style="11" bestFit="1" customWidth="1"/>
    <col min="4" max="4" width="0.88671875" style="11" customWidth="1"/>
    <col min="5" max="5" width="31.44140625" style="160" bestFit="1" customWidth="1"/>
    <col min="6" max="6" width="0.5546875" style="160" customWidth="1"/>
    <col min="7" max="7" width="31.109375" style="160" bestFit="1" customWidth="1"/>
    <col min="8" max="8" width="0.88671875" style="160" customWidth="1"/>
    <col min="9" max="9" width="28.5546875" style="158" bestFit="1" customWidth="1"/>
    <col min="10" max="10" width="0.5546875" style="158" customWidth="1"/>
    <col min="11" max="11" width="24.6640625" style="158" hidden="1" customWidth="1"/>
    <col min="12" max="12" width="0.44140625" style="158" hidden="1" customWidth="1"/>
    <col min="13" max="13" width="31.6640625" style="158" hidden="1" customWidth="1"/>
    <col min="14" max="14" width="0.44140625" style="158" hidden="1" customWidth="1"/>
    <col min="15" max="15" width="33.6640625" style="158" bestFit="1" customWidth="1"/>
    <col min="16" max="16" width="0.5546875" style="158" customWidth="1"/>
    <col min="17" max="17" width="30.109375" style="158" bestFit="1" customWidth="1"/>
    <col min="18" max="18" width="0" style="11" hidden="1" customWidth="1"/>
    <col min="19" max="19" width="17.5546875" style="11" hidden="1" customWidth="1"/>
    <col min="20" max="20" width="12.6640625" style="11" hidden="1" customWidth="1"/>
    <col min="21" max="21" width="13.5546875" style="11" bestFit="1" customWidth="1"/>
    <col min="22" max="16384" width="9.109375" style="11"/>
  </cols>
  <sheetData>
    <row r="1" spans="1:17" ht="21.6">
      <c r="A1" s="345" t="s">
        <v>72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</row>
    <row r="2" spans="1:17" ht="21.6">
      <c r="A2" s="345" t="s">
        <v>44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</row>
    <row r="3" spans="1:17" ht="21.6">
      <c r="A3" s="345" t="str">
        <f>' سهام'!A3</f>
        <v>برای ماه منتهی به 1404/11/30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</row>
    <row r="4" spans="1:17" ht="21.6">
      <c r="A4" s="181"/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</row>
    <row r="5" spans="1:17" ht="21.6">
      <c r="A5" s="187" t="s">
        <v>319</v>
      </c>
      <c r="B5" s="187"/>
      <c r="C5" s="187"/>
      <c r="D5" s="187"/>
      <c r="E5" s="187"/>
      <c r="F5" s="187"/>
      <c r="G5" s="187"/>
      <c r="H5" s="187"/>
      <c r="I5" s="187"/>
      <c r="J5" s="148"/>
      <c r="K5" s="148"/>
      <c r="L5" s="148"/>
      <c r="M5" s="148"/>
      <c r="N5" s="148"/>
      <c r="O5" s="148"/>
      <c r="P5" s="148"/>
      <c r="Q5" s="148"/>
    </row>
    <row r="6" spans="1:17" ht="22.2" thickBot="1">
      <c r="A6" s="1"/>
      <c r="B6" s="1"/>
      <c r="C6" s="355" t="s">
        <v>522</v>
      </c>
      <c r="D6" s="356"/>
      <c r="E6" s="356"/>
      <c r="F6" s="356"/>
      <c r="G6" s="356"/>
      <c r="H6" s="356"/>
      <c r="I6" s="356"/>
      <c r="J6" s="149"/>
      <c r="K6" s="354" t="s">
        <v>523</v>
      </c>
      <c r="L6" s="354"/>
      <c r="M6" s="354"/>
      <c r="N6" s="354"/>
      <c r="O6" s="354"/>
      <c r="P6" s="354"/>
      <c r="Q6" s="354"/>
    </row>
    <row r="7" spans="1:17" ht="42.6" thickBot="1">
      <c r="A7" s="188" t="s">
        <v>31</v>
      </c>
      <c r="B7" s="189"/>
      <c r="C7" s="190" t="s">
        <v>3</v>
      </c>
      <c r="D7" s="189"/>
      <c r="E7" s="150" t="s">
        <v>190</v>
      </c>
      <c r="F7" s="151"/>
      <c r="G7" s="152" t="s">
        <v>35</v>
      </c>
      <c r="H7" s="151"/>
      <c r="I7" s="153" t="s">
        <v>189</v>
      </c>
      <c r="J7" s="149"/>
      <c r="K7" s="154" t="s">
        <v>3</v>
      </c>
      <c r="L7" s="155"/>
      <c r="M7" s="153" t="s">
        <v>190</v>
      </c>
      <c r="N7" s="155"/>
      <c r="O7" s="154" t="s">
        <v>35</v>
      </c>
      <c r="P7" s="155"/>
      <c r="Q7" s="153" t="s">
        <v>189</v>
      </c>
    </row>
    <row r="8" spans="1:17" ht="21">
      <c r="A8" s="191" t="s">
        <v>540</v>
      </c>
      <c r="B8" s="192"/>
      <c r="C8" s="29">
        <v>1237004</v>
      </c>
      <c r="D8" s="192"/>
      <c r="E8" s="29">
        <v>3873438136</v>
      </c>
      <c r="F8" s="156"/>
      <c r="G8" s="29">
        <v>-4766470478</v>
      </c>
      <c r="H8" s="192"/>
      <c r="I8" s="29">
        <f>E8+G8</f>
        <v>-893032342</v>
      </c>
      <c r="J8" s="29"/>
      <c r="K8" s="156">
        <v>1237004</v>
      </c>
      <c r="L8" s="29"/>
      <c r="M8" s="29">
        <v>3873438136</v>
      </c>
      <c r="N8" s="192"/>
      <c r="O8" s="29">
        <v>-4766470478</v>
      </c>
      <c r="P8" s="29"/>
      <c r="Q8" s="29">
        <f>M8+O8</f>
        <v>-893032342</v>
      </c>
    </row>
    <row r="9" spans="1:17" ht="21">
      <c r="A9" s="191" t="s">
        <v>484</v>
      </c>
      <c r="B9" s="192"/>
      <c r="C9" s="29">
        <v>936199</v>
      </c>
      <c r="D9" s="192"/>
      <c r="E9" s="29">
        <v>29648221057</v>
      </c>
      <c r="F9" s="156"/>
      <c r="G9" s="29">
        <v>-23548403214</v>
      </c>
      <c r="H9" s="192"/>
      <c r="I9" s="29">
        <f t="shared" ref="I9:I72" si="0">E9+G9</f>
        <v>6099817843</v>
      </c>
      <c r="J9" s="29"/>
      <c r="K9" s="156">
        <v>1516199</v>
      </c>
      <c r="L9" s="29"/>
      <c r="M9" s="29">
        <v>49561095452</v>
      </c>
      <c r="N9" s="192"/>
      <c r="O9" s="29">
        <v>-37463268577</v>
      </c>
      <c r="P9" s="29"/>
      <c r="Q9" s="29">
        <f t="shared" ref="Q9:Q72" si="1">M9+O9</f>
        <v>12097826875</v>
      </c>
    </row>
    <row r="10" spans="1:17" ht="21">
      <c r="A10" s="191" t="s">
        <v>508</v>
      </c>
      <c r="B10" s="192"/>
      <c r="C10" s="29">
        <v>0</v>
      </c>
      <c r="D10" s="192"/>
      <c r="E10" s="29">
        <v>0</v>
      </c>
      <c r="F10" s="156"/>
      <c r="G10" s="29">
        <v>0</v>
      </c>
      <c r="H10" s="192"/>
      <c r="I10" s="29">
        <f t="shared" si="0"/>
        <v>0</v>
      </c>
      <c r="J10" s="29"/>
      <c r="K10" s="156">
        <v>133750</v>
      </c>
      <c r="L10" s="29"/>
      <c r="M10" s="29">
        <v>4817594941</v>
      </c>
      <c r="N10" s="192"/>
      <c r="O10" s="29">
        <v>-3714670690</v>
      </c>
      <c r="P10" s="29"/>
      <c r="Q10" s="29">
        <f t="shared" si="1"/>
        <v>1102924251</v>
      </c>
    </row>
    <row r="11" spans="1:17" ht="21">
      <c r="A11" s="191" t="s">
        <v>486</v>
      </c>
      <c r="B11" s="192"/>
      <c r="C11" s="29">
        <v>206119</v>
      </c>
      <c r="D11" s="192"/>
      <c r="E11" s="29">
        <v>4376180281</v>
      </c>
      <c r="F11" s="156"/>
      <c r="G11" s="29">
        <v>-3962052695</v>
      </c>
      <c r="H11" s="192"/>
      <c r="I11" s="29">
        <f t="shared" si="0"/>
        <v>414127586</v>
      </c>
      <c r="J11" s="29"/>
      <c r="K11" s="156">
        <v>298114</v>
      </c>
      <c r="L11" s="29"/>
      <c r="M11" s="29">
        <v>6298375796</v>
      </c>
      <c r="N11" s="192"/>
      <c r="O11" s="29">
        <v>-5627424868</v>
      </c>
      <c r="P11" s="29"/>
      <c r="Q11" s="29">
        <f t="shared" si="1"/>
        <v>670950928</v>
      </c>
    </row>
    <row r="12" spans="1:17" ht="21">
      <c r="A12" s="191" t="s">
        <v>480</v>
      </c>
      <c r="B12" s="192"/>
      <c r="C12" s="29">
        <v>4420010</v>
      </c>
      <c r="D12" s="192"/>
      <c r="E12" s="29">
        <v>9303574266</v>
      </c>
      <c r="F12" s="156"/>
      <c r="G12" s="29">
        <v>-10409596077</v>
      </c>
      <c r="H12" s="192"/>
      <c r="I12" s="29">
        <f t="shared" si="0"/>
        <v>-1106021811</v>
      </c>
      <c r="J12" s="29"/>
      <c r="K12" s="156">
        <v>7834648</v>
      </c>
      <c r="L12" s="29"/>
      <c r="M12" s="29">
        <v>16819233108</v>
      </c>
      <c r="N12" s="192"/>
      <c r="O12" s="29">
        <v>-17972840837</v>
      </c>
      <c r="P12" s="29"/>
      <c r="Q12" s="29">
        <f t="shared" si="1"/>
        <v>-1153607729</v>
      </c>
    </row>
    <row r="13" spans="1:17" ht="21">
      <c r="A13" s="191" t="s">
        <v>103</v>
      </c>
      <c r="B13" s="192"/>
      <c r="C13" s="29">
        <v>817068</v>
      </c>
      <c r="D13" s="192"/>
      <c r="E13" s="29">
        <v>2066071532</v>
      </c>
      <c r="F13" s="156"/>
      <c r="G13" s="29">
        <v>-2169890643</v>
      </c>
      <c r="H13" s="192"/>
      <c r="I13" s="29">
        <f t="shared" si="0"/>
        <v>-103819111</v>
      </c>
      <c r="J13" s="29"/>
      <c r="K13" s="156">
        <v>8856386</v>
      </c>
      <c r="L13" s="29"/>
      <c r="M13" s="29">
        <v>19153609744</v>
      </c>
      <c r="N13" s="192"/>
      <c r="O13" s="29">
        <v>-21371248796</v>
      </c>
      <c r="P13" s="29"/>
      <c r="Q13" s="29">
        <f t="shared" si="1"/>
        <v>-2217639052</v>
      </c>
    </row>
    <row r="14" spans="1:17" ht="21">
      <c r="A14" s="191" t="s">
        <v>147</v>
      </c>
      <c r="B14" s="192"/>
      <c r="C14" s="29">
        <v>1209557</v>
      </c>
      <c r="D14" s="192"/>
      <c r="E14" s="29">
        <v>4071977247</v>
      </c>
      <c r="F14" s="156"/>
      <c r="G14" s="29">
        <v>-4543399526</v>
      </c>
      <c r="H14" s="192"/>
      <c r="I14" s="29">
        <f t="shared" si="0"/>
        <v>-471422279</v>
      </c>
      <c r="J14" s="29"/>
      <c r="K14" s="156">
        <v>5041149</v>
      </c>
      <c r="L14" s="29"/>
      <c r="M14" s="29">
        <v>15333768632</v>
      </c>
      <c r="N14" s="192"/>
      <c r="O14" s="29">
        <v>-17874178622</v>
      </c>
      <c r="P14" s="29"/>
      <c r="Q14" s="29">
        <f t="shared" si="1"/>
        <v>-2540409990</v>
      </c>
    </row>
    <row r="15" spans="1:17" ht="21">
      <c r="A15" s="191" t="s">
        <v>120</v>
      </c>
      <c r="B15" s="192"/>
      <c r="C15" s="29">
        <v>5645788</v>
      </c>
      <c r="D15" s="192"/>
      <c r="E15" s="29">
        <v>16835822397</v>
      </c>
      <c r="F15" s="156"/>
      <c r="G15" s="29">
        <v>-18849403299</v>
      </c>
      <c r="H15" s="192"/>
      <c r="I15" s="29">
        <f t="shared" si="0"/>
        <v>-2013580902</v>
      </c>
      <c r="J15" s="29"/>
      <c r="K15" s="156">
        <v>15091457</v>
      </c>
      <c r="L15" s="29"/>
      <c r="M15" s="29">
        <v>43013878370</v>
      </c>
      <c r="N15" s="192"/>
      <c r="O15" s="29">
        <v>-50842791796</v>
      </c>
      <c r="P15" s="29"/>
      <c r="Q15" s="29">
        <f t="shared" si="1"/>
        <v>-7828913426</v>
      </c>
    </row>
    <row r="16" spans="1:17" ht="21">
      <c r="A16" s="191" t="s">
        <v>227</v>
      </c>
      <c r="B16" s="192"/>
      <c r="C16" s="29">
        <v>37628</v>
      </c>
      <c r="D16" s="192"/>
      <c r="E16" s="29">
        <v>1555469066</v>
      </c>
      <c r="F16" s="156"/>
      <c r="G16" s="29">
        <v>-1343585449</v>
      </c>
      <c r="H16" s="192"/>
      <c r="I16" s="29">
        <f t="shared" si="0"/>
        <v>211883617</v>
      </c>
      <c r="J16" s="29"/>
      <c r="K16" s="156">
        <v>1066323</v>
      </c>
      <c r="L16" s="29"/>
      <c r="M16" s="29">
        <v>37463717844</v>
      </c>
      <c r="N16" s="192"/>
      <c r="O16" s="29">
        <v>-36394474456</v>
      </c>
      <c r="P16" s="29"/>
      <c r="Q16" s="29">
        <f t="shared" si="1"/>
        <v>1069243388</v>
      </c>
    </row>
    <row r="17" spans="1:17" ht="21">
      <c r="A17" s="191" t="s">
        <v>208</v>
      </c>
      <c r="B17" s="192"/>
      <c r="C17" s="29">
        <v>6587711</v>
      </c>
      <c r="D17" s="192"/>
      <c r="E17" s="29">
        <v>18481347419</v>
      </c>
      <c r="F17" s="156"/>
      <c r="G17" s="29">
        <v>-12038044171</v>
      </c>
      <c r="H17" s="192"/>
      <c r="I17" s="29">
        <f t="shared" si="0"/>
        <v>6443303248</v>
      </c>
      <c r="J17" s="29"/>
      <c r="K17" s="156">
        <v>29866942</v>
      </c>
      <c r="L17" s="29"/>
      <c r="M17" s="29">
        <v>65767528334</v>
      </c>
      <c r="N17" s="192"/>
      <c r="O17" s="29">
        <v>-45824087146</v>
      </c>
      <c r="P17" s="29"/>
      <c r="Q17" s="29">
        <f t="shared" si="1"/>
        <v>19943441188</v>
      </c>
    </row>
    <row r="18" spans="1:17" ht="21">
      <c r="A18" s="191" t="s">
        <v>354</v>
      </c>
      <c r="B18" s="192"/>
      <c r="C18" s="29">
        <v>3414279</v>
      </c>
      <c r="D18" s="192"/>
      <c r="E18" s="29">
        <v>6596685431</v>
      </c>
      <c r="F18" s="156"/>
      <c r="G18" s="29">
        <v>-8004689023</v>
      </c>
      <c r="H18" s="192"/>
      <c r="I18" s="29">
        <f t="shared" si="0"/>
        <v>-1408003592</v>
      </c>
      <c r="J18" s="29"/>
      <c r="K18" s="156">
        <v>5266073</v>
      </c>
      <c r="L18" s="29"/>
      <c r="M18" s="29">
        <v>10192961205</v>
      </c>
      <c r="N18" s="192"/>
      <c r="O18" s="29">
        <v>-12527475223</v>
      </c>
      <c r="P18" s="29"/>
      <c r="Q18" s="29">
        <f t="shared" si="1"/>
        <v>-2334514018</v>
      </c>
    </row>
    <row r="19" spans="1:17" ht="21">
      <c r="A19" s="191" t="s">
        <v>85</v>
      </c>
      <c r="B19" s="192"/>
      <c r="C19" s="29">
        <v>40789</v>
      </c>
      <c r="D19" s="192"/>
      <c r="E19" s="29">
        <v>5120291797</v>
      </c>
      <c r="F19" s="156"/>
      <c r="G19" s="29">
        <v>-5622225206</v>
      </c>
      <c r="H19" s="192"/>
      <c r="I19" s="29">
        <f t="shared" si="0"/>
        <v>-501933409</v>
      </c>
      <c r="J19" s="29"/>
      <c r="K19" s="156">
        <v>408391</v>
      </c>
      <c r="L19" s="29"/>
      <c r="M19" s="29">
        <v>51384461334</v>
      </c>
      <c r="N19" s="192"/>
      <c r="O19" s="29">
        <v>-49903186808</v>
      </c>
      <c r="P19" s="29"/>
      <c r="Q19" s="29">
        <f t="shared" si="1"/>
        <v>1481274526</v>
      </c>
    </row>
    <row r="20" spans="1:17" ht="21">
      <c r="A20" s="191" t="s">
        <v>394</v>
      </c>
      <c r="B20" s="192"/>
      <c r="C20" s="29">
        <v>0</v>
      </c>
      <c r="D20" s="192"/>
      <c r="E20" s="29">
        <v>0</v>
      </c>
      <c r="F20" s="156"/>
      <c r="G20" s="29">
        <v>0</v>
      </c>
      <c r="H20" s="192"/>
      <c r="I20" s="29">
        <f t="shared" si="0"/>
        <v>0</v>
      </c>
      <c r="J20" s="29"/>
      <c r="K20" s="156">
        <v>108404</v>
      </c>
      <c r="L20" s="29"/>
      <c r="M20" s="29">
        <v>13633797464</v>
      </c>
      <c r="N20" s="192"/>
      <c r="O20" s="29">
        <v>-12172456214</v>
      </c>
      <c r="P20" s="29"/>
      <c r="Q20" s="29">
        <f t="shared" si="1"/>
        <v>1461341250</v>
      </c>
    </row>
    <row r="21" spans="1:17" ht="21">
      <c r="A21" s="191" t="s">
        <v>203</v>
      </c>
      <c r="B21" s="192"/>
      <c r="C21" s="29">
        <v>1101468</v>
      </c>
      <c r="D21" s="192"/>
      <c r="E21" s="29">
        <v>1496881763</v>
      </c>
      <c r="F21" s="156"/>
      <c r="G21" s="29">
        <v>-2424670965</v>
      </c>
      <c r="H21" s="192"/>
      <c r="I21" s="29">
        <f t="shared" si="0"/>
        <v>-927789202</v>
      </c>
      <c r="J21" s="29"/>
      <c r="K21" s="156">
        <v>10403948</v>
      </c>
      <c r="L21" s="29"/>
      <c r="M21" s="29">
        <v>17316154108</v>
      </c>
      <c r="N21" s="192"/>
      <c r="O21" s="29">
        <v>-23874637233</v>
      </c>
      <c r="P21" s="29"/>
      <c r="Q21" s="29">
        <f t="shared" si="1"/>
        <v>-6558483125</v>
      </c>
    </row>
    <row r="22" spans="1:17" ht="21">
      <c r="A22" s="191" t="s">
        <v>351</v>
      </c>
      <c r="B22" s="192"/>
      <c r="C22" s="29">
        <v>3367808</v>
      </c>
      <c r="D22" s="192"/>
      <c r="E22" s="29">
        <v>10016440880</v>
      </c>
      <c r="F22" s="156"/>
      <c r="G22" s="29">
        <v>-10181614515</v>
      </c>
      <c r="H22" s="192"/>
      <c r="I22" s="29">
        <f t="shared" si="0"/>
        <v>-165173635</v>
      </c>
      <c r="J22" s="29"/>
      <c r="K22" s="156">
        <v>9511915</v>
      </c>
      <c r="L22" s="29"/>
      <c r="M22" s="29">
        <v>24443533369</v>
      </c>
      <c r="N22" s="192"/>
      <c r="O22" s="29">
        <v>-26865568685</v>
      </c>
      <c r="P22" s="29"/>
      <c r="Q22" s="29">
        <f t="shared" si="1"/>
        <v>-2422035316</v>
      </c>
    </row>
    <row r="23" spans="1:17" ht="21">
      <c r="A23" s="191" t="s">
        <v>182</v>
      </c>
      <c r="B23" s="192"/>
      <c r="C23" s="29">
        <v>3817651</v>
      </c>
      <c r="D23" s="192"/>
      <c r="E23" s="29">
        <v>7802453271</v>
      </c>
      <c r="F23" s="156"/>
      <c r="G23" s="29">
        <v>-7390864249</v>
      </c>
      <c r="H23" s="192"/>
      <c r="I23" s="29">
        <f t="shared" si="0"/>
        <v>411589022</v>
      </c>
      <c r="J23" s="29"/>
      <c r="K23" s="156">
        <v>13949649</v>
      </c>
      <c r="L23" s="29"/>
      <c r="M23" s="29">
        <v>23284003184</v>
      </c>
      <c r="N23" s="192"/>
      <c r="O23" s="29">
        <v>-25017308571</v>
      </c>
      <c r="P23" s="29"/>
      <c r="Q23" s="29">
        <f t="shared" si="1"/>
        <v>-1733305387</v>
      </c>
    </row>
    <row r="24" spans="1:17" ht="21">
      <c r="A24" s="191" t="s">
        <v>145</v>
      </c>
      <c r="B24" s="192"/>
      <c r="C24" s="29">
        <v>2652958</v>
      </c>
      <c r="D24" s="192"/>
      <c r="E24" s="29">
        <v>44524450498</v>
      </c>
      <c r="F24" s="156"/>
      <c r="G24" s="29">
        <v>-37689762583</v>
      </c>
      <c r="H24" s="192"/>
      <c r="I24" s="29">
        <f t="shared" si="0"/>
        <v>6834687915</v>
      </c>
      <c r="J24" s="29"/>
      <c r="K24" s="156">
        <v>14891008</v>
      </c>
      <c r="L24" s="29"/>
      <c r="M24" s="29">
        <v>214934551623</v>
      </c>
      <c r="N24" s="192"/>
      <c r="O24" s="29">
        <v>-179856940592</v>
      </c>
      <c r="P24" s="29"/>
      <c r="Q24" s="29">
        <f t="shared" si="1"/>
        <v>35077611031</v>
      </c>
    </row>
    <row r="25" spans="1:17" ht="21">
      <c r="A25" s="191" t="s">
        <v>141</v>
      </c>
      <c r="B25" s="192"/>
      <c r="C25" s="29">
        <v>2026643</v>
      </c>
      <c r="D25" s="192"/>
      <c r="E25" s="29">
        <v>20231601631</v>
      </c>
      <c r="F25" s="156"/>
      <c r="G25" s="29">
        <v>-17253791931</v>
      </c>
      <c r="H25" s="192"/>
      <c r="I25" s="29">
        <f t="shared" si="0"/>
        <v>2977809700</v>
      </c>
      <c r="J25" s="29"/>
      <c r="K25" s="156">
        <v>3928035</v>
      </c>
      <c r="L25" s="29"/>
      <c r="M25" s="29">
        <v>43279783100</v>
      </c>
      <c r="N25" s="192"/>
      <c r="O25" s="29">
        <v>-44470123555</v>
      </c>
      <c r="P25" s="29"/>
      <c r="Q25" s="29">
        <f t="shared" si="1"/>
        <v>-1190340455</v>
      </c>
    </row>
    <row r="26" spans="1:17" ht="21">
      <c r="A26" s="191" t="s">
        <v>163</v>
      </c>
      <c r="B26" s="192"/>
      <c r="C26" s="29">
        <v>1467020</v>
      </c>
      <c r="D26" s="192"/>
      <c r="E26" s="29">
        <v>4703609266</v>
      </c>
      <c r="F26" s="156"/>
      <c r="G26" s="29">
        <v>-5102819107</v>
      </c>
      <c r="H26" s="192"/>
      <c r="I26" s="29">
        <f t="shared" si="0"/>
        <v>-399209841</v>
      </c>
      <c r="J26" s="29"/>
      <c r="K26" s="156">
        <v>4992468</v>
      </c>
      <c r="L26" s="29"/>
      <c r="M26" s="29">
        <v>14541548973</v>
      </c>
      <c r="N26" s="192"/>
      <c r="O26" s="29">
        <v>-17618570934</v>
      </c>
      <c r="P26" s="29"/>
      <c r="Q26" s="29">
        <f t="shared" si="1"/>
        <v>-3077021961</v>
      </c>
    </row>
    <row r="27" spans="1:17" ht="21">
      <c r="A27" s="191" t="s">
        <v>376</v>
      </c>
      <c r="B27" s="192"/>
      <c r="C27" s="29">
        <v>128466</v>
      </c>
      <c r="D27" s="192"/>
      <c r="E27" s="29">
        <v>3818064011</v>
      </c>
      <c r="F27" s="156"/>
      <c r="G27" s="29">
        <v>-4120786170</v>
      </c>
      <c r="H27" s="192"/>
      <c r="I27" s="29">
        <f t="shared" si="0"/>
        <v>-302722159</v>
      </c>
      <c r="J27" s="29"/>
      <c r="K27" s="156">
        <v>792378</v>
      </c>
      <c r="L27" s="29"/>
      <c r="M27" s="29">
        <v>22241202902</v>
      </c>
      <c r="N27" s="192"/>
      <c r="O27" s="29">
        <v>-24865905505</v>
      </c>
      <c r="P27" s="29"/>
      <c r="Q27" s="29">
        <f t="shared" si="1"/>
        <v>-2624702603</v>
      </c>
    </row>
    <row r="28" spans="1:17" ht="21">
      <c r="A28" s="191" t="s">
        <v>258</v>
      </c>
      <c r="B28" s="192"/>
      <c r="C28" s="29">
        <v>1198703</v>
      </c>
      <c r="D28" s="192"/>
      <c r="E28" s="29">
        <v>3046086586</v>
      </c>
      <c r="F28" s="156"/>
      <c r="G28" s="29">
        <v>-3652060156</v>
      </c>
      <c r="H28" s="192"/>
      <c r="I28" s="29">
        <f t="shared" si="0"/>
        <v>-605973570</v>
      </c>
      <c r="J28" s="29"/>
      <c r="K28" s="156">
        <v>6014220</v>
      </c>
      <c r="L28" s="29"/>
      <c r="M28" s="29">
        <v>21447120286</v>
      </c>
      <c r="N28" s="192"/>
      <c r="O28" s="29">
        <v>-27873595408</v>
      </c>
      <c r="P28" s="29"/>
      <c r="Q28" s="29">
        <f t="shared" si="1"/>
        <v>-6426475122</v>
      </c>
    </row>
    <row r="29" spans="1:17" ht="21">
      <c r="A29" s="191" t="s">
        <v>290</v>
      </c>
      <c r="B29" s="192"/>
      <c r="C29" s="29">
        <v>3389898</v>
      </c>
      <c r="D29" s="192"/>
      <c r="E29" s="29">
        <v>9090927782</v>
      </c>
      <c r="F29" s="156"/>
      <c r="G29" s="29">
        <v>-11873048449</v>
      </c>
      <c r="H29" s="192"/>
      <c r="I29" s="29">
        <f t="shared" si="0"/>
        <v>-2782120667</v>
      </c>
      <c r="J29" s="29"/>
      <c r="K29" s="156">
        <v>11964515</v>
      </c>
      <c r="L29" s="29"/>
      <c r="M29" s="29">
        <v>33298411358</v>
      </c>
      <c r="N29" s="192"/>
      <c r="O29" s="29">
        <v>-42506859767</v>
      </c>
      <c r="P29" s="29"/>
      <c r="Q29" s="29">
        <f t="shared" si="1"/>
        <v>-9208448409</v>
      </c>
    </row>
    <row r="30" spans="1:17" ht="21">
      <c r="A30" s="191" t="s">
        <v>405</v>
      </c>
      <c r="B30" s="192"/>
      <c r="C30" s="29">
        <v>1579600</v>
      </c>
      <c r="D30" s="192"/>
      <c r="E30" s="29">
        <v>18583623741</v>
      </c>
      <c r="F30" s="156"/>
      <c r="G30" s="29">
        <v>-25093317878</v>
      </c>
      <c r="H30" s="192"/>
      <c r="I30" s="29">
        <f t="shared" si="0"/>
        <v>-6509694137</v>
      </c>
      <c r="J30" s="29"/>
      <c r="K30" s="156">
        <v>8550882</v>
      </c>
      <c r="L30" s="29"/>
      <c r="M30" s="29">
        <v>119814040189</v>
      </c>
      <c r="N30" s="192"/>
      <c r="O30" s="29">
        <v>-136521544101</v>
      </c>
      <c r="P30" s="29"/>
      <c r="Q30" s="29">
        <f t="shared" si="1"/>
        <v>-16707503912</v>
      </c>
    </row>
    <row r="31" spans="1:17" ht="21">
      <c r="A31" s="191" t="s">
        <v>165</v>
      </c>
      <c r="B31" s="192"/>
      <c r="C31" s="29">
        <v>3336391</v>
      </c>
      <c r="D31" s="192"/>
      <c r="E31" s="29">
        <v>20951750442</v>
      </c>
      <c r="F31" s="156"/>
      <c r="G31" s="29">
        <v>-22183471170</v>
      </c>
      <c r="H31" s="192"/>
      <c r="I31" s="29">
        <f t="shared" si="0"/>
        <v>-1231720728</v>
      </c>
      <c r="J31" s="29"/>
      <c r="K31" s="156">
        <v>12079231</v>
      </c>
      <c r="L31" s="29"/>
      <c r="M31" s="29">
        <v>71988904888</v>
      </c>
      <c r="N31" s="192"/>
      <c r="O31" s="29">
        <v>-76332426791</v>
      </c>
      <c r="P31" s="29"/>
      <c r="Q31" s="29">
        <f t="shared" si="1"/>
        <v>-4343521903</v>
      </c>
    </row>
    <row r="32" spans="1:17" ht="21">
      <c r="A32" s="191" t="s">
        <v>198</v>
      </c>
      <c r="B32" s="192"/>
      <c r="C32" s="29">
        <v>151134</v>
      </c>
      <c r="D32" s="192"/>
      <c r="E32" s="29">
        <v>473427131</v>
      </c>
      <c r="F32" s="156"/>
      <c r="G32" s="29">
        <v>-554666707</v>
      </c>
      <c r="H32" s="192"/>
      <c r="I32" s="29">
        <f t="shared" si="0"/>
        <v>-81239576</v>
      </c>
      <c r="J32" s="29"/>
      <c r="K32" s="156">
        <v>2234871</v>
      </c>
      <c r="L32" s="29"/>
      <c r="M32" s="29">
        <v>7003391454</v>
      </c>
      <c r="N32" s="192"/>
      <c r="O32" s="29">
        <v>-8202049428</v>
      </c>
      <c r="P32" s="29"/>
      <c r="Q32" s="29">
        <f t="shared" si="1"/>
        <v>-1198657974</v>
      </c>
    </row>
    <row r="33" spans="1:17" ht="21">
      <c r="A33" s="191" t="s">
        <v>358</v>
      </c>
      <c r="B33" s="192"/>
      <c r="C33" s="29">
        <v>199728</v>
      </c>
      <c r="D33" s="192"/>
      <c r="E33" s="29">
        <v>1926127636</v>
      </c>
      <c r="F33" s="156"/>
      <c r="G33" s="29">
        <v>-2771461441</v>
      </c>
      <c r="H33" s="192"/>
      <c r="I33" s="29">
        <f t="shared" si="0"/>
        <v>-845333805</v>
      </c>
      <c r="J33" s="29"/>
      <c r="K33" s="156">
        <v>4165319</v>
      </c>
      <c r="L33" s="29"/>
      <c r="M33" s="29">
        <v>50016505944</v>
      </c>
      <c r="N33" s="192"/>
      <c r="O33" s="29">
        <v>-59920677240</v>
      </c>
      <c r="P33" s="29"/>
      <c r="Q33" s="29">
        <f t="shared" si="1"/>
        <v>-9904171296</v>
      </c>
    </row>
    <row r="34" spans="1:17" ht="21">
      <c r="A34" s="191" t="s">
        <v>107</v>
      </c>
      <c r="B34" s="192"/>
      <c r="C34" s="29">
        <v>4201787</v>
      </c>
      <c r="D34" s="192"/>
      <c r="E34" s="29">
        <v>23371301930</v>
      </c>
      <c r="F34" s="156"/>
      <c r="G34" s="29">
        <v>-18470265129</v>
      </c>
      <c r="H34" s="192"/>
      <c r="I34" s="29">
        <f t="shared" si="0"/>
        <v>4901036801</v>
      </c>
      <c r="J34" s="29"/>
      <c r="K34" s="156">
        <v>9399157</v>
      </c>
      <c r="L34" s="29"/>
      <c r="M34" s="29">
        <v>47751362523</v>
      </c>
      <c r="N34" s="192"/>
      <c r="O34" s="29">
        <v>-44109610622</v>
      </c>
      <c r="P34" s="29"/>
      <c r="Q34" s="29">
        <f t="shared" si="1"/>
        <v>3641751901</v>
      </c>
    </row>
    <row r="35" spans="1:17" ht="21">
      <c r="A35" s="191" t="s">
        <v>171</v>
      </c>
      <c r="B35" s="192"/>
      <c r="C35" s="29">
        <v>1245298</v>
      </c>
      <c r="D35" s="192"/>
      <c r="E35" s="29">
        <v>15125143148</v>
      </c>
      <c r="F35" s="156"/>
      <c r="G35" s="29">
        <v>-11481214351</v>
      </c>
      <c r="H35" s="192"/>
      <c r="I35" s="29">
        <f t="shared" si="0"/>
        <v>3643928797</v>
      </c>
      <c r="J35" s="29"/>
      <c r="K35" s="156">
        <v>5995564</v>
      </c>
      <c r="L35" s="29"/>
      <c r="M35" s="29">
        <v>52541749406</v>
      </c>
      <c r="N35" s="192"/>
      <c r="O35" s="29">
        <v>-52940440160</v>
      </c>
      <c r="P35" s="29"/>
      <c r="Q35" s="29">
        <f t="shared" si="1"/>
        <v>-398690754</v>
      </c>
    </row>
    <row r="36" spans="1:17" ht="21">
      <c r="A36" s="191" t="s">
        <v>207</v>
      </c>
      <c r="B36" s="192"/>
      <c r="C36" s="29">
        <v>0</v>
      </c>
      <c r="D36" s="192"/>
      <c r="E36" s="29">
        <v>0</v>
      </c>
      <c r="F36" s="156"/>
      <c r="G36" s="29">
        <v>0</v>
      </c>
      <c r="H36" s="192"/>
      <c r="I36" s="29">
        <f t="shared" si="0"/>
        <v>0</v>
      </c>
      <c r="J36" s="29"/>
      <c r="K36" s="156">
        <v>3427905</v>
      </c>
      <c r="L36" s="29"/>
      <c r="M36" s="29">
        <v>10233733484</v>
      </c>
      <c r="N36" s="192"/>
      <c r="O36" s="29">
        <v>-11344241312</v>
      </c>
      <c r="P36" s="29"/>
      <c r="Q36" s="29">
        <f t="shared" si="1"/>
        <v>-1110507828</v>
      </c>
    </row>
    <row r="37" spans="1:17" ht="21">
      <c r="A37" s="191" t="s">
        <v>413</v>
      </c>
      <c r="B37" s="192"/>
      <c r="C37" s="29">
        <v>1638605</v>
      </c>
      <c r="D37" s="192"/>
      <c r="E37" s="29">
        <v>6117088066</v>
      </c>
      <c r="F37" s="156"/>
      <c r="G37" s="29">
        <v>-4671034847</v>
      </c>
      <c r="H37" s="192"/>
      <c r="I37" s="29">
        <f t="shared" si="0"/>
        <v>1446053219</v>
      </c>
      <c r="J37" s="29"/>
      <c r="K37" s="156">
        <v>9796066</v>
      </c>
      <c r="L37" s="29"/>
      <c r="M37" s="29">
        <v>28965220233</v>
      </c>
      <c r="N37" s="192"/>
      <c r="O37" s="29">
        <v>-26773384859</v>
      </c>
      <c r="P37" s="29"/>
      <c r="Q37" s="29">
        <f t="shared" si="1"/>
        <v>2191835374</v>
      </c>
    </row>
    <row r="38" spans="1:17" ht="21">
      <c r="A38" s="191" t="s">
        <v>289</v>
      </c>
      <c r="B38" s="192"/>
      <c r="C38" s="29">
        <v>944889</v>
      </c>
      <c r="D38" s="192"/>
      <c r="E38" s="29">
        <v>1574205281</v>
      </c>
      <c r="F38" s="156"/>
      <c r="G38" s="29">
        <v>-1373842749</v>
      </c>
      <c r="H38" s="192"/>
      <c r="I38" s="29">
        <f t="shared" si="0"/>
        <v>200362532</v>
      </c>
      <c r="J38" s="29"/>
      <c r="K38" s="156">
        <v>10918742</v>
      </c>
      <c r="L38" s="29"/>
      <c r="M38" s="29">
        <v>12987743242</v>
      </c>
      <c r="N38" s="192"/>
      <c r="O38" s="29">
        <v>-14183387829</v>
      </c>
      <c r="P38" s="29"/>
      <c r="Q38" s="29">
        <f t="shared" si="1"/>
        <v>-1195644587</v>
      </c>
    </row>
    <row r="39" spans="1:17" ht="21">
      <c r="A39" s="191" t="s">
        <v>101</v>
      </c>
      <c r="B39" s="192"/>
      <c r="C39" s="29">
        <v>383429</v>
      </c>
      <c r="D39" s="192"/>
      <c r="E39" s="29">
        <v>25836923127</v>
      </c>
      <c r="F39" s="156"/>
      <c r="G39" s="29">
        <v>-13520297716</v>
      </c>
      <c r="H39" s="192"/>
      <c r="I39" s="29">
        <f t="shared" si="0"/>
        <v>12316625411</v>
      </c>
      <c r="J39" s="29"/>
      <c r="K39" s="156">
        <v>4458099</v>
      </c>
      <c r="L39" s="29"/>
      <c r="M39" s="29">
        <v>168700747202</v>
      </c>
      <c r="N39" s="192"/>
      <c r="O39" s="29">
        <v>-157190442458</v>
      </c>
      <c r="P39" s="29"/>
      <c r="Q39" s="29">
        <f t="shared" si="1"/>
        <v>11510304744</v>
      </c>
    </row>
    <row r="40" spans="1:17" ht="21">
      <c r="A40" s="191" t="s">
        <v>224</v>
      </c>
      <c r="B40" s="192"/>
      <c r="C40" s="29">
        <v>626060</v>
      </c>
      <c r="D40" s="192"/>
      <c r="E40" s="29">
        <v>2303083480</v>
      </c>
      <c r="F40" s="156"/>
      <c r="G40" s="29">
        <v>-1628759916</v>
      </c>
      <c r="H40" s="192"/>
      <c r="I40" s="29">
        <f t="shared" si="0"/>
        <v>674323564</v>
      </c>
      <c r="J40" s="29"/>
      <c r="K40" s="156">
        <v>9235430</v>
      </c>
      <c r="L40" s="29"/>
      <c r="M40" s="29">
        <v>30043869715</v>
      </c>
      <c r="N40" s="192"/>
      <c r="O40" s="29">
        <v>-21221875678</v>
      </c>
      <c r="P40" s="29"/>
      <c r="Q40" s="29">
        <f t="shared" si="1"/>
        <v>8821994037</v>
      </c>
    </row>
    <row r="41" spans="1:17" ht="21">
      <c r="A41" s="191" t="s">
        <v>274</v>
      </c>
      <c r="B41" s="192"/>
      <c r="C41" s="29">
        <v>4722439</v>
      </c>
      <c r="D41" s="192"/>
      <c r="E41" s="29">
        <v>6000038092</v>
      </c>
      <c r="F41" s="156"/>
      <c r="G41" s="29">
        <v>-6043585881</v>
      </c>
      <c r="H41" s="192"/>
      <c r="I41" s="29">
        <f t="shared" si="0"/>
        <v>-43547789</v>
      </c>
      <c r="J41" s="29"/>
      <c r="K41" s="156">
        <v>33032969</v>
      </c>
      <c r="L41" s="29"/>
      <c r="M41" s="29">
        <v>39319183104</v>
      </c>
      <c r="N41" s="192"/>
      <c r="O41" s="29">
        <v>-38643177834</v>
      </c>
      <c r="P41" s="29"/>
      <c r="Q41" s="29">
        <f t="shared" si="1"/>
        <v>676005270</v>
      </c>
    </row>
    <row r="42" spans="1:17" ht="21">
      <c r="A42" s="191" t="s">
        <v>94</v>
      </c>
      <c r="B42" s="192"/>
      <c r="C42" s="29">
        <v>10924759</v>
      </c>
      <c r="D42" s="192"/>
      <c r="E42" s="29">
        <v>22521561867</v>
      </c>
      <c r="F42" s="156"/>
      <c r="G42" s="29">
        <v>-22129301219</v>
      </c>
      <c r="H42" s="192"/>
      <c r="I42" s="29">
        <f t="shared" si="0"/>
        <v>392260648</v>
      </c>
      <c r="J42" s="29"/>
      <c r="K42" s="156">
        <v>24207290</v>
      </c>
      <c r="L42" s="29"/>
      <c r="M42" s="29">
        <v>51997519945</v>
      </c>
      <c r="N42" s="192"/>
      <c r="O42" s="29">
        <v>-51032841036</v>
      </c>
      <c r="P42" s="29"/>
      <c r="Q42" s="29">
        <f t="shared" si="1"/>
        <v>964678909</v>
      </c>
    </row>
    <row r="43" spans="1:17" ht="21">
      <c r="A43" s="191" t="s">
        <v>162</v>
      </c>
      <c r="B43" s="192"/>
      <c r="C43" s="29">
        <v>448377</v>
      </c>
      <c r="D43" s="192"/>
      <c r="E43" s="29">
        <v>6339868171</v>
      </c>
      <c r="F43" s="156"/>
      <c r="G43" s="29">
        <v>-4147993385</v>
      </c>
      <c r="H43" s="192"/>
      <c r="I43" s="29">
        <f t="shared" si="0"/>
        <v>2191874786</v>
      </c>
      <c r="J43" s="29"/>
      <c r="K43" s="156">
        <v>13326266</v>
      </c>
      <c r="L43" s="29"/>
      <c r="M43" s="29">
        <v>89539732153</v>
      </c>
      <c r="N43" s="192"/>
      <c r="O43" s="29">
        <v>-99402426163</v>
      </c>
      <c r="P43" s="29"/>
      <c r="Q43" s="29">
        <f t="shared" si="1"/>
        <v>-9862694010</v>
      </c>
    </row>
    <row r="44" spans="1:17" ht="21">
      <c r="A44" s="191" t="s">
        <v>159</v>
      </c>
      <c r="B44" s="192"/>
      <c r="C44" s="29">
        <v>7384240</v>
      </c>
      <c r="D44" s="192"/>
      <c r="E44" s="29">
        <v>25759459498</v>
      </c>
      <c r="F44" s="156"/>
      <c r="G44" s="29">
        <v>-26039452496</v>
      </c>
      <c r="H44" s="192"/>
      <c r="I44" s="29">
        <f t="shared" si="0"/>
        <v>-279992998</v>
      </c>
      <c r="J44" s="29"/>
      <c r="K44" s="156">
        <v>18539264</v>
      </c>
      <c r="L44" s="29"/>
      <c r="M44" s="29">
        <v>60480510866</v>
      </c>
      <c r="N44" s="192"/>
      <c r="O44" s="29">
        <v>-60856675984</v>
      </c>
      <c r="P44" s="29"/>
      <c r="Q44" s="29">
        <f t="shared" si="1"/>
        <v>-376165118</v>
      </c>
    </row>
    <row r="45" spans="1:17" ht="21">
      <c r="A45" s="191" t="s">
        <v>81</v>
      </c>
      <c r="B45" s="192"/>
      <c r="C45" s="29">
        <v>1472162</v>
      </c>
      <c r="D45" s="192"/>
      <c r="E45" s="29">
        <v>8662477336</v>
      </c>
      <c r="F45" s="156"/>
      <c r="G45" s="29">
        <v>-7318432133</v>
      </c>
      <c r="H45" s="192"/>
      <c r="I45" s="29">
        <f t="shared" si="0"/>
        <v>1344045203</v>
      </c>
      <c r="J45" s="29"/>
      <c r="K45" s="156">
        <v>4579681</v>
      </c>
      <c r="L45" s="29"/>
      <c r="M45" s="29">
        <v>22953657599</v>
      </c>
      <c r="N45" s="192"/>
      <c r="O45" s="29">
        <v>-22538541136</v>
      </c>
      <c r="P45" s="29"/>
      <c r="Q45" s="29">
        <f t="shared" si="1"/>
        <v>415116463</v>
      </c>
    </row>
    <row r="46" spans="1:17" ht="21">
      <c r="A46" s="191" t="s">
        <v>241</v>
      </c>
      <c r="B46" s="192"/>
      <c r="C46" s="29">
        <v>4654941</v>
      </c>
      <c r="D46" s="192"/>
      <c r="E46" s="29">
        <v>21502551195</v>
      </c>
      <c r="F46" s="156"/>
      <c r="G46" s="29">
        <v>-20310794414</v>
      </c>
      <c r="H46" s="192"/>
      <c r="I46" s="29">
        <f t="shared" si="0"/>
        <v>1191756781</v>
      </c>
      <c r="J46" s="29"/>
      <c r="K46" s="156">
        <v>14163185</v>
      </c>
      <c r="L46" s="29"/>
      <c r="M46" s="29">
        <v>57867449097</v>
      </c>
      <c r="N46" s="192"/>
      <c r="O46" s="29">
        <v>-63767169142</v>
      </c>
      <c r="P46" s="29"/>
      <c r="Q46" s="29">
        <f t="shared" si="1"/>
        <v>-5899720045</v>
      </c>
    </row>
    <row r="47" spans="1:17" ht="21">
      <c r="A47" s="191" t="s">
        <v>373</v>
      </c>
      <c r="B47" s="192"/>
      <c r="C47" s="29">
        <v>5989746</v>
      </c>
      <c r="D47" s="192"/>
      <c r="E47" s="29">
        <v>25025908202</v>
      </c>
      <c r="F47" s="156"/>
      <c r="G47" s="29">
        <v>-18248388001</v>
      </c>
      <c r="H47" s="192"/>
      <c r="I47" s="29">
        <f t="shared" si="0"/>
        <v>6777520201</v>
      </c>
      <c r="J47" s="29"/>
      <c r="K47" s="156">
        <v>18621466</v>
      </c>
      <c r="L47" s="29"/>
      <c r="M47" s="29">
        <v>52317469367</v>
      </c>
      <c r="N47" s="192"/>
      <c r="O47" s="29">
        <v>-48785945001</v>
      </c>
      <c r="P47" s="29"/>
      <c r="Q47" s="29">
        <f t="shared" si="1"/>
        <v>3531524366</v>
      </c>
    </row>
    <row r="48" spans="1:17" ht="21">
      <c r="A48" s="191" t="s">
        <v>135</v>
      </c>
      <c r="B48" s="192"/>
      <c r="C48" s="29">
        <v>841983</v>
      </c>
      <c r="D48" s="192"/>
      <c r="E48" s="29">
        <v>7735363986</v>
      </c>
      <c r="F48" s="156"/>
      <c r="G48" s="29">
        <v>-6064303116</v>
      </c>
      <c r="H48" s="192"/>
      <c r="I48" s="29">
        <f t="shared" si="0"/>
        <v>1671060870</v>
      </c>
      <c r="J48" s="29"/>
      <c r="K48" s="156">
        <v>5017255</v>
      </c>
      <c r="L48" s="29"/>
      <c r="M48" s="29">
        <v>49601260194</v>
      </c>
      <c r="N48" s="192"/>
      <c r="O48" s="29">
        <v>-53004741869</v>
      </c>
      <c r="P48" s="29"/>
      <c r="Q48" s="29">
        <f t="shared" si="1"/>
        <v>-3403481675</v>
      </c>
    </row>
    <row r="49" spans="1:17" ht="21">
      <c r="A49" s="191" t="s">
        <v>309</v>
      </c>
      <c r="B49" s="192"/>
      <c r="C49" s="29">
        <v>9834315</v>
      </c>
      <c r="D49" s="192"/>
      <c r="E49" s="29">
        <v>25218467540</v>
      </c>
      <c r="F49" s="156"/>
      <c r="G49" s="29">
        <v>-28646506248</v>
      </c>
      <c r="H49" s="192"/>
      <c r="I49" s="29">
        <f t="shared" si="0"/>
        <v>-3428038708</v>
      </c>
      <c r="J49" s="29"/>
      <c r="K49" s="156">
        <v>21809326</v>
      </c>
      <c r="L49" s="29"/>
      <c r="M49" s="29">
        <v>63971999345</v>
      </c>
      <c r="N49" s="192"/>
      <c r="O49" s="29">
        <v>-77423882914</v>
      </c>
      <c r="P49" s="29"/>
      <c r="Q49" s="29">
        <f t="shared" si="1"/>
        <v>-13451883569</v>
      </c>
    </row>
    <row r="50" spans="1:17" ht="21">
      <c r="A50" s="191" t="s">
        <v>158</v>
      </c>
      <c r="B50" s="192"/>
      <c r="C50" s="29">
        <v>273620</v>
      </c>
      <c r="D50" s="192"/>
      <c r="E50" s="29">
        <v>1605020742</v>
      </c>
      <c r="F50" s="156"/>
      <c r="G50" s="29">
        <v>-1550853625</v>
      </c>
      <c r="H50" s="192"/>
      <c r="I50" s="29">
        <f t="shared" si="0"/>
        <v>54167117</v>
      </c>
      <c r="J50" s="29"/>
      <c r="K50" s="156">
        <v>7610398</v>
      </c>
      <c r="L50" s="29"/>
      <c r="M50" s="29">
        <v>39257514027</v>
      </c>
      <c r="N50" s="192"/>
      <c r="O50" s="29">
        <v>-43573022800</v>
      </c>
      <c r="P50" s="29"/>
      <c r="Q50" s="29">
        <f t="shared" si="1"/>
        <v>-4315508773</v>
      </c>
    </row>
    <row r="51" spans="1:17" ht="21">
      <c r="A51" s="191" t="s">
        <v>213</v>
      </c>
      <c r="B51" s="192"/>
      <c r="C51" s="29">
        <v>52508</v>
      </c>
      <c r="D51" s="192"/>
      <c r="E51" s="29">
        <v>2464831868</v>
      </c>
      <c r="F51" s="156"/>
      <c r="G51" s="29">
        <v>-3318594812</v>
      </c>
      <c r="H51" s="192"/>
      <c r="I51" s="29">
        <f t="shared" si="0"/>
        <v>-853762944</v>
      </c>
      <c r="J51" s="29"/>
      <c r="K51" s="156">
        <v>2755011</v>
      </c>
      <c r="L51" s="29"/>
      <c r="M51" s="29">
        <v>150750404597</v>
      </c>
      <c r="N51" s="192"/>
      <c r="O51" s="29">
        <v>-174121375971</v>
      </c>
      <c r="P51" s="29"/>
      <c r="Q51" s="29">
        <f t="shared" si="1"/>
        <v>-23370971374</v>
      </c>
    </row>
    <row r="52" spans="1:17" ht="21">
      <c r="A52" s="191" t="s">
        <v>505</v>
      </c>
      <c r="B52" s="192"/>
      <c r="C52" s="29">
        <v>56960</v>
      </c>
      <c r="D52" s="192"/>
      <c r="E52" s="29">
        <v>10772500997</v>
      </c>
      <c r="F52" s="156"/>
      <c r="G52" s="29">
        <v>-13291589771</v>
      </c>
      <c r="H52" s="192"/>
      <c r="I52" s="29">
        <f t="shared" si="0"/>
        <v>-2519088774</v>
      </c>
      <c r="J52" s="29"/>
      <c r="K52" s="156">
        <v>56960</v>
      </c>
      <c r="L52" s="29"/>
      <c r="M52" s="29">
        <v>10772500997</v>
      </c>
      <c r="N52" s="192"/>
      <c r="O52" s="29">
        <v>-13291589771</v>
      </c>
      <c r="P52" s="29"/>
      <c r="Q52" s="29">
        <f t="shared" si="1"/>
        <v>-2519088774</v>
      </c>
    </row>
    <row r="53" spans="1:17" ht="21">
      <c r="A53" s="191" t="s">
        <v>528</v>
      </c>
      <c r="B53" s="192"/>
      <c r="C53" s="29">
        <v>2530627</v>
      </c>
      <c r="D53" s="192"/>
      <c r="E53" s="29">
        <v>6182673012</v>
      </c>
      <c r="F53" s="156"/>
      <c r="G53" s="29">
        <v>-6755733549</v>
      </c>
      <c r="H53" s="192"/>
      <c r="I53" s="29">
        <f t="shared" si="0"/>
        <v>-573060537</v>
      </c>
      <c r="J53" s="29"/>
      <c r="K53" s="156">
        <v>2530627</v>
      </c>
      <c r="L53" s="29"/>
      <c r="M53" s="29">
        <v>6182673012</v>
      </c>
      <c r="N53" s="192"/>
      <c r="O53" s="29">
        <v>-6755733549</v>
      </c>
      <c r="P53" s="29"/>
      <c r="Q53" s="29">
        <f t="shared" si="1"/>
        <v>-573060537</v>
      </c>
    </row>
    <row r="54" spans="1:17" ht="21">
      <c r="A54" s="191" t="s">
        <v>114</v>
      </c>
      <c r="B54" s="192"/>
      <c r="C54" s="29">
        <v>1465157</v>
      </c>
      <c r="D54" s="192"/>
      <c r="E54" s="29">
        <v>9886389999</v>
      </c>
      <c r="F54" s="156"/>
      <c r="G54" s="29">
        <v>-8597152178</v>
      </c>
      <c r="H54" s="192"/>
      <c r="I54" s="29">
        <f t="shared" si="0"/>
        <v>1289237821</v>
      </c>
      <c r="J54" s="29"/>
      <c r="K54" s="156">
        <v>2650566</v>
      </c>
      <c r="L54" s="29"/>
      <c r="M54" s="29">
        <v>17836487252</v>
      </c>
      <c r="N54" s="192"/>
      <c r="O54" s="29">
        <v>-15552817383</v>
      </c>
      <c r="P54" s="29"/>
      <c r="Q54" s="29">
        <f t="shared" si="1"/>
        <v>2283669869</v>
      </c>
    </row>
    <row r="55" spans="1:17" ht="21">
      <c r="A55" s="191" t="s">
        <v>476</v>
      </c>
      <c r="B55" s="192"/>
      <c r="C55" s="29">
        <v>669123</v>
      </c>
      <c r="D55" s="192"/>
      <c r="E55" s="29">
        <v>3108108035</v>
      </c>
      <c r="F55" s="156"/>
      <c r="G55" s="29">
        <v>-3211458802</v>
      </c>
      <c r="H55" s="192"/>
      <c r="I55" s="29">
        <f t="shared" si="0"/>
        <v>-103350767</v>
      </c>
      <c r="J55" s="29"/>
      <c r="K55" s="156">
        <v>1997163</v>
      </c>
      <c r="L55" s="29"/>
      <c r="M55" s="29">
        <v>10664144045</v>
      </c>
      <c r="N55" s="192"/>
      <c r="O55" s="29">
        <v>-10443277293</v>
      </c>
      <c r="P55" s="29"/>
      <c r="Q55" s="29">
        <f t="shared" si="1"/>
        <v>220866752</v>
      </c>
    </row>
    <row r="56" spans="1:17" ht="21">
      <c r="A56" s="191" t="s">
        <v>463</v>
      </c>
      <c r="B56" s="192"/>
      <c r="C56" s="29">
        <v>4129480</v>
      </c>
      <c r="D56" s="192"/>
      <c r="E56" s="29">
        <v>5119595591</v>
      </c>
      <c r="F56" s="156"/>
      <c r="G56" s="29">
        <v>-5051275197</v>
      </c>
      <c r="H56" s="192"/>
      <c r="I56" s="29">
        <f t="shared" si="0"/>
        <v>68320394</v>
      </c>
      <c r="J56" s="29"/>
      <c r="K56" s="156">
        <v>12880054</v>
      </c>
      <c r="L56" s="29"/>
      <c r="M56" s="29">
        <v>15174113174</v>
      </c>
      <c r="N56" s="192"/>
      <c r="O56" s="29">
        <v>-14169094383</v>
      </c>
      <c r="P56" s="29"/>
      <c r="Q56" s="29">
        <f t="shared" si="1"/>
        <v>1005018791</v>
      </c>
    </row>
    <row r="57" spans="1:17" ht="21">
      <c r="A57" s="191" t="s">
        <v>415</v>
      </c>
      <c r="B57" s="192"/>
      <c r="C57" s="29">
        <v>0</v>
      </c>
      <c r="D57" s="192"/>
      <c r="E57" s="29">
        <v>0</v>
      </c>
      <c r="F57" s="156"/>
      <c r="G57" s="29">
        <v>0</v>
      </c>
      <c r="H57" s="192"/>
      <c r="I57" s="29">
        <f t="shared" si="0"/>
        <v>0</v>
      </c>
      <c r="J57" s="29"/>
      <c r="K57" s="156">
        <v>750000</v>
      </c>
      <c r="L57" s="29"/>
      <c r="M57" s="29">
        <v>2295052418</v>
      </c>
      <c r="N57" s="192"/>
      <c r="O57" s="29">
        <v>-3129766425</v>
      </c>
      <c r="P57" s="29"/>
      <c r="Q57" s="29">
        <f t="shared" si="1"/>
        <v>-834714007</v>
      </c>
    </row>
    <row r="58" spans="1:17" ht="21">
      <c r="A58" s="191" t="s">
        <v>82</v>
      </c>
      <c r="B58" s="192"/>
      <c r="C58" s="29">
        <v>3509602</v>
      </c>
      <c r="D58" s="192"/>
      <c r="E58" s="29">
        <v>13807521016</v>
      </c>
      <c r="F58" s="156"/>
      <c r="G58" s="29">
        <v>-12632903924</v>
      </c>
      <c r="H58" s="192"/>
      <c r="I58" s="29">
        <f t="shared" si="0"/>
        <v>1174617092</v>
      </c>
      <c r="J58" s="29"/>
      <c r="K58" s="156">
        <v>33178402</v>
      </c>
      <c r="L58" s="29"/>
      <c r="M58" s="29">
        <v>104750859216</v>
      </c>
      <c r="N58" s="192"/>
      <c r="O58" s="29">
        <v>-111776526508</v>
      </c>
      <c r="P58" s="29"/>
      <c r="Q58" s="29">
        <f t="shared" si="1"/>
        <v>-7025667292</v>
      </c>
    </row>
    <row r="59" spans="1:17" ht="21">
      <c r="A59" s="191" t="s">
        <v>386</v>
      </c>
      <c r="B59" s="192"/>
      <c r="C59" s="29">
        <v>0</v>
      </c>
      <c r="D59" s="192"/>
      <c r="E59" s="29">
        <v>0</v>
      </c>
      <c r="F59" s="156"/>
      <c r="G59" s="29">
        <v>0</v>
      </c>
      <c r="H59" s="192"/>
      <c r="I59" s="29">
        <f t="shared" si="0"/>
        <v>0</v>
      </c>
      <c r="J59" s="29"/>
      <c r="K59" s="156">
        <v>1805102</v>
      </c>
      <c r="L59" s="29"/>
      <c r="M59" s="29">
        <v>85321897175</v>
      </c>
      <c r="N59" s="192"/>
      <c r="O59" s="29">
        <v>-79490220791</v>
      </c>
      <c r="P59" s="29"/>
      <c r="Q59" s="29">
        <f t="shared" si="1"/>
        <v>5831676384</v>
      </c>
    </row>
    <row r="60" spans="1:17" ht="21">
      <c r="A60" s="191" t="s">
        <v>341</v>
      </c>
      <c r="B60" s="192"/>
      <c r="C60" s="29">
        <v>144465</v>
      </c>
      <c r="D60" s="192"/>
      <c r="E60" s="29">
        <v>1994773265</v>
      </c>
      <c r="F60" s="156"/>
      <c r="G60" s="29">
        <v>-2805097078</v>
      </c>
      <c r="H60" s="192"/>
      <c r="I60" s="29">
        <f t="shared" si="0"/>
        <v>-810323813</v>
      </c>
      <c r="J60" s="29"/>
      <c r="K60" s="156">
        <v>1110572</v>
      </c>
      <c r="L60" s="29"/>
      <c r="M60" s="29">
        <v>16968060639</v>
      </c>
      <c r="N60" s="192"/>
      <c r="O60" s="29">
        <v>-22439629950</v>
      </c>
      <c r="P60" s="29"/>
      <c r="Q60" s="29">
        <f t="shared" si="1"/>
        <v>-5471569311</v>
      </c>
    </row>
    <row r="61" spans="1:17" ht="21">
      <c r="A61" s="191" t="s">
        <v>343</v>
      </c>
      <c r="B61" s="192"/>
      <c r="C61" s="29">
        <v>6007798</v>
      </c>
      <c r="D61" s="192"/>
      <c r="E61" s="29">
        <v>29252272468</v>
      </c>
      <c r="F61" s="156"/>
      <c r="G61" s="29">
        <v>-21527906445</v>
      </c>
      <c r="H61" s="192"/>
      <c r="I61" s="29">
        <f t="shared" si="0"/>
        <v>7724366023</v>
      </c>
      <c r="J61" s="29"/>
      <c r="K61" s="156">
        <v>11152506</v>
      </c>
      <c r="L61" s="29"/>
      <c r="M61" s="29">
        <v>48500970729</v>
      </c>
      <c r="N61" s="192"/>
      <c r="O61" s="29">
        <v>-42484739304</v>
      </c>
      <c r="P61" s="29"/>
      <c r="Q61" s="29">
        <f t="shared" si="1"/>
        <v>6016231425</v>
      </c>
    </row>
    <row r="62" spans="1:17" ht="21">
      <c r="A62" s="191" t="s">
        <v>137</v>
      </c>
      <c r="B62" s="192"/>
      <c r="C62" s="29">
        <v>596324</v>
      </c>
      <c r="D62" s="192"/>
      <c r="E62" s="29">
        <v>6140550684</v>
      </c>
      <c r="F62" s="156"/>
      <c r="G62" s="29">
        <v>-7190960345</v>
      </c>
      <c r="H62" s="192"/>
      <c r="I62" s="29">
        <f t="shared" si="0"/>
        <v>-1050409661</v>
      </c>
      <c r="J62" s="29"/>
      <c r="K62" s="156">
        <v>2777109</v>
      </c>
      <c r="L62" s="29"/>
      <c r="M62" s="29">
        <v>28241433776</v>
      </c>
      <c r="N62" s="192"/>
      <c r="O62" s="29">
        <v>-34174708320</v>
      </c>
      <c r="P62" s="29"/>
      <c r="Q62" s="29">
        <f t="shared" si="1"/>
        <v>-5933274544</v>
      </c>
    </row>
    <row r="63" spans="1:17" ht="21">
      <c r="A63" s="191" t="s">
        <v>83</v>
      </c>
      <c r="B63" s="192"/>
      <c r="C63" s="29">
        <v>2405551</v>
      </c>
      <c r="D63" s="192"/>
      <c r="E63" s="29">
        <v>3198373032</v>
      </c>
      <c r="F63" s="156"/>
      <c r="G63" s="29">
        <v>-2981441279</v>
      </c>
      <c r="H63" s="192"/>
      <c r="I63" s="29">
        <f t="shared" si="0"/>
        <v>216931753</v>
      </c>
      <c r="J63" s="29"/>
      <c r="K63" s="156">
        <v>12159137</v>
      </c>
      <c r="L63" s="29"/>
      <c r="M63" s="29">
        <v>17634255905</v>
      </c>
      <c r="N63" s="192"/>
      <c r="O63" s="29">
        <v>-18879833116</v>
      </c>
      <c r="P63" s="29"/>
      <c r="Q63" s="29">
        <f t="shared" si="1"/>
        <v>-1245577211</v>
      </c>
    </row>
    <row r="64" spans="1:17" ht="21">
      <c r="A64" s="191" t="s">
        <v>265</v>
      </c>
      <c r="B64" s="192"/>
      <c r="C64" s="29">
        <v>0</v>
      </c>
      <c r="D64" s="192"/>
      <c r="E64" s="29">
        <v>0</v>
      </c>
      <c r="F64" s="156"/>
      <c r="G64" s="29">
        <v>0</v>
      </c>
      <c r="H64" s="192"/>
      <c r="I64" s="29">
        <f t="shared" si="0"/>
        <v>0</v>
      </c>
      <c r="J64" s="29"/>
      <c r="K64" s="156">
        <v>30432467</v>
      </c>
      <c r="L64" s="29"/>
      <c r="M64" s="29">
        <v>261875094943</v>
      </c>
      <c r="N64" s="192"/>
      <c r="O64" s="29">
        <v>-171476529051</v>
      </c>
      <c r="P64" s="29"/>
      <c r="Q64" s="29">
        <f t="shared" si="1"/>
        <v>90398565892</v>
      </c>
    </row>
    <row r="65" spans="1:17" ht="21">
      <c r="A65" s="191" t="s">
        <v>214</v>
      </c>
      <c r="B65" s="192"/>
      <c r="C65" s="29">
        <v>0</v>
      </c>
      <c r="D65" s="192"/>
      <c r="E65" s="29">
        <v>0</v>
      </c>
      <c r="F65" s="156"/>
      <c r="G65" s="29">
        <v>0</v>
      </c>
      <c r="H65" s="192"/>
      <c r="I65" s="29">
        <f t="shared" si="0"/>
        <v>0</v>
      </c>
      <c r="J65" s="29"/>
      <c r="K65" s="156">
        <v>1041966</v>
      </c>
      <c r="L65" s="29"/>
      <c r="M65" s="29">
        <v>5360617361</v>
      </c>
      <c r="N65" s="192"/>
      <c r="O65" s="29">
        <v>-5459669783</v>
      </c>
      <c r="P65" s="29"/>
      <c r="Q65" s="29">
        <f t="shared" si="1"/>
        <v>-99052422</v>
      </c>
    </row>
    <row r="66" spans="1:17" ht="21">
      <c r="A66" s="191" t="s">
        <v>267</v>
      </c>
      <c r="B66" s="192"/>
      <c r="C66" s="29">
        <v>767483</v>
      </c>
      <c r="D66" s="192"/>
      <c r="E66" s="29">
        <v>2439057357</v>
      </c>
      <c r="F66" s="156"/>
      <c r="G66" s="29">
        <v>-2976263281</v>
      </c>
      <c r="H66" s="192"/>
      <c r="I66" s="29">
        <f t="shared" si="0"/>
        <v>-537205924</v>
      </c>
      <c r="J66" s="29"/>
      <c r="K66" s="156">
        <v>6230393</v>
      </c>
      <c r="L66" s="29"/>
      <c r="M66" s="29">
        <v>29997953800</v>
      </c>
      <c r="N66" s="192"/>
      <c r="O66" s="29">
        <v>-30840799138</v>
      </c>
      <c r="P66" s="29"/>
      <c r="Q66" s="29">
        <f t="shared" si="1"/>
        <v>-842845338</v>
      </c>
    </row>
    <row r="67" spans="1:17" ht="21">
      <c r="A67" s="191" t="s">
        <v>306</v>
      </c>
      <c r="B67" s="192"/>
      <c r="C67" s="29">
        <v>29579</v>
      </c>
      <c r="D67" s="192"/>
      <c r="E67" s="29">
        <v>1381814690</v>
      </c>
      <c r="F67" s="156"/>
      <c r="G67" s="29">
        <v>-1690193091</v>
      </c>
      <c r="H67" s="192"/>
      <c r="I67" s="29">
        <f t="shared" si="0"/>
        <v>-308378401</v>
      </c>
      <c r="J67" s="29"/>
      <c r="K67" s="156">
        <v>203003</v>
      </c>
      <c r="L67" s="29"/>
      <c r="M67" s="29">
        <v>8812014750</v>
      </c>
      <c r="N67" s="192"/>
      <c r="O67" s="29">
        <v>-10451160997</v>
      </c>
      <c r="P67" s="29"/>
      <c r="Q67" s="29">
        <f t="shared" si="1"/>
        <v>-1639146247</v>
      </c>
    </row>
    <row r="68" spans="1:17" ht="21">
      <c r="A68" s="191" t="s">
        <v>153</v>
      </c>
      <c r="B68" s="192"/>
      <c r="C68" s="29">
        <v>3478435</v>
      </c>
      <c r="D68" s="192"/>
      <c r="E68" s="29">
        <v>5916715599</v>
      </c>
      <c r="F68" s="156"/>
      <c r="G68" s="29">
        <v>-7236551441</v>
      </c>
      <c r="H68" s="192"/>
      <c r="I68" s="29">
        <f t="shared" si="0"/>
        <v>-1319835842</v>
      </c>
      <c r="J68" s="29"/>
      <c r="K68" s="156">
        <v>20648540</v>
      </c>
      <c r="L68" s="29"/>
      <c r="M68" s="29">
        <v>34113266625</v>
      </c>
      <c r="N68" s="192"/>
      <c r="O68" s="29">
        <v>-44697527460</v>
      </c>
      <c r="P68" s="29"/>
      <c r="Q68" s="29">
        <f t="shared" si="1"/>
        <v>-10584260835</v>
      </c>
    </row>
    <row r="69" spans="1:17" ht="21">
      <c r="A69" s="191" t="s">
        <v>100</v>
      </c>
      <c r="B69" s="192"/>
      <c r="C69" s="29">
        <v>0</v>
      </c>
      <c r="D69" s="192"/>
      <c r="E69" s="29">
        <v>0</v>
      </c>
      <c r="F69" s="156"/>
      <c r="G69" s="29">
        <v>0</v>
      </c>
      <c r="H69" s="192"/>
      <c r="I69" s="29">
        <f t="shared" si="0"/>
        <v>0</v>
      </c>
      <c r="J69" s="29"/>
      <c r="K69" s="156">
        <v>7852107</v>
      </c>
      <c r="L69" s="29"/>
      <c r="M69" s="29">
        <v>79484075217</v>
      </c>
      <c r="N69" s="192"/>
      <c r="O69" s="29">
        <v>-87498387863</v>
      </c>
      <c r="P69" s="29"/>
      <c r="Q69" s="29">
        <f t="shared" si="1"/>
        <v>-8014312646</v>
      </c>
    </row>
    <row r="70" spans="1:17" ht="21">
      <c r="A70" s="191" t="s">
        <v>314</v>
      </c>
      <c r="B70" s="192"/>
      <c r="C70" s="29">
        <v>76935</v>
      </c>
      <c r="D70" s="192"/>
      <c r="E70" s="29">
        <v>3089651325</v>
      </c>
      <c r="F70" s="156"/>
      <c r="G70" s="29">
        <v>-2682617090</v>
      </c>
      <c r="H70" s="192"/>
      <c r="I70" s="29">
        <f t="shared" si="0"/>
        <v>407034235</v>
      </c>
      <c r="J70" s="29"/>
      <c r="K70" s="156">
        <v>348928</v>
      </c>
      <c r="L70" s="29"/>
      <c r="M70" s="29">
        <v>10464450900</v>
      </c>
      <c r="N70" s="192"/>
      <c r="O70" s="29">
        <v>-11189772965</v>
      </c>
      <c r="P70" s="29"/>
      <c r="Q70" s="29">
        <f t="shared" si="1"/>
        <v>-725322065</v>
      </c>
    </row>
    <row r="71" spans="1:17" ht="21">
      <c r="A71" s="191" t="s">
        <v>140</v>
      </c>
      <c r="B71" s="192"/>
      <c r="C71" s="29">
        <v>350705</v>
      </c>
      <c r="D71" s="192"/>
      <c r="E71" s="29">
        <v>3296622773</v>
      </c>
      <c r="F71" s="156"/>
      <c r="G71" s="29">
        <v>-2447533281</v>
      </c>
      <c r="H71" s="192"/>
      <c r="I71" s="29">
        <f t="shared" si="0"/>
        <v>849089492</v>
      </c>
      <c r="J71" s="29"/>
      <c r="K71" s="156">
        <v>11272964</v>
      </c>
      <c r="L71" s="29"/>
      <c r="M71" s="29">
        <v>95768495567</v>
      </c>
      <c r="N71" s="192"/>
      <c r="O71" s="29">
        <v>-83983078493</v>
      </c>
      <c r="P71" s="29"/>
      <c r="Q71" s="29">
        <f t="shared" si="1"/>
        <v>11785417074</v>
      </c>
    </row>
    <row r="72" spans="1:17" ht="21">
      <c r="A72" s="191" t="s">
        <v>302</v>
      </c>
      <c r="B72" s="192"/>
      <c r="C72" s="29">
        <v>49817</v>
      </c>
      <c r="D72" s="192"/>
      <c r="E72" s="29">
        <v>759939397</v>
      </c>
      <c r="F72" s="156"/>
      <c r="G72" s="29">
        <v>-931711602</v>
      </c>
      <c r="H72" s="192"/>
      <c r="I72" s="29">
        <f t="shared" si="0"/>
        <v>-171772205</v>
      </c>
      <c r="J72" s="29"/>
      <c r="K72" s="156">
        <v>647730</v>
      </c>
      <c r="L72" s="29"/>
      <c r="M72" s="29">
        <v>10452371438</v>
      </c>
      <c r="N72" s="192"/>
      <c r="O72" s="29">
        <v>-12625514727</v>
      </c>
      <c r="P72" s="29"/>
      <c r="Q72" s="29">
        <f t="shared" si="1"/>
        <v>-2173143289</v>
      </c>
    </row>
    <row r="73" spans="1:17" ht="21" customHeight="1">
      <c r="A73" s="191" t="s">
        <v>116</v>
      </c>
      <c r="B73" s="192"/>
      <c r="C73" s="29">
        <v>800000</v>
      </c>
      <c r="D73" s="192"/>
      <c r="E73" s="29">
        <v>7747644316</v>
      </c>
      <c r="F73" s="156"/>
      <c r="G73" s="29">
        <v>-6533307990</v>
      </c>
      <c r="H73" s="192"/>
      <c r="I73" s="29">
        <f t="shared" ref="I73:I136" si="2">E73+G73</f>
        <v>1214336326</v>
      </c>
      <c r="J73" s="29"/>
      <c r="K73" s="156">
        <v>1726627</v>
      </c>
      <c r="L73" s="29"/>
      <c r="M73" s="29">
        <v>12909958077</v>
      </c>
      <c r="N73" s="192"/>
      <c r="O73" s="29">
        <v>-12852147076</v>
      </c>
      <c r="P73" s="29"/>
      <c r="Q73" s="29">
        <f t="shared" ref="Q73:Q136" si="3">M73+O73</f>
        <v>57811001</v>
      </c>
    </row>
    <row r="74" spans="1:17" ht="21">
      <c r="A74" s="191" t="s">
        <v>138</v>
      </c>
      <c r="B74" s="192"/>
      <c r="C74" s="29">
        <v>557581</v>
      </c>
      <c r="D74" s="192"/>
      <c r="E74" s="29">
        <v>1600612721</v>
      </c>
      <c r="F74" s="156"/>
      <c r="G74" s="29">
        <v>-2027555778</v>
      </c>
      <c r="H74" s="192"/>
      <c r="I74" s="29">
        <f t="shared" si="2"/>
        <v>-426943057</v>
      </c>
      <c r="J74" s="29"/>
      <c r="K74" s="156">
        <v>6740975</v>
      </c>
      <c r="L74" s="29"/>
      <c r="M74" s="29">
        <v>20546885240</v>
      </c>
      <c r="N74" s="192"/>
      <c r="O74" s="29">
        <v>-24570635582</v>
      </c>
      <c r="P74" s="29"/>
      <c r="Q74" s="29">
        <f t="shared" si="3"/>
        <v>-4023750342</v>
      </c>
    </row>
    <row r="75" spans="1:17" ht="21">
      <c r="A75" s="191" t="s">
        <v>377</v>
      </c>
      <c r="B75" s="192"/>
      <c r="C75" s="29">
        <v>216292</v>
      </c>
      <c r="D75" s="192"/>
      <c r="E75" s="29">
        <v>11793939637</v>
      </c>
      <c r="F75" s="156"/>
      <c r="G75" s="29">
        <v>-11036934155</v>
      </c>
      <c r="H75" s="192"/>
      <c r="I75" s="29">
        <f t="shared" si="2"/>
        <v>757005482</v>
      </c>
      <c r="J75" s="29"/>
      <c r="K75" s="156">
        <v>776540</v>
      </c>
      <c r="L75" s="29"/>
      <c r="M75" s="29">
        <v>36496374196</v>
      </c>
      <c r="N75" s="192"/>
      <c r="O75" s="29">
        <v>-38828610902</v>
      </c>
      <c r="P75" s="29"/>
      <c r="Q75" s="29">
        <f t="shared" si="3"/>
        <v>-2332236706</v>
      </c>
    </row>
    <row r="76" spans="1:17" ht="21">
      <c r="A76" s="191" t="s">
        <v>345</v>
      </c>
      <c r="B76" s="192"/>
      <c r="C76" s="29">
        <v>374570</v>
      </c>
      <c r="D76" s="192"/>
      <c r="E76" s="29">
        <v>5905145798</v>
      </c>
      <c r="F76" s="156"/>
      <c r="G76" s="29">
        <v>-7246325622</v>
      </c>
      <c r="H76" s="192"/>
      <c r="I76" s="29">
        <f t="shared" si="2"/>
        <v>-1341179824</v>
      </c>
      <c r="J76" s="29"/>
      <c r="K76" s="156">
        <v>621526</v>
      </c>
      <c r="L76" s="29"/>
      <c r="M76" s="29">
        <v>10406993046</v>
      </c>
      <c r="N76" s="192"/>
      <c r="O76" s="29">
        <v>-12489919655</v>
      </c>
      <c r="P76" s="29"/>
      <c r="Q76" s="29">
        <f t="shared" si="3"/>
        <v>-2082926609</v>
      </c>
    </row>
    <row r="77" spans="1:17" ht="21">
      <c r="A77" s="191" t="s">
        <v>96</v>
      </c>
      <c r="B77" s="192"/>
      <c r="C77" s="29">
        <v>3551318</v>
      </c>
      <c r="D77" s="192"/>
      <c r="E77" s="29">
        <v>17224768904</v>
      </c>
      <c r="F77" s="156"/>
      <c r="G77" s="29">
        <v>-15377721696</v>
      </c>
      <c r="H77" s="192"/>
      <c r="I77" s="29">
        <f t="shared" si="2"/>
        <v>1847047208</v>
      </c>
      <c r="J77" s="29"/>
      <c r="K77" s="156">
        <v>10137210</v>
      </c>
      <c r="L77" s="29"/>
      <c r="M77" s="29">
        <v>44692649270</v>
      </c>
      <c r="N77" s="192"/>
      <c r="O77" s="29">
        <v>-40605476854</v>
      </c>
      <c r="P77" s="29"/>
      <c r="Q77" s="29">
        <f t="shared" si="3"/>
        <v>4087172416</v>
      </c>
    </row>
    <row r="78" spans="1:17" ht="21">
      <c r="A78" s="191" t="s">
        <v>304</v>
      </c>
      <c r="B78" s="192"/>
      <c r="C78" s="29">
        <v>877329</v>
      </c>
      <c r="D78" s="192"/>
      <c r="E78" s="29">
        <v>4891754991</v>
      </c>
      <c r="F78" s="156"/>
      <c r="G78" s="29">
        <v>-4795006422</v>
      </c>
      <c r="H78" s="192"/>
      <c r="I78" s="29">
        <f t="shared" si="2"/>
        <v>96748569</v>
      </c>
      <c r="J78" s="29"/>
      <c r="K78" s="156">
        <v>7413926</v>
      </c>
      <c r="L78" s="29"/>
      <c r="M78" s="29">
        <v>40420006367</v>
      </c>
      <c r="N78" s="192"/>
      <c r="O78" s="29">
        <v>-42232878302</v>
      </c>
      <c r="P78" s="29"/>
      <c r="Q78" s="29">
        <f t="shared" si="3"/>
        <v>-1812871935</v>
      </c>
    </row>
    <row r="79" spans="1:17" ht="21">
      <c r="A79" s="191" t="s">
        <v>188</v>
      </c>
      <c r="B79" s="192"/>
      <c r="C79" s="29">
        <v>5963582</v>
      </c>
      <c r="D79" s="192"/>
      <c r="E79" s="29">
        <v>13783399679</v>
      </c>
      <c r="F79" s="156"/>
      <c r="G79" s="29">
        <v>-14509746630</v>
      </c>
      <c r="H79" s="192"/>
      <c r="I79" s="29">
        <f t="shared" si="2"/>
        <v>-726346951</v>
      </c>
      <c r="J79" s="29"/>
      <c r="K79" s="156">
        <v>20491326</v>
      </c>
      <c r="L79" s="29"/>
      <c r="M79" s="29">
        <v>45032792493</v>
      </c>
      <c r="N79" s="192"/>
      <c r="O79" s="29">
        <v>-48562341284</v>
      </c>
      <c r="P79" s="29"/>
      <c r="Q79" s="29">
        <f t="shared" si="3"/>
        <v>-3529548791</v>
      </c>
    </row>
    <row r="80" spans="1:17" ht="21">
      <c r="A80" s="191" t="s">
        <v>231</v>
      </c>
      <c r="B80" s="192"/>
      <c r="C80" s="29">
        <v>7988</v>
      </c>
      <c r="D80" s="192"/>
      <c r="E80" s="29">
        <v>22673265</v>
      </c>
      <c r="F80" s="156"/>
      <c r="G80" s="29">
        <v>-16891476</v>
      </c>
      <c r="H80" s="192"/>
      <c r="I80" s="29">
        <f t="shared" si="2"/>
        <v>5781789</v>
      </c>
      <c r="J80" s="29"/>
      <c r="K80" s="156">
        <v>24243554</v>
      </c>
      <c r="L80" s="29"/>
      <c r="M80" s="29">
        <v>56387053568</v>
      </c>
      <c r="N80" s="192"/>
      <c r="O80" s="29">
        <v>-51165100182</v>
      </c>
      <c r="P80" s="29"/>
      <c r="Q80" s="29">
        <f t="shared" si="3"/>
        <v>5221953386</v>
      </c>
    </row>
    <row r="81" spans="1:17" ht="21">
      <c r="A81" s="191" t="s">
        <v>104</v>
      </c>
      <c r="B81" s="192"/>
      <c r="C81" s="29">
        <v>10000000</v>
      </c>
      <c r="D81" s="192"/>
      <c r="E81" s="29">
        <v>10656980071</v>
      </c>
      <c r="F81" s="156"/>
      <c r="G81" s="29">
        <v>-13927488978</v>
      </c>
      <c r="H81" s="192"/>
      <c r="I81" s="29">
        <f t="shared" si="2"/>
        <v>-3270508907</v>
      </c>
      <c r="J81" s="29"/>
      <c r="K81" s="156">
        <v>26811124</v>
      </c>
      <c r="L81" s="29"/>
      <c r="M81" s="29">
        <v>31278787226</v>
      </c>
      <c r="N81" s="192"/>
      <c r="O81" s="29">
        <v>-37757969909</v>
      </c>
      <c r="P81" s="29"/>
      <c r="Q81" s="29">
        <f t="shared" si="3"/>
        <v>-6479182683</v>
      </c>
    </row>
    <row r="82" spans="1:17" ht="21">
      <c r="A82" s="191" t="s">
        <v>110</v>
      </c>
      <c r="B82" s="192"/>
      <c r="C82" s="29">
        <v>1427363</v>
      </c>
      <c r="D82" s="192"/>
      <c r="E82" s="29">
        <v>11989404240</v>
      </c>
      <c r="F82" s="156"/>
      <c r="G82" s="29">
        <v>-15485286817</v>
      </c>
      <c r="H82" s="192"/>
      <c r="I82" s="29">
        <f t="shared" si="2"/>
        <v>-3495882577</v>
      </c>
      <c r="J82" s="29"/>
      <c r="K82" s="156">
        <v>8929154</v>
      </c>
      <c r="L82" s="29"/>
      <c r="M82" s="29">
        <v>79722989484</v>
      </c>
      <c r="N82" s="192"/>
      <c r="O82" s="29">
        <v>-100185653324</v>
      </c>
      <c r="P82" s="29"/>
      <c r="Q82" s="29">
        <f t="shared" si="3"/>
        <v>-20462663840</v>
      </c>
    </row>
    <row r="83" spans="1:17" ht="21">
      <c r="A83" s="191" t="s">
        <v>404</v>
      </c>
      <c r="B83" s="192"/>
      <c r="C83" s="29">
        <v>3938158</v>
      </c>
      <c r="D83" s="192"/>
      <c r="E83" s="29">
        <v>49391232855</v>
      </c>
      <c r="F83" s="156"/>
      <c r="G83" s="29">
        <v>-42207625277</v>
      </c>
      <c r="H83" s="192"/>
      <c r="I83" s="29">
        <f t="shared" si="2"/>
        <v>7183607578</v>
      </c>
      <c r="J83" s="29"/>
      <c r="K83" s="156">
        <v>12207561</v>
      </c>
      <c r="L83" s="29"/>
      <c r="M83" s="29">
        <v>135626461110</v>
      </c>
      <c r="N83" s="192"/>
      <c r="O83" s="29">
        <v>-120191115773</v>
      </c>
      <c r="P83" s="29"/>
      <c r="Q83" s="29">
        <f t="shared" si="3"/>
        <v>15435345337</v>
      </c>
    </row>
    <row r="84" spans="1:17" ht="21">
      <c r="A84" s="191" t="s">
        <v>329</v>
      </c>
      <c r="B84" s="192"/>
      <c r="C84" s="29">
        <v>3292524</v>
      </c>
      <c r="D84" s="192"/>
      <c r="E84" s="29">
        <v>12058948265</v>
      </c>
      <c r="F84" s="156"/>
      <c r="G84" s="29">
        <v>-10670518503</v>
      </c>
      <c r="H84" s="192"/>
      <c r="I84" s="29">
        <f t="shared" si="2"/>
        <v>1388429762</v>
      </c>
      <c r="J84" s="29"/>
      <c r="K84" s="156">
        <v>23403374</v>
      </c>
      <c r="L84" s="29"/>
      <c r="M84" s="29">
        <v>82384742056</v>
      </c>
      <c r="N84" s="192"/>
      <c r="O84" s="29">
        <v>-71025788304</v>
      </c>
      <c r="P84" s="29"/>
      <c r="Q84" s="29">
        <f t="shared" si="3"/>
        <v>11358953752</v>
      </c>
    </row>
    <row r="85" spans="1:17" ht="21">
      <c r="A85" s="191" t="s">
        <v>237</v>
      </c>
      <c r="B85" s="192"/>
      <c r="C85" s="29">
        <v>3190272</v>
      </c>
      <c r="D85" s="192"/>
      <c r="E85" s="29">
        <v>14217203820</v>
      </c>
      <c r="F85" s="156"/>
      <c r="G85" s="29">
        <v>-13229334918</v>
      </c>
      <c r="H85" s="192"/>
      <c r="I85" s="29">
        <f t="shared" si="2"/>
        <v>987868902</v>
      </c>
      <c r="J85" s="29"/>
      <c r="K85" s="156">
        <v>14316237</v>
      </c>
      <c r="L85" s="29"/>
      <c r="M85" s="29">
        <v>49246259932</v>
      </c>
      <c r="N85" s="192"/>
      <c r="O85" s="29">
        <v>-47415070106</v>
      </c>
      <c r="P85" s="29"/>
      <c r="Q85" s="29">
        <f t="shared" si="3"/>
        <v>1831189826</v>
      </c>
    </row>
    <row r="86" spans="1:17" ht="21">
      <c r="A86" s="191" t="s">
        <v>105</v>
      </c>
      <c r="B86" s="192"/>
      <c r="C86" s="29">
        <v>225709</v>
      </c>
      <c r="D86" s="192"/>
      <c r="E86" s="29">
        <v>5534938050</v>
      </c>
      <c r="F86" s="156"/>
      <c r="G86" s="29">
        <v>-5063660874</v>
      </c>
      <c r="H86" s="192"/>
      <c r="I86" s="29">
        <f t="shared" si="2"/>
        <v>471277176</v>
      </c>
      <c r="J86" s="29"/>
      <c r="K86" s="156">
        <v>1959206</v>
      </c>
      <c r="L86" s="29"/>
      <c r="M86" s="29">
        <v>40080717625</v>
      </c>
      <c r="N86" s="192"/>
      <c r="O86" s="29">
        <v>-45453860280</v>
      </c>
      <c r="P86" s="29"/>
      <c r="Q86" s="29">
        <f t="shared" si="3"/>
        <v>-5373142655</v>
      </c>
    </row>
    <row r="87" spans="1:17" ht="21">
      <c r="A87" s="191" t="s">
        <v>361</v>
      </c>
      <c r="B87" s="192"/>
      <c r="C87" s="29">
        <v>10198637</v>
      </c>
      <c r="D87" s="192"/>
      <c r="E87" s="29">
        <v>24877148976</v>
      </c>
      <c r="F87" s="156"/>
      <c r="G87" s="29">
        <v>-31753110062</v>
      </c>
      <c r="H87" s="192"/>
      <c r="I87" s="29">
        <f t="shared" si="2"/>
        <v>-6875961086</v>
      </c>
      <c r="J87" s="29"/>
      <c r="K87" s="156">
        <v>73029118</v>
      </c>
      <c r="L87" s="29"/>
      <c r="M87" s="29">
        <v>180647556801</v>
      </c>
      <c r="N87" s="192"/>
      <c r="O87" s="29">
        <v>-212030107805</v>
      </c>
      <c r="P87" s="29"/>
      <c r="Q87" s="29">
        <f t="shared" si="3"/>
        <v>-31382551004</v>
      </c>
    </row>
    <row r="88" spans="1:17" ht="21">
      <c r="A88" s="191" t="s">
        <v>299</v>
      </c>
      <c r="B88" s="192"/>
      <c r="C88" s="29">
        <v>651065</v>
      </c>
      <c r="D88" s="192"/>
      <c r="E88" s="29">
        <v>8081094475</v>
      </c>
      <c r="F88" s="156"/>
      <c r="G88" s="29">
        <v>-6550512026</v>
      </c>
      <c r="H88" s="192"/>
      <c r="I88" s="29">
        <f t="shared" si="2"/>
        <v>1530582449</v>
      </c>
      <c r="J88" s="29"/>
      <c r="K88" s="156">
        <v>3480315</v>
      </c>
      <c r="L88" s="29"/>
      <c r="M88" s="29">
        <v>32257379591</v>
      </c>
      <c r="N88" s="192"/>
      <c r="O88" s="29">
        <v>-32943337722</v>
      </c>
      <c r="P88" s="29"/>
      <c r="Q88" s="29">
        <f t="shared" si="3"/>
        <v>-685958131</v>
      </c>
    </row>
    <row r="89" spans="1:17" ht="21">
      <c r="A89" s="191" t="s">
        <v>152</v>
      </c>
      <c r="B89" s="192"/>
      <c r="C89" s="29">
        <v>6390053</v>
      </c>
      <c r="D89" s="192"/>
      <c r="E89" s="29">
        <v>10037992589</v>
      </c>
      <c r="F89" s="156"/>
      <c r="G89" s="29">
        <v>-10613466071</v>
      </c>
      <c r="H89" s="192"/>
      <c r="I89" s="29">
        <f t="shared" si="2"/>
        <v>-575473482</v>
      </c>
      <c r="J89" s="29"/>
      <c r="K89" s="156">
        <v>22880454</v>
      </c>
      <c r="L89" s="29"/>
      <c r="M89" s="29">
        <v>34430315759</v>
      </c>
      <c r="N89" s="192"/>
      <c r="O89" s="29">
        <v>-37939890587</v>
      </c>
      <c r="P89" s="29"/>
      <c r="Q89" s="29">
        <f t="shared" si="3"/>
        <v>-3509574828</v>
      </c>
    </row>
    <row r="90" spans="1:17" ht="21">
      <c r="A90" s="191" t="s">
        <v>160</v>
      </c>
      <c r="B90" s="192"/>
      <c r="C90" s="29">
        <v>4280357</v>
      </c>
      <c r="D90" s="192"/>
      <c r="E90" s="29">
        <v>36357316555</v>
      </c>
      <c r="F90" s="156"/>
      <c r="G90" s="29">
        <v>-16104518043</v>
      </c>
      <c r="H90" s="192"/>
      <c r="I90" s="29">
        <f t="shared" si="2"/>
        <v>20252798512</v>
      </c>
      <c r="J90" s="29"/>
      <c r="K90" s="156">
        <v>14651341</v>
      </c>
      <c r="L90" s="29"/>
      <c r="M90" s="29">
        <v>77676484688</v>
      </c>
      <c r="N90" s="192"/>
      <c r="O90" s="29">
        <v>-55085729808</v>
      </c>
      <c r="P90" s="29"/>
      <c r="Q90" s="29">
        <f t="shared" si="3"/>
        <v>22590754880</v>
      </c>
    </row>
    <row r="91" spans="1:17" ht="21">
      <c r="A91" s="191" t="s">
        <v>161</v>
      </c>
      <c r="B91" s="192"/>
      <c r="C91" s="29">
        <v>9699388</v>
      </c>
      <c r="D91" s="192"/>
      <c r="E91" s="29">
        <v>27249658343</v>
      </c>
      <c r="F91" s="156"/>
      <c r="G91" s="29">
        <v>-25629982698</v>
      </c>
      <c r="H91" s="192"/>
      <c r="I91" s="29">
        <f t="shared" si="2"/>
        <v>1619675645</v>
      </c>
      <c r="J91" s="29"/>
      <c r="K91" s="156">
        <v>20896246</v>
      </c>
      <c r="L91" s="29"/>
      <c r="M91" s="29">
        <v>57424030832</v>
      </c>
      <c r="N91" s="192"/>
      <c r="O91" s="29">
        <v>-57476683201</v>
      </c>
      <c r="P91" s="29"/>
      <c r="Q91" s="29">
        <f t="shared" si="3"/>
        <v>-52652369</v>
      </c>
    </row>
    <row r="92" spans="1:17" ht="21">
      <c r="A92" s="191" t="s">
        <v>381</v>
      </c>
      <c r="B92" s="192"/>
      <c r="C92" s="29">
        <v>0</v>
      </c>
      <c r="D92" s="192"/>
      <c r="E92" s="29">
        <v>0</v>
      </c>
      <c r="F92" s="156"/>
      <c r="G92" s="29">
        <v>0</v>
      </c>
      <c r="H92" s="192"/>
      <c r="I92" s="29">
        <f t="shared" si="2"/>
        <v>0</v>
      </c>
      <c r="J92" s="29"/>
      <c r="K92" s="156">
        <v>7505527</v>
      </c>
      <c r="L92" s="29"/>
      <c r="M92" s="29">
        <v>19114173364</v>
      </c>
      <c r="N92" s="192"/>
      <c r="O92" s="29">
        <v>-20703911794</v>
      </c>
      <c r="P92" s="29"/>
      <c r="Q92" s="29">
        <f t="shared" si="3"/>
        <v>-1589738430</v>
      </c>
    </row>
    <row r="93" spans="1:17" ht="21">
      <c r="A93" s="191" t="s">
        <v>327</v>
      </c>
      <c r="B93" s="192"/>
      <c r="C93" s="29">
        <v>557377</v>
      </c>
      <c r="D93" s="192"/>
      <c r="E93" s="29">
        <v>4987421805</v>
      </c>
      <c r="F93" s="156"/>
      <c r="G93" s="29">
        <v>-4529650019</v>
      </c>
      <c r="H93" s="192"/>
      <c r="I93" s="29">
        <f t="shared" si="2"/>
        <v>457771786</v>
      </c>
      <c r="J93" s="29"/>
      <c r="K93" s="156">
        <v>33323588</v>
      </c>
      <c r="L93" s="29"/>
      <c r="M93" s="29">
        <v>221733968619</v>
      </c>
      <c r="N93" s="192"/>
      <c r="O93" s="29">
        <v>-228673419538</v>
      </c>
      <c r="P93" s="29"/>
      <c r="Q93" s="29">
        <f t="shared" si="3"/>
        <v>-6939450919</v>
      </c>
    </row>
    <row r="94" spans="1:17" ht="21">
      <c r="A94" s="191" t="s">
        <v>154</v>
      </c>
      <c r="B94" s="192"/>
      <c r="C94" s="29">
        <v>146151</v>
      </c>
      <c r="D94" s="192"/>
      <c r="E94" s="29">
        <v>2890942049</v>
      </c>
      <c r="F94" s="156"/>
      <c r="G94" s="29">
        <v>-4659431687</v>
      </c>
      <c r="H94" s="192"/>
      <c r="I94" s="29">
        <f t="shared" si="2"/>
        <v>-1768489638</v>
      </c>
      <c r="J94" s="29"/>
      <c r="K94" s="156">
        <v>4712835</v>
      </c>
      <c r="L94" s="29"/>
      <c r="M94" s="29">
        <v>109065117753</v>
      </c>
      <c r="N94" s="192"/>
      <c r="O94" s="29">
        <v>-173892447632</v>
      </c>
      <c r="P94" s="29"/>
      <c r="Q94" s="29">
        <f t="shared" si="3"/>
        <v>-64827329879</v>
      </c>
    </row>
    <row r="95" spans="1:17" ht="21">
      <c r="A95" s="191" t="s">
        <v>334</v>
      </c>
      <c r="B95" s="192"/>
      <c r="C95" s="29">
        <v>1907961</v>
      </c>
      <c r="D95" s="192"/>
      <c r="E95" s="29">
        <v>15859452260</v>
      </c>
      <c r="F95" s="156"/>
      <c r="G95" s="29">
        <v>-8162902651</v>
      </c>
      <c r="H95" s="192"/>
      <c r="I95" s="29">
        <f t="shared" si="2"/>
        <v>7696549609</v>
      </c>
      <c r="J95" s="29"/>
      <c r="K95" s="156">
        <v>12227172</v>
      </c>
      <c r="L95" s="29"/>
      <c r="M95" s="29">
        <v>54291460962</v>
      </c>
      <c r="N95" s="192"/>
      <c r="O95" s="29">
        <v>-48442680861</v>
      </c>
      <c r="P95" s="29"/>
      <c r="Q95" s="29">
        <f t="shared" si="3"/>
        <v>5848780101</v>
      </c>
    </row>
    <row r="96" spans="1:17" ht="21">
      <c r="A96" s="191" t="s">
        <v>123</v>
      </c>
      <c r="B96" s="192"/>
      <c r="C96" s="29">
        <v>1030290</v>
      </c>
      <c r="D96" s="192"/>
      <c r="E96" s="29">
        <v>20491790801</v>
      </c>
      <c r="F96" s="156"/>
      <c r="G96" s="29">
        <v>-21266872787</v>
      </c>
      <c r="H96" s="192"/>
      <c r="I96" s="29">
        <f t="shared" si="2"/>
        <v>-775081986</v>
      </c>
      <c r="J96" s="29"/>
      <c r="K96" s="156">
        <v>5591124</v>
      </c>
      <c r="L96" s="29"/>
      <c r="M96" s="29">
        <v>104952778125</v>
      </c>
      <c r="N96" s="192"/>
      <c r="O96" s="29">
        <v>-118090964054</v>
      </c>
      <c r="P96" s="29"/>
      <c r="Q96" s="29">
        <f t="shared" si="3"/>
        <v>-13138185929</v>
      </c>
    </row>
    <row r="97" spans="1:17" ht="21">
      <c r="A97" s="191" t="s">
        <v>536</v>
      </c>
      <c r="B97" s="192"/>
      <c r="C97" s="29">
        <v>500000</v>
      </c>
      <c r="D97" s="192"/>
      <c r="E97" s="29">
        <v>895523675</v>
      </c>
      <c r="F97" s="156"/>
      <c r="G97" s="29">
        <v>-904886187</v>
      </c>
      <c r="H97" s="192"/>
      <c r="I97" s="29">
        <f t="shared" si="2"/>
        <v>-9362512</v>
      </c>
      <c r="J97" s="29"/>
      <c r="K97" s="156">
        <v>500000</v>
      </c>
      <c r="L97" s="29"/>
      <c r="M97" s="29">
        <v>895523675</v>
      </c>
      <c r="N97" s="192"/>
      <c r="O97" s="29">
        <v>-904886187</v>
      </c>
      <c r="P97" s="29"/>
      <c r="Q97" s="29">
        <f t="shared" si="3"/>
        <v>-9362512</v>
      </c>
    </row>
    <row r="98" spans="1:17" ht="21">
      <c r="A98" s="191" t="s">
        <v>284</v>
      </c>
      <c r="B98" s="192"/>
      <c r="C98" s="29">
        <v>2443010</v>
      </c>
      <c r="D98" s="192"/>
      <c r="E98" s="29">
        <v>4816896176</v>
      </c>
      <c r="F98" s="156"/>
      <c r="G98" s="29">
        <v>-6145618666</v>
      </c>
      <c r="H98" s="192"/>
      <c r="I98" s="29">
        <f t="shared" si="2"/>
        <v>-1328722490</v>
      </c>
      <c r="J98" s="29"/>
      <c r="K98" s="156">
        <v>10212589</v>
      </c>
      <c r="L98" s="29"/>
      <c r="M98" s="29">
        <v>19760114858</v>
      </c>
      <c r="N98" s="192"/>
      <c r="O98" s="29">
        <v>-25862907498</v>
      </c>
      <c r="P98" s="29"/>
      <c r="Q98" s="29">
        <f t="shared" si="3"/>
        <v>-6102792640</v>
      </c>
    </row>
    <row r="99" spans="1:17" ht="21">
      <c r="A99" s="191" t="s">
        <v>84</v>
      </c>
      <c r="B99" s="192"/>
      <c r="C99" s="29">
        <v>267738</v>
      </c>
      <c r="D99" s="192"/>
      <c r="E99" s="29">
        <v>972905449</v>
      </c>
      <c r="F99" s="156"/>
      <c r="G99" s="29">
        <v>-1392407707</v>
      </c>
      <c r="H99" s="192"/>
      <c r="I99" s="29">
        <f t="shared" si="2"/>
        <v>-419502258</v>
      </c>
      <c r="J99" s="29"/>
      <c r="K99" s="156">
        <v>2428102</v>
      </c>
      <c r="L99" s="29"/>
      <c r="M99" s="29">
        <v>10034106625</v>
      </c>
      <c r="N99" s="192"/>
      <c r="O99" s="29">
        <v>-12404745469</v>
      </c>
      <c r="P99" s="29"/>
      <c r="Q99" s="29">
        <f t="shared" si="3"/>
        <v>-2370638844</v>
      </c>
    </row>
    <row r="100" spans="1:17" ht="21">
      <c r="A100" s="191" t="s">
        <v>308</v>
      </c>
      <c r="B100" s="192"/>
      <c r="C100" s="29">
        <v>0</v>
      </c>
      <c r="D100" s="192"/>
      <c r="E100" s="29">
        <v>0</v>
      </c>
      <c r="F100" s="156"/>
      <c r="G100" s="29">
        <v>0</v>
      </c>
      <c r="H100" s="192"/>
      <c r="I100" s="29">
        <f t="shared" si="2"/>
        <v>0</v>
      </c>
      <c r="J100" s="29"/>
      <c r="K100" s="156">
        <v>1779044</v>
      </c>
      <c r="L100" s="29"/>
      <c r="M100" s="29">
        <v>29341038619</v>
      </c>
      <c r="N100" s="192"/>
      <c r="O100" s="29">
        <v>-35050851204</v>
      </c>
      <c r="P100" s="29"/>
      <c r="Q100" s="29">
        <f t="shared" si="3"/>
        <v>-5709812585</v>
      </c>
    </row>
    <row r="101" spans="1:17" ht="21">
      <c r="A101" s="191" t="s">
        <v>369</v>
      </c>
      <c r="B101" s="192"/>
      <c r="C101" s="29">
        <v>970110</v>
      </c>
      <c r="D101" s="192"/>
      <c r="E101" s="29">
        <v>2003201359</v>
      </c>
      <c r="F101" s="156"/>
      <c r="G101" s="29">
        <v>-2647710627</v>
      </c>
      <c r="H101" s="192"/>
      <c r="I101" s="29">
        <f t="shared" si="2"/>
        <v>-644509268</v>
      </c>
      <c r="J101" s="29"/>
      <c r="K101" s="156">
        <v>11583134</v>
      </c>
      <c r="L101" s="29"/>
      <c r="M101" s="29">
        <v>24225215231</v>
      </c>
      <c r="N101" s="192"/>
      <c r="O101" s="29">
        <v>-35027978240</v>
      </c>
      <c r="P101" s="29"/>
      <c r="Q101" s="29">
        <f t="shared" si="3"/>
        <v>-10802763009</v>
      </c>
    </row>
    <row r="102" spans="1:17" ht="21">
      <c r="A102" s="191" t="s">
        <v>368</v>
      </c>
      <c r="B102" s="192"/>
      <c r="C102" s="29">
        <v>0</v>
      </c>
      <c r="D102" s="192"/>
      <c r="E102" s="29">
        <v>0</v>
      </c>
      <c r="F102" s="156"/>
      <c r="G102" s="29">
        <v>0</v>
      </c>
      <c r="H102" s="192"/>
      <c r="I102" s="29">
        <f t="shared" si="2"/>
        <v>0</v>
      </c>
      <c r="J102" s="29"/>
      <c r="K102" s="156">
        <v>1133234</v>
      </c>
      <c r="L102" s="29"/>
      <c r="M102" s="29">
        <v>11385320034</v>
      </c>
      <c r="N102" s="192"/>
      <c r="O102" s="29">
        <v>-14216319676</v>
      </c>
      <c r="P102" s="29"/>
      <c r="Q102" s="29">
        <f t="shared" si="3"/>
        <v>-2830999642</v>
      </c>
    </row>
    <row r="103" spans="1:17" ht="21">
      <c r="A103" s="191" t="s">
        <v>204</v>
      </c>
      <c r="B103" s="192"/>
      <c r="C103" s="29">
        <v>2847200</v>
      </c>
      <c r="D103" s="192"/>
      <c r="E103" s="29">
        <v>5626654392</v>
      </c>
      <c r="F103" s="156"/>
      <c r="G103" s="29">
        <v>-6389278363</v>
      </c>
      <c r="H103" s="192"/>
      <c r="I103" s="29">
        <f t="shared" si="2"/>
        <v>-762623971</v>
      </c>
      <c r="J103" s="29"/>
      <c r="K103" s="156">
        <v>18153890</v>
      </c>
      <c r="L103" s="29"/>
      <c r="M103" s="29">
        <v>35551054177</v>
      </c>
      <c r="N103" s="192"/>
      <c r="O103" s="29">
        <v>-39626221218</v>
      </c>
      <c r="P103" s="29"/>
      <c r="Q103" s="29">
        <f t="shared" si="3"/>
        <v>-4075167041</v>
      </c>
    </row>
    <row r="104" spans="1:17" ht="21">
      <c r="A104" s="191" t="s">
        <v>298</v>
      </c>
      <c r="B104" s="192"/>
      <c r="C104" s="29">
        <v>1188125</v>
      </c>
      <c r="D104" s="192"/>
      <c r="E104" s="29">
        <v>7738535527</v>
      </c>
      <c r="F104" s="156"/>
      <c r="G104" s="29">
        <v>-10032581913</v>
      </c>
      <c r="H104" s="192"/>
      <c r="I104" s="29">
        <f t="shared" si="2"/>
        <v>-2294046386</v>
      </c>
      <c r="J104" s="29"/>
      <c r="K104" s="156">
        <v>1812308</v>
      </c>
      <c r="L104" s="29"/>
      <c r="M104" s="29">
        <v>12566985886</v>
      </c>
      <c r="N104" s="192"/>
      <c r="O104" s="29">
        <v>-15912513112</v>
      </c>
      <c r="P104" s="29"/>
      <c r="Q104" s="29">
        <f t="shared" si="3"/>
        <v>-3345527226</v>
      </c>
    </row>
    <row r="105" spans="1:17" ht="21">
      <c r="A105" s="191" t="s">
        <v>282</v>
      </c>
      <c r="B105" s="192"/>
      <c r="C105" s="29">
        <v>348888</v>
      </c>
      <c r="D105" s="192"/>
      <c r="E105" s="29">
        <v>10598492415</v>
      </c>
      <c r="F105" s="156"/>
      <c r="G105" s="29">
        <v>-7381768131</v>
      </c>
      <c r="H105" s="192"/>
      <c r="I105" s="29">
        <f t="shared" si="2"/>
        <v>3216724284</v>
      </c>
      <c r="J105" s="29"/>
      <c r="K105" s="156">
        <v>991483</v>
      </c>
      <c r="L105" s="29"/>
      <c r="M105" s="29">
        <v>21087693167</v>
      </c>
      <c r="N105" s="192"/>
      <c r="O105" s="29">
        <v>-19232515685</v>
      </c>
      <c r="P105" s="29"/>
      <c r="Q105" s="29">
        <f t="shared" si="3"/>
        <v>1855177482</v>
      </c>
    </row>
    <row r="106" spans="1:17" ht="21">
      <c r="A106" s="191" t="s">
        <v>263</v>
      </c>
      <c r="B106" s="192"/>
      <c r="C106" s="29">
        <v>193873</v>
      </c>
      <c r="D106" s="192"/>
      <c r="E106" s="29">
        <v>17891766422</v>
      </c>
      <c r="F106" s="156"/>
      <c r="G106" s="29">
        <v>-14680486811</v>
      </c>
      <c r="H106" s="192"/>
      <c r="I106" s="29">
        <f t="shared" si="2"/>
        <v>3211279611</v>
      </c>
      <c r="J106" s="29"/>
      <c r="K106" s="156">
        <v>406848</v>
      </c>
      <c r="L106" s="29"/>
      <c r="M106" s="29">
        <v>29212441584</v>
      </c>
      <c r="N106" s="192"/>
      <c r="O106" s="29">
        <v>-27449414870</v>
      </c>
      <c r="P106" s="29"/>
      <c r="Q106" s="29">
        <f t="shared" si="3"/>
        <v>1763026714</v>
      </c>
    </row>
    <row r="107" spans="1:17" ht="21">
      <c r="A107" s="191" t="s">
        <v>336</v>
      </c>
      <c r="B107" s="192"/>
      <c r="C107" s="29">
        <v>9687903</v>
      </c>
      <c r="D107" s="192"/>
      <c r="E107" s="29">
        <v>24166843888</v>
      </c>
      <c r="F107" s="156"/>
      <c r="G107" s="29">
        <v>-27836179490</v>
      </c>
      <c r="H107" s="192"/>
      <c r="I107" s="29">
        <f t="shared" si="2"/>
        <v>-3669335602</v>
      </c>
      <c r="J107" s="29"/>
      <c r="K107" s="156">
        <v>12622644</v>
      </c>
      <c r="L107" s="29"/>
      <c r="M107" s="29">
        <v>31070582277</v>
      </c>
      <c r="N107" s="192"/>
      <c r="O107" s="29">
        <v>-37176892547</v>
      </c>
      <c r="P107" s="29"/>
      <c r="Q107" s="29">
        <f t="shared" si="3"/>
        <v>-6106310270</v>
      </c>
    </row>
    <row r="108" spans="1:17" ht="21">
      <c r="A108" s="191" t="s">
        <v>286</v>
      </c>
      <c r="B108" s="192"/>
      <c r="C108" s="29">
        <v>3416730</v>
      </c>
      <c r="D108" s="192"/>
      <c r="E108" s="29">
        <v>9995338544</v>
      </c>
      <c r="F108" s="156"/>
      <c r="G108" s="29">
        <v>-10381842195</v>
      </c>
      <c r="H108" s="192"/>
      <c r="I108" s="29">
        <f t="shared" si="2"/>
        <v>-386503651</v>
      </c>
      <c r="J108" s="29"/>
      <c r="K108" s="156">
        <v>15750693</v>
      </c>
      <c r="L108" s="29"/>
      <c r="M108" s="29">
        <v>42691839252</v>
      </c>
      <c r="N108" s="192"/>
      <c r="O108" s="29">
        <v>-46700267482</v>
      </c>
      <c r="P108" s="29"/>
      <c r="Q108" s="29">
        <f t="shared" si="3"/>
        <v>-4008428230</v>
      </c>
    </row>
    <row r="109" spans="1:17" ht="21">
      <c r="A109" s="191" t="s">
        <v>149</v>
      </c>
      <c r="B109" s="192"/>
      <c r="C109" s="29">
        <v>286674</v>
      </c>
      <c r="D109" s="192"/>
      <c r="E109" s="29">
        <v>2397970878</v>
      </c>
      <c r="F109" s="156"/>
      <c r="G109" s="29">
        <v>-2001035837</v>
      </c>
      <c r="H109" s="192"/>
      <c r="I109" s="29">
        <f t="shared" si="2"/>
        <v>396935041</v>
      </c>
      <c r="J109" s="29"/>
      <c r="K109" s="156">
        <v>4554141</v>
      </c>
      <c r="L109" s="29"/>
      <c r="M109" s="29">
        <v>26797459715</v>
      </c>
      <c r="N109" s="192"/>
      <c r="O109" s="29">
        <v>-30591606899</v>
      </c>
      <c r="P109" s="29"/>
      <c r="Q109" s="29">
        <f t="shared" si="3"/>
        <v>-3794147184</v>
      </c>
    </row>
    <row r="110" spans="1:17" ht="21">
      <c r="A110" s="191" t="s">
        <v>80</v>
      </c>
      <c r="B110" s="192"/>
      <c r="C110" s="29">
        <v>2742878</v>
      </c>
      <c r="D110" s="192"/>
      <c r="E110" s="29">
        <v>7363003266</v>
      </c>
      <c r="F110" s="156"/>
      <c r="G110" s="29">
        <v>-8927520711</v>
      </c>
      <c r="H110" s="192"/>
      <c r="I110" s="29">
        <f t="shared" si="2"/>
        <v>-1564517445</v>
      </c>
      <c r="J110" s="29"/>
      <c r="K110" s="156">
        <v>13789899</v>
      </c>
      <c r="L110" s="29"/>
      <c r="M110" s="29">
        <v>39250851986</v>
      </c>
      <c r="N110" s="192"/>
      <c r="O110" s="29">
        <v>-48204527962</v>
      </c>
      <c r="P110" s="29"/>
      <c r="Q110" s="29">
        <f t="shared" si="3"/>
        <v>-8953675976</v>
      </c>
    </row>
    <row r="111" spans="1:17" ht="21">
      <c r="A111" s="191" t="s">
        <v>215</v>
      </c>
      <c r="B111" s="192"/>
      <c r="C111" s="29">
        <v>3902607</v>
      </c>
      <c r="D111" s="192"/>
      <c r="E111" s="29">
        <v>8204267115</v>
      </c>
      <c r="F111" s="156"/>
      <c r="G111" s="29">
        <v>-9826441487</v>
      </c>
      <c r="H111" s="192"/>
      <c r="I111" s="29">
        <f t="shared" si="2"/>
        <v>-1622174372</v>
      </c>
      <c r="J111" s="29"/>
      <c r="K111" s="156">
        <v>12627837</v>
      </c>
      <c r="L111" s="29"/>
      <c r="M111" s="29">
        <v>37869545792</v>
      </c>
      <c r="N111" s="192"/>
      <c r="O111" s="29">
        <v>-41718946960</v>
      </c>
      <c r="P111" s="29"/>
      <c r="Q111" s="29">
        <f t="shared" si="3"/>
        <v>-3849401168</v>
      </c>
    </row>
    <row r="112" spans="1:17" ht="21">
      <c r="A112" s="191" t="s">
        <v>356</v>
      </c>
      <c r="B112" s="192"/>
      <c r="C112" s="29">
        <v>0</v>
      </c>
      <c r="D112" s="192"/>
      <c r="E112" s="29">
        <v>0</v>
      </c>
      <c r="F112" s="156"/>
      <c r="G112" s="29">
        <v>0</v>
      </c>
      <c r="H112" s="192"/>
      <c r="I112" s="29">
        <f t="shared" si="2"/>
        <v>0</v>
      </c>
      <c r="J112" s="29"/>
      <c r="K112" s="156">
        <v>10545467</v>
      </c>
      <c r="L112" s="29"/>
      <c r="M112" s="29">
        <v>53339867446</v>
      </c>
      <c r="N112" s="192"/>
      <c r="O112" s="29">
        <v>-60799784536</v>
      </c>
      <c r="P112" s="29"/>
      <c r="Q112" s="29">
        <f t="shared" si="3"/>
        <v>-7459917090</v>
      </c>
    </row>
    <row r="113" spans="1:17" ht="21">
      <c r="A113" s="191" t="s">
        <v>248</v>
      </c>
      <c r="B113" s="192"/>
      <c r="C113" s="29">
        <v>4164613</v>
      </c>
      <c r="D113" s="192"/>
      <c r="E113" s="29">
        <v>4018738521</v>
      </c>
      <c r="F113" s="156"/>
      <c r="G113" s="29">
        <v>-5047998778</v>
      </c>
      <c r="H113" s="192"/>
      <c r="I113" s="29">
        <f t="shared" si="2"/>
        <v>-1029260257</v>
      </c>
      <c r="J113" s="29"/>
      <c r="K113" s="156">
        <v>27185956</v>
      </c>
      <c r="L113" s="29"/>
      <c r="M113" s="29">
        <v>29782971567</v>
      </c>
      <c r="N113" s="192"/>
      <c r="O113" s="29">
        <v>-32387600737</v>
      </c>
      <c r="P113" s="29"/>
      <c r="Q113" s="29">
        <f t="shared" si="3"/>
        <v>-2604629170</v>
      </c>
    </row>
    <row r="114" spans="1:17" ht="21">
      <c r="A114" s="191" t="s">
        <v>133</v>
      </c>
      <c r="B114" s="192"/>
      <c r="C114" s="29">
        <v>9683951</v>
      </c>
      <c r="D114" s="192"/>
      <c r="E114" s="29">
        <v>6598129815</v>
      </c>
      <c r="F114" s="156"/>
      <c r="G114" s="29">
        <v>-7409869841</v>
      </c>
      <c r="H114" s="192"/>
      <c r="I114" s="29">
        <f t="shared" si="2"/>
        <v>-811740026</v>
      </c>
      <c r="J114" s="29"/>
      <c r="K114" s="156">
        <v>43094181</v>
      </c>
      <c r="L114" s="29"/>
      <c r="M114" s="29">
        <v>26892420753</v>
      </c>
      <c r="N114" s="192"/>
      <c r="O114" s="29">
        <v>-31793527785</v>
      </c>
      <c r="P114" s="29"/>
      <c r="Q114" s="29">
        <f t="shared" si="3"/>
        <v>-4901107032</v>
      </c>
    </row>
    <row r="115" spans="1:17" ht="21">
      <c r="A115" s="191" t="s">
        <v>88</v>
      </c>
      <c r="B115" s="192"/>
      <c r="C115" s="29">
        <v>46937</v>
      </c>
      <c r="D115" s="192"/>
      <c r="E115" s="29">
        <v>1129221776</v>
      </c>
      <c r="F115" s="156"/>
      <c r="G115" s="29">
        <v>-1545571521</v>
      </c>
      <c r="H115" s="192"/>
      <c r="I115" s="29">
        <f t="shared" si="2"/>
        <v>-416349745</v>
      </c>
      <c r="J115" s="29"/>
      <c r="K115" s="156">
        <v>3986980</v>
      </c>
      <c r="L115" s="29"/>
      <c r="M115" s="29">
        <v>107044612159</v>
      </c>
      <c r="N115" s="192"/>
      <c r="O115" s="29">
        <v>-136445601212</v>
      </c>
      <c r="P115" s="29"/>
      <c r="Q115" s="29">
        <f t="shared" si="3"/>
        <v>-29400989053</v>
      </c>
    </row>
    <row r="116" spans="1:17" ht="21">
      <c r="A116" s="191" t="s">
        <v>264</v>
      </c>
      <c r="B116" s="192"/>
      <c r="C116" s="29">
        <v>1043026</v>
      </c>
      <c r="D116" s="192"/>
      <c r="E116" s="29">
        <v>3978864821</v>
      </c>
      <c r="F116" s="156"/>
      <c r="G116" s="29">
        <v>-2137026707</v>
      </c>
      <c r="H116" s="192"/>
      <c r="I116" s="29">
        <f t="shared" si="2"/>
        <v>1841838114</v>
      </c>
      <c r="J116" s="29"/>
      <c r="K116" s="156">
        <v>11199386</v>
      </c>
      <c r="L116" s="29"/>
      <c r="M116" s="29">
        <v>32672238800</v>
      </c>
      <c r="N116" s="192"/>
      <c r="O116" s="29">
        <v>-32198360270</v>
      </c>
      <c r="P116" s="29"/>
      <c r="Q116" s="29">
        <f t="shared" si="3"/>
        <v>473878530</v>
      </c>
    </row>
    <row r="117" spans="1:17" ht="21">
      <c r="A117" s="191" t="s">
        <v>106</v>
      </c>
      <c r="B117" s="192"/>
      <c r="C117" s="29">
        <v>1263372</v>
      </c>
      <c r="D117" s="192"/>
      <c r="E117" s="29">
        <v>8418252358</v>
      </c>
      <c r="F117" s="156"/>
      <c r="G117" s="29">
        <v>-7413696413</v>
      </c>
      <c r="H117" s="192"/>
      <c r="I117" s="29">
        <f t="shared" si="2"/>
        <v>1004555945</v>
      </c>
      <c r="J117" s="29"/>
      <c r="K117" s="156">
        <v>5078567</v>
      </c>
      <c r="L117" s="29"/>
      <c r="M117" s="29">
        <v>27784348381</v>
      </c>
      <c r="N117" s="192"/>
      <c r="O117" s="29">
        <v>-29987899951</v>
      </c>
      <c r="P117" s="29"/>
      <c r="Q117" s="29">
        <f t="shared" si="3"/>
        <v>-2203551570</v>
      </c>
    </row>
    <row r="118" spans="1:17" ht="21">
      <c r="A118" s="191" t="s">
        <v>167</v>
      </c>
      <c r="B118" s="192"/>
      <c r="C118" s="29">
        <v>2301646</v>
      </c>
      <c r="D118" s="192"/>
      <c r="E118" s="29">
        <v>4408675644</v>
      </c>
      <c r="F118" s="156"/>
      <c r="G118" s="29">
        <v>-3949359337</v>
      </c>
      <c r="H118" s="192"/>
      <c r="I118" s="29">
        <f t="shared" si="2"/>
        <v>459316307</v>
      </c>
      <c r="J118" s="29"/>
      <c r="K118" s="156">
        <v>15448672</v>
      </c>
      <c r="L118" s="29"/>
      <c r="M118" s="29">
        <v>23791910831</v>
      </c>
      <c r="N118" s="192"/>
      <c r="O118" s="29">
        <v>-26108729756</v>
      </c>
      <c r="P118" s="29"/>
      <c r="Q118" s="29">
        <f t="shared" si="3"/>
        <v>-2316818925</v>
      </c>
    </row>
    <row r="119" spans="1:17" ht="21">
      <c r="A119" s="191" t="s">
        <v>370</v>
      </c>
      <c r="B119" s="192"/>
      <c r="C119" s="29">
        <v>2100591</v>
      </c>
      <c r="D119" s="192"/>
      <c r="E119" s="29">
        <v>3454466967</v>
      </c>
      <c r="F119" s="156"/>
      <c r="G119" s="29">
        <v>-3556925866</v>
      </c>
      <c r="H119" s="192"/>
      <c r="I119" s="29">
        <f t="shared" si="2"/>
        <v>-102458899</v>
      </c>
      <c r="J119" s="29"/>
      <c r="K119" s="156">
        <v>6794211</v>
      </c>
      <c r="L119" s="29"/>
      <c r="M119" s="29">
        <v>10394574710</v>
      </c>
      <c r="N119" s="192"/>
      <c r="O119" s="29">
        <v>-11388226834</v>
      </c>
      <c r="P119" s="29"/>
      <c r="Q119" s="29">
        <f t="shared" si="3"/>
        <v>-993652124</v>
      </c>
    </row>
    <row r="120" spans="1:17" ht="21">
      <c r="A120" s="191" t="s">
        <v>398</v>
      </c>
      <c r="B120" s="192"/>
      <c r="C120" s="29">
        <v>6747059</v>
      </c>
      <c r="D120" s="192"/>
      <c r="E120" s="29">
        <v>15371879801</v>
      </c>
      <c r="F120" s="156"/>
      <c r="G120" s="29">
        <v>-14895776958</v>
      </c>
      <c r="H120" s="192"/>
      <c r="I120" s="29">
        <f t="shared" si="2"/>
        <v>476102843</v>
      </c>
      <c r="J120" s="29"/>
      <c r="K120" s="156">
        <v>21769689</v>
      </c>
      <c r="L120" s="29"/>
      <c r="M120" s="29">
        <v>43638249549</v>
      </c>
      <c r="N120" s="192"/>
      <c r="O120" s="29">
        <v>-44787261240</v>
      </c>
      <c r="P120" s="29"/>
      <c r="Q120" s="29">
        <f t="shared" si="3"/>
        <v>-1149011691</v>
      </c>
    </row>
    <row r="121" spans="1:17" ht="21">
      <c r="A121" s="191" t="s">
        <v>375</v>
      </c>
      <c r="B121" s="192"/>
      <c r="C121" s="29">
        <v>216483</v>
      </c>
      <c r="D121" s="192"/>
      <c r="E121" s="29">
        <v>384635786</v>
      </c>
      <c r="F121" s="156"/>
      <c r="G121" s="29">
        <v>-594224140</v>
      </c>
      <c r="H121" s="192"/>
      <c r="I121" s="29">
        <f t="shared" si="2"/>
        <v>-209588354</v>
      </c>
      <c r="J121" s="29"/>
      <c r="K121" s="156">
        <v>12999673</v>
      </c>
      <c r="L121" s="29"/>
      <c r="M121" s="29">
        <v>33167005658</v>
      </c>
      <c r="N121" s="192"/>
      <c r="O121" s="29">
        <v>-32038437882</v>
      </c>
      <c r="P121" s="29"/>
      <c r="Q121" s="29">
        <f t="shared" si="3"/>
        <v>1128567776</v>
      </c>
    </row>
    <row r="122" spans="1:17" ht="21">
      <c r="A122" s="191" t="s">
        <v>201</v>
      </c>
      <c r="B122" s="192"/>
      <c r="C122" s="29">
        <v>11377397</v>
      </c>
      <c r="D122" s="192"/>
      <c r="E122" s="29">
        <v>21630691484</v>
      </c>
      <c r="F122" s="156"/>
      <c r="G122" s="29">
        <v>-20489901051</v>
      </c>
      <c r="H122" s="192"/>
      <c r="I122" s="29">
        <f t="shared" si="2"/>
        <v>1140790433</v>
      </c>
      <c r="J122" s="29"/>
      <c r="K122" s="156">
        <v>35963370</v>
      </c>
      <c r="L122" s="29"/>
      <c r="M122" s="29">
        <v>58816200248</v>
      </c>
      <c r="N122" s="192"/>
      <c r="O122" s="29">
        <v>-63882043910</v>
      </c>
      <c r="P122" s="29"/>
      <c r="Q122" s="29">
        <f t="shared" si="3"/>
        <v>-5065843662</v>
      </c>
    </row>
    <row r="123" spans="1:17" ht="21">
      <c r="A123" s="191" t="s">
        <v>89</v>
      </c>
      <c r="B123" s="192"/>
      <c r="C123" s="29">
        <v>6149696</v>
      </c>
      <c r="D123" s="192"/>
      <c r="E123" s="29">
        <v>10787290307</v>
      </c>
      <c r="F123" s="156"/>
      <c r="G123" s="29">
        <v>-10407520612</v>
      </c>
      <c r="H123" s="192"/>
      <c r="I123" s="29">
        <f t="shared" si="2"/>
        <v>379769695</v>
      </c>
      <c r="J123" s="29"/>
      <c r="K123" s="156">
        <v>31644508</v>
      </c>
      <c r="L123" s="29"/>
      <c r="M123" s="29">
        <v>48604176553</v>
      </c>
      <c r="N123" s="192"/>
      <c r="O123" s="29">
        <v>-51540898127</v>
      </c>
      <c r="P123" s="29"/>
      <c r="Q123" s="29">
        <f t="shared" si="3"/>
        <v>-2936721574</v>
      </c>
    </row>
    <row r="124" spans="1:17" ht="21">
      <c r="A124" s="191" t="s">
        <v>364</v>
      </c>
      <c r="B124" s="192"/>
      <c r="C124" s="29">
        <v>2056551</v>
      </c>
      <c r="D124" s="192"/>
      <c r="E124" s="29">
        <v>7265736756</v>
      </c>
      <c r="F124" s="156"/>
      <c r="G124" s="29">
        <v>-8678320308</v>
      </c>
      <c r="H124" s="192"/>
      <c r="I124" s="29">
        <f t="shared" si="2"/>
        <v>-1412583552</v>
      </c>
      <c r="J124" s="29"/>
      <c r="K124" s="156">
        <v>5150646</v>
      </c>
      <c r="L124" s="29"/>
      <c r="M124" s="29">
        <v>18211592538</v>
      </c>
      <c r="N124" s="192"/>
      <c r="O124" s="29">
        <v>-21475291178</v>
      </c>
      <c r="P124" s="29"/>
      <c r="Q124" s="29">
        <f t="shared" si="3"/>
        <v>-3263698640</v>
      </c>
    </row>
    <row r="125" spans="1:17" ht="21">
      <c r="A125" s="191" t="s">
        <v>250</v>
      </c>
      <c r="B125" s="192"/>
      <c r="C125" s="29">
        <v>2145542</v>
      </c>
      <c r="D125" s="192"/>
      <c r="E125" s="29">
        <v>15541558089</v>
      </c>
      <c r="F125" s="156"/>
      <c r="G125" s="29">
        <v>-14980322698</v>
      </c>
      <c r="H125" s="192"/>
      <c r="I125" s="29">
        <f t="shared" si="2"/>
        <v>561235391</v>
      </c>
      <c r="J125" s="29"/>
      <c r="K125" s="156">
        <v>15644407</v>
      </c>
      <c r="L125" s="29"/>
      <c r="M125" s="29">
        <v>101454052924</v>
      </c>
      <c r="N125" s="192"/>
      <c r="O125" s="29">
        <v>-96786577937</v>
      </c>
      <c r="P125" s="29"/>
      <c r="Q125" s="29">
        <f t="shared" si="3"/>
        <v>4667474987</v>
      </c>
    </row>
    <row r="126" spans="1:17" ht="21">
      <c r="A126" s="191" t="s">
        <v>119</v>
      </c>
      <c r="B126" s="192"/>
      <c r="C126" s="29">
        <v>7414701</v>
      </c>
      <c r="D126" s="192"/>
      <c r="E126" s="29">
        <v>20603448615</v>
      </c>
      <c r="F126" s="156"/>
      <c r="G126" s="29">
        <v>-23264066247</v>
      </c>
      <c r="H126" s="192"/>
      <c r="I126" s="29">
        <f t="shared" si="2"/>
        <v>-2660617632</v>
      </c>
      <c r="J126" s="29"/>
      <c r="K126" s="156">
        <v>42963069</v>
      </c>
      <c r="L126" s="29"/>
      <c r="M126" s="29">
        <v>108373487877</v>
      </c>
      <c r="N126" s="192"/>
      <c r="O126" s="29">
        <v>-138946347997</v>
      </c>
      <c r="P126" s="29"/>
      <c r="Q126" s="29">
        <f t="shared" si="3"/>
        <v>-30572860120</v>
      </c>
    </row>
    <row r="127" spans="1:17" ht="21">
      <c r="A127" s="191" t="s">
        <v>529</v>
      </c>
      <c r="B127" s="192"/>
      <c r="C127" s="29">
        <v>7304</v>
      </c>
      <c r="D127" s="192"/>
      <c r="E127" s="29">
        <v>138203445</v>
      </c>
      <c r="F127" s="156"/>
      <c r="G127" s="29">
        <v>-142266097</v>
      </c>
      <c r="H127" s="192"/>
      <c r="I127" s="29">
        <f t="shared" si="2"/>
        <v>-4062652</v>
      </c>
      <c r="J127" s="29"/>
      <c r="K127" s="156">
        <v>7304</v>
      </c>
      <c r="L127" s="29"/>
      <c r="M127" s="29">
        <v>138203445</v>
      </c>
      <c r="N127" s="192"/>
      <c r="O127" s="29">
        <v>-142266097</v>
      </c>
      <c r="P127" s="29"/>
      <c r="Q127" s="29">
        <f t="shared" si="3"/>
        <v>-4062652</v>
      </c>
    </row>
    <row r="128" spans="1:17" ht="21">
      <c r="A128" s="191" t="s">
        <v>539</v>
      </c>
      <c r="B128" s="192"/>
      <c r="C128" s="29">
        <v>180178</v>
      </c>
      <c r="D128" s="192"/>
      <c r="E128" s="29">
        <v>10283502325</v>
      </c>
      <c r="F128" s="156"/>
      <c r="G128" s="29">
        <v>-9647136644</v>
      </c>
      <c r="H128" s="192"/>
      <c r="I128" s="29">
        <f t="shared" si="2"/>
        <v>636365681</v>
      </c>
      <c r="J128" s="29"/>
      <c r="K128" s="156">
        <v>180178</v>
      </c>
      <c r="L128" s="29"/>
      <c r="M128" s="29">
        <v>10283502325</v>
      </c>
      <c r="N128" s="192"/>
      <c r="O128" s="29">
        <v>-9647136644</v>
      </c>
      <c r="P128" s="29"/>
      <c r="Q128" s="29">
        <f t="shared" si="3"/>
        <v>636365681</v>
      </c>
    </row>
    <row r="129" spans="1:17" ht="21">
      <c r="A129" s="191" t="s">
        <v>482</v>
      </c>
      <c r="B129" s="192"/>
      <c r="C129" s="29">
        <v>1178086</v>
      </c>
      <c r="D129" s="192"/>
      <c r="E129" s="29">
        <v>35765736937</v>
      </c>
      <c r="F129" s="156"/>
      <c r="G129" s="29">
        <v>-38143278696</v>
      </c>
      <c r="H129" s="192"/>
      <c r="I129" s="29">
        <f t="shared" si="2"/>
        <v>-2377541759</v>
      </c>
      <c r="J129" s="29"/>
      <c r="K129" s="156">
        <v>1178086</v>
      </c>
      <c r="L129" s="29"/>
      <c r="M129" s="29">
        <v>35765736937</v>
      </c>
      <c r="N129" s="192"/>
      <c r="O129" s="29">
        <v>-38143278696</v>
      </c>
      <c r="P129" s="29"/>
      <c r="Q129" s="29">
        <f t="shared" si="3"/>
        <v>-2377541759</v>
      </c>
    </row>
    <row r="130" spans="1:17" ht="21">
      <c r="A130" s="191" t="s">
        <v>503</v>
      </c>
      <c r="B130" s="192"/>
      <c r="C130" s="29">
        <v>430818</v>
      </c>
      <c r="D130" s="192"/>
      <c r="E130" s="29">
        <v>5409910575</v>
      </c>
      <c r="F130" s="156"/>
      <c r="G130" s="29">
        <v>-6722005852</v>
      </c>
      <c r="H130" s="192"/>
      <c r="I130" s="29">
        <f t="shared" si="2"/>
        <v>-1312095277</v>
      </c>
      <c r="J130" s="29"/>
      <c r="K130" s="156">
        <v>430818</v>
      </c>
      <c r="L130" s="29"/>
      <c r="M130" s="29">
        <v>5409910575</v>
      </c>
      <c r="N130" s="192"/>
      <c r="O130" s="29">
        <v>-6722005852</v>
      </c>
      <c r="P130" s="29"/>
      <c r="Q130" s="29">
        <f t="shared" si="3"/>
        <v>-1312095277</v>
      </c>
    </row>
    <row r="131" spans="1:17" ht="21">
      <c r="A131" s="191" t="s">
        <v>525</v>
      </c>
      <c r="B131" s="192"/>
      <c r="C131" s="29">
        <v>459598</v>
      </c>
      <c r="D131" s="192"/>
      <c r="E131" s="29">
        <v>6275253853</v>
      </c>
      <c r="F131" s="156"/>
      <c r="G131" s="29">
        <v>-8254903824</v>
      </c>
      <c r="H131" s="192"/>
      <c r="I131" s="29">
        <f t="shared" si="2"/>
        <v>-1979649971</v>
      </c>
      <c r="J131" s="29"/>
      <c r="K131" s="156">
        <v>459598</v>
      </c>
      <c r="L131" s="29"/>
      <c r="M131" s="29">
        <v>6275253853</v>
      </c>
      <c r="N131" s="192"/>
      <c r="O131" s="29">
        <v>-8254903824</v>
      </c>
      <c r="P131" s="29"/>
      <c r="Q131" s="29">
        <f t="shared" si="3"/>
        <v>-1979649971</v>
      </c>
    </row>
    <row r="132" spans="1:17" ht="21">
      <c r="A132" s="191" t="s">
        <v>495</v>
      </c>
      <c r="B132" s="192"/>
      <c r="C132" s="29">
        <v>1689892</v>
      </c>
      <c r="D132" s="192"/>
      <c r="E132" s="29">
        <v>14937765253</v>
      </c>
      <c r="F132" s="156"/>
      <c r="G132" s="29">
        <v>-11635059873</v>
      </c>
      <c r="H132" s="192"/>
      <c r="I132" s="29">
        <f t="shared" si="2"/>
        <v>3302705380</v>
      </c>
      <c r="J132" s="29"/>
      <c r="K132" s="156">
        <v>2929300</v>
      </c>
      <c r="L132" s="29"/>
      <c r="M132" s="29">
        <v>24948560192</v>
      </c>
      <c r="N132" s="192"/>
      <c r="O132" s="29">
        <v>-19734693392</v>
      </c>
      <c r="P132" s="29"/>
      <c r="Q132" s="29">
        <f t="shared" si="3"/>
        <v>5213866800</v>
      </c>
    </row>
    <row r="133" spans="1:17" ht="21">
      <c r="A133" s="191" t="s">
        <v>352</v>
      </c>
      <c r="B133" s="192"/>
      <c r="C133" s="29">
        <v>829498</v>
      </c>
      <c r="D133" s="192"/>
      <c r="E133" s="29">
        <v>2547017633</v>
      </c>
      <c r="F133" s="156"/>
      <c r="G133" s="29">
        <v>-4072111998</v>
      </c>
      <c r="H133" s="192"/>
      <c r="I133" s="29">
        <f t="shared" si="2"/>
        <v>-1525094365</v>
      </c>
      <c r="J133" s="29"/>
      <c r="K133" s="156">
        <v>3823262</v>
      </c>
      <c r="L133" s="29"/>
      <c r="M133" s="29">
        <v>13546645846</v>
      </c>
      <c r="N133" s="192"/>
      <c r="O133" s="29">
        <v>-20261286005</v>
      </c>
      <c r="P133" s="29"/>
      <c r="Q133" s="29">
        <f t="shared" si="3"/>
        <v>-6714640159</v>
      </c>
    </row>
    <row r="134" spans="1:17" ht="21">
      <c r="A134" s="191" t="s">
        <v>124</v>
      </c>
      <c r="B134" s="192"/>
      <c r="C134" s="29">
        <v>87017</v>
      </c>
      <c r="D134" s="192"/>
      <c r="E134" s="29">
        <v>3617728835</v>
      </c>
      <c r="F134" s="156"/>
      <c r="G134" s="29">
        <v>-2567161022</v>
      </c>
      <c r="H134" s="192"/>
      <c r="I134" s="29">
        <f t="shared" si="2"/>
        <v>1050567813</v>
      </c>
      <c r="J134" s="29"/>
      <c r="K134" s="156">
        <v>5049358</v>
      </c>
      <c r="L134" s="29"/>
      <c r="M134" s="29">
        <v>191303911618</v>
      </c>
      <c r="N134" s="192"/>
      <c r="O134" s="29">
        <v>-149884498763</v>
      </c>
      <c r="P134" s="29"/>
      <c r="Q134" s="29">
        <f t="shared" si="3"/>
        <v>41419412855</v>
      </c>
    </row>
    <row r="135" spans="1:17" ht="21">
      <c r="A135" s="191" t="s">
        <v>235</v>
      </c>
      <c r="B135" s="192"/>
      <c r="C135" s="29">
        <v>4907490</v>
      </c>
      <c r="D135" s="192"/>
      <c r="E135" s="29">
        <v>36085090827</v>
      </c>
      <c r="F135" s="156"/>
      <c r="G135" s="29">
        <v>-44102980011</v>
      </c>
      <c r="H135" s="192"/>
      <c r="I135" s="29">
        <f t="shared" si="2"/>
        <v>-8017889184</v>
      </c>
      <c r="J135" s="29"/>
      <c r="K135" s="156">
        <v>17862639</v>
      </c>
      <c r="L135" s="29"/>
      <c r="M135" s="29">
        <v>128981462290</v>
      </c>
      <c r="N135" s="192"/>
      <c r="O135" s="29">
        <v>-163056643942</v>
      </c>
      <c r="P135" s="29"/>
      <c r="Q135" s="29">
        <f t="shared" si="3"/>
        <v>-34075181652</v>
      </c>
    </row>
    <row r="136" spans="1:17" ht="21">
      <c r="A136" s="191" t="s">
        <v>401</v>
      </c>
      <c r="B136" s="192"/>
      <c r="C136" s="29">
        <v>2174778</v>
      </c>
      <c r="D136" s="192"/>
      <c r="E136" s="29">
        <v>4229445870</v>
      </c>
      <c r="F136" s="156"/>
      <c r="G136" s="29">
        <v>-6218894510</v>
      </c>
      <c r="H136" s="192"/>
      <c r="I136" s="29">
        <f t="shared" si="2"/>
        <v>-1989448640</v>
      </c>
      <c r="J136" s="29"/>
      <c r="K136" s="156">
        <v>10891776</v>
      </c>
      <c r="L136" s="29"/>
      <c r="M136" s="29">
        <v>26999241954</v>
      </c>
      <c r="N136" s="192"/>
      <c r="O136" s="29">
        <v>-32251365219</v>
      </c>
      <c r="P136" s="29"/>
      <c r="Q136" s="29">
        <f t="shared" si="3"/>
        <v>-5252123265</v>
      </c>
    </row>
    <row r="137" spans="1:17" ht="21">
      <c r="A137" s="191" t="s">
        <v>136</v>
      </c>
      <c r="B137" s="192"/>
      <c r="C137" s="29">
        <v>631840</v>
      </c>
      <c r="D137" s="192"/>
      <c r="E137" s="29">
        <v>2740465939</v>
      </c>
      <c r="F137" s="156"/>
      <c r="G137" s="29">
        <v>-2712743227</v>
      </c>
      <c r="H137" s="192"/>
      <c r="I137" s="29">
        <f t="shared" ref="I137:I200" si="4">E137+G137</f>
        <v>27722712</v>
      </c>
      <c r="J137" s="29"/>
      <c r="K137" s="156">
        <v>5925256</v>
      </c>
      <c r="L137" s="29"/>
      <c r="M137" s="29">
        <v>20642224952</v>
      </c>
      <c r="N137" s="192"/>
      <c r="O137" s="29">
        <v>-22551100486</v>
      </c>
      <c r="P137" s="29"/>
      <c r="Q137" s="29">
        <f t="shared" ref="Q137:Q200" si="5">M137+O137</f>
        <v>-1908875534</v>
      </c>
    </row>
    <row r="138" spans="1:17" ht="21">
      <c r="A138" s="191" t="s">
        <v>385</v>
      </c>
      <c r="B138" s="192"/>
      <c r="C138" s="29">
        <v>0</v>
      </c>
      <c r="D138" s="192"/>
      <c r="E138" s="29">
        <v>0</v>
      </c>
      <c r="F138" s="156"/>
      <c r="G138" s="29">
        <v>0</v>
      </c>
      <c r="H138" s="192"/>
      <c r="I138" s="29">
        <f t="shared" si="4"/>
        <v>0</v>
      </c>
      <c r="J138" s="29"/>
      <c r="K138" s="156">
        <v>285750</v>
      </c>
      <c r="L138" s="29"/>
      <c r="M138" s="29">
        <v>13395577721</v>
      </c>
      <c r="N138" s="192"/>
      <c r="O138" s="29">
        <v>-14855803889</v>
      </c>
      <c r="P138" s="29"/>
      <c r="Q138" s="29">
        <f t="shared" si="5"/>
        <v>-1460226168</v>
      </c>
    </row>
    <row r="139" spans="1:17" ht="21">
      <c r="A139" s="191" t="s">
        <v>77</v>
      </c>
      <c r="B139" s="192"/>
      <c r="C139" s="29">
        <v>25205964</v>
      </c>
      <c r="D139" s="192"/>
      <c r="E139" s="29">
        <v>34353840246</v>
      </c>
      <c r="F139" s="156"/>
      <c r="G139" s="29">
        <v>-48541474706</v>
      </c>
      <c r="H139" s="192"/>
      <c r="I139" s="29">
        <f t="shared" si="4"/>
        <v>-14187634460</v>
      </c>
      <c r="J139" s="29"/>
      <c r="K139" s="156">
        <v>77560484</v>
      </c>
      <c r="L139" s="29"/>
      <c r="M139" s="29">
        <v>122301934020</v>
      </c>
      <c r="N139" s="192"/>
      <c r="O139" s="29">
        <v>-149883177960</v>
      </c>
      <c r="P139" s="29"/>
      <c r="Q139" s="29">
        <f t="shared" si="5"/>
        <v>-27581243940</v>
      </c>
    </row>
    <row r="140" spans="1:17" ht="21">
      <c r="A140" s="191" t="s">
        <v>403</v>
      </c>
      <c r="B140" s="192"/>
      <c r="C140" s="29">
        <v>903296</v>
      </c>
      <c r="D140" s="192"/>
      <c r="E140" s="29">
        <v>8514961285</v>
      </c>
      <c r="F140" s="156"/>
      <c r="G140" s="29">
        <v>-10041443423</v>
      </c>
      <c r="H140" s="192"/>
      <c r="I140" s="29">
        <f t="shared" si="4"/>
        <v>-1526482138</v>
      </c>
      <c r="J140" s="29"/>
      <c r="K140" s="156">
        <v>4004117</v>
      </c>
      <c r="L140" s="29"/>
      <c r="M140" s="29">
        <v>42792276309</v>
      </c>
      <c r="N140" s="192"/>
      <c r="O140" s="29">
        <v>-42840307232</v>
      </c>
      <c r="P140" s="29"/>
      <c r="Q140" s="29">
        <f t="shared" si="5"/>
        <v>-48030923</v>
      </c>
    </row>
    <row r="141" spans="1:17" ht="21">
      <c r="A141" s="191" t="s">
        <v>246</v>
      </c>
      <c r="B141" s="192"/>
      <c r="C141" s="29">
        <v>3332504</v>
      </c>
      <c r="D141" s="192"/>
      <c r="E141" s="29">
        <v>22435150478</v>
      </c>
      <c r="F141" s="156"/>
      <c r="G141" s="29">
        <v>-26427255939</v>
      </c>
      <c r="H141" s="192"/>
      <c r="I141" s="29">
        <f t="shared" si="4"/>
        <v>-3992105461</v>
      </c>
      <c r="J141" s="29"/>
      <c r="K141" s="156">
        <v>7412518</v>
      </c>
      <c r="L141" s="29"/>
      <c r="M141" s="29">
        <v>49028162242</v>
      </c>
      <c r="N141" s="192"/>
      <c r="O141" s="29">
        <v>-59379994608</v>
      </c>
      <c r="P141" s="29"/>
      <c r="Q141" s="29">
        <f t="shared" si="5"/>
        <v>-10351832366</v>
      </c>
    </row>
    <row r="142" spans="1:17" ht="21">
      <c r="A142" s="191" t="s">
        <v>288</v>
      </c>
      <c r="B142" s="192"/>
      <c r="C142" s="29">
        <v>13150835</v>
      </c>
      <c r="D142" s="192"/>
      <c r="E142" s="29">
        <v>10526795856</v>
      </c>
      <c r="F142" s="156"/>
      <c r="G142" s="29">
        <v>-12258840613</v>
      </c>
      <c r="H142" s="192"/>
      <c r="I142" s="29">
        <f t="shared" si="4"/>
        <v>-1732044757</v>
      </c>
      <c r="J142" s="29"/>
      <c r="K142" s="156">
        <v>20900173</v>
      </c>
      <c r="L142" s="29"/>
      <c r="M142" s="29">
        <v>16460981572</v>
      </c>
      <c r="N142" s="192"/>
      <c r="O142" s="29">
        <v>-19188498982</v>
      </c>
      <c r="P142" s="29"/>
      <c r="Q142" s="29">
        <f t="shared" si="5"/>
        <v>-2727517410</v>
      </c>
    </row>
    <row r="143" spans="1:17" ht="21">
      <c r="A143" s="191" t="s">
        <v>209</v>
      </c>
      <c r="B143" s="192"/>
      <c r="C143" s="29">
        <v>302392</v>
      </c>
      <c r="D143" s="192"/>
      <c r="E143" s="29">
        <v>6904267168</v>
      </c>
      <c r="F143" s="156"/>
      <c r="G143" s="29">
        <v>-5145664000</v>
      </c>
      <c r="H143" s="192"/>
      <c r="I143" s="29">
        <f t="shared" si="4"/>
        <v>1758603168</v>
      </c>
      <c r="J143" s="29"/>
      <c r="K143" s="156">
        <v>1417154</v>
      </c>
      <c r="L143" s="29"/>
      <c r="M143" s="29">
        <v>23505790459</v>
      </c>
      <c r="N143" s="192"/>
      <c r="O143" s="29">
        <v>-24896758533</v>
      </c>
      <c r="P143" s="29"/>
      <c r="Q143" s="29">
        <f t="shared" si="5"/>
        <v>-1390968074</v>
      </c>
    </row>
    <row r="144" spans="1:17" ht="21">
      <c r="A144" s="191" t="s">
        <v>311</v>
      </c>
      <c r="B144" s="192"/>
      <c r="C144" s="29">
        <v>2473891</v>
      </c>
      <c r="D144" s="192"/>
      <c r="E144" s="29">
        <v>5391551109</v>
      </c>
      <c r="F144" s="156"/>
      <c r="G144" s="29">
        <v>-7116805941</v>
      </c>
      <c r="H144" s="192"/>
      <c r="I144" s="29">
        <f t="shared" si="4"/>
        <v>-1725254832</v>
      </c>
      <c r="J144" s="29"/>
      <c r="K144" s="156">
        <v>5019307</v>
      </c>
      <c r="L144" s="29"/>
      <c r="M144" s="29">
        <v>12112150133</v>
      </c>
      <c r="N144" s="192"/>
      <c r="O144" s="29">
        <v>-17085755742</v>
      </c>
      <c r="P144" s="29"/>
      <c r="Q144" s="29">
        <f t="shared" si="5"/>
        <v>-4973605609</v>
      </c>
    </row>
    <row r="145" spans="1:17" ht="21">
      <c r="A145" s="191" t="s">
        <v>332</v>
      </c>
      <c r="B145" s="192"/>
      <c r="C145" s="29">
        <v>21598</v>
      </c>
      <c r="D145" s="192"/>
      <c r="E145" s="29">
        <v>91438333</v>
      </c>
      <c r="F145" s="156"/>
      <c r="G145" s="29">
        <v>-80976633</v>
      </c>
      <c r="H145" s="192"/>
      <c r="I145" s="29">
        <f t="shared" si="4"/>
        <v>10461700</v>
      </c>
      <c r="J145" s="29"/>
      <c r="K145" s="156">
        <v>19265578</v>
      </c>
      <c r="L145" s="29"/>
      <c r="M145" s="29">
        <v>76004233373</v>
      </c>
      <c r="N145" s="192"/>
      <c r="O145" s="29">
        <v>-72087933349</v>
      </c>
      <c r="P145" s="29"/>
      <c r="Q145" s="29">
        <f t="shared" si="5"/>
        <v>3916300024</v>
      </c>
    </row>
    <row r="146" spans="1:17" ht="21">
      <c r="A146" s="191" t="s">
        <v>184</v>
      </c>
      <c r="B146" s="192"/>
      <c r="C146" s="29">
        <v>407801</v>
      </c>
      <c r="D146" s="192"/>
      <c r="E146" s="29">
        <v>2381070143</v>
      </c>
      <c r="F146" s="156"/>
      <c r="G146" s="29">
        <v>-1702095913</v>
      </c>
      <c r="H146" s="192"/>
      <c r="I146" s="29">
        <f t="shared" si="4"/>
        <v>678974230</v>
      </c>
      <c r="J146" s="29"/>
      <c r="K146" s="156">
        <v>18491371</v>
      </c>
      <c r="L146" s="29"/>
      <c r="M146" s="29">
        <v>84463194425</v>
      </c>
      <c r="N146" s="192"/>
      <c r="O146" s="29">
        <v>-84441529775</v>
      </c>
      <c r="P146" s="29"/>
      <c r="Q146" s="29">
        <f t="shared" si="5"/>
        <v>21664650</v>
      </c>
    </row>
    <row r="147" spans="1:17" ht="21">
      <c r="A147" s="191" t="s">
        <v>339</v>
      </c>
      <c r="B147" s="192"/>
      <c r="C147" s="29">
        <v>61590</v>
      </c>
      <c r="D147" s="192"/>
      <c r="E147" s="29">
        <v>1914986707</v>
      </c>
      <c r="F147" s="156"/>
      <c r="G147" s="29">
        <v>-2737499445</v>
      </c>
      <c r="H147" s="192"/>
      <c r="I147" s="29">
        <f t="shared" si="4"/>
        <v>-822512738</v>
      </c>
      <c r="J147" s="29"/>
      <c r="K147" s="156">
        <v>608390</v>
      </c>
      <c r="L147" s="29"/>
      <c r="M147" s="29">
        <v>21991655073</v>
      </c>
      <c r="N147" s="192"/>
      <c r="O147" s="29">
        <v>-28588106783</v>
      </c>
      <c r="P147" s="29"/>
      <c r="Q147" s="29">
        <f t="shared" si="5"/>
        <v>-6596451710</v>
      </c>
    </row>
    <row r="148" spans="1:17" ht="21">
      <c r="A148" s="191" t="s">
        <v>187</v>
      </c>
      <c r="B148" s="192"/>
      <c r="C148" s="29">
        <v>1526593</v>
      </c>
      <c r="D148" s="192"/>
      <c r="E148" s="29">
        <v>2743289198</v>
      </c>
      <c r="F148" s="156"/>
      <c r="G148" s="29">
        <v>-3893016514</v>
      </c>
      <c r="H148" s="192"/>
      <c r="I148" s="29">
        <f t="shared" si="4"/>
        <v>-1149727316</v>
      </c>
      <c r="J148" s="29"/>
      <c r="K148" s="156">
        <v>30221873</v>
      </c>
      <c r="L148" s="29"/>
      <c r="M148" s="29">
        <v>70492954010</v>
      </c>
      <c r="N148" s="192"/>
      <c r="O148" s="29">
        <v>-83400586916</v>
      </c>
      <c r="P148" s="29"/>
      <c r="Q148" s="29">
        <f t="shared" si="5"/>
        <v>-12907632906</v>
      </c>
    </row>
    <row r="149" spans="1:17" ht="21">
      <c r="A149" s="191" t="s">
        <v>252</v>
      </c>
      <c r="B149" s="192"/>
      <c r="C149" s="29">
        <v>3557483</v>
      </c>
      <c r="D149" s="192"/>
      <c r="E149" s="29">
        <v>18915314531</v>
      </c>
      <c r="F149" s="156"/>
      <c r="G149" s="29">
        <v>-18014995597</v>
      </c>
      <c r="H149" s="192"/>
      <c r="I149" s="29">
        <f t="shared" si="4"/>
        <v>900318934</v>
      </c>
      <c r="J149" s="29"/>
      <c r="K149" s="156">
        <v>8045368</v>
      </c>
      <c r="L149" s="29"/>
      <c r="M149" s="29">
        <v>35425411315</v>
      </c>
      <c r="N149" s="192"/>
      <c r="O149" s="29">
        <v>-36828374831</v>
      </c>
      <c r="P149" s="29"/>
      <c r="Q149" s="29">
        <f t="shared" si="5"/>
        <v>-1402963516</v>
      </c>
    </row>
    <row r="150" spans="1:17" ht="21">
      <c r="A150" s="191" t="s">
        <v>255</v>
      </c>
      <c r="B150" s="192"/>
      <c r="C150" s="29">
        <v>643398</v>
      </c>
      <c r="D150" s="192"/>
      <c r="E150" s="29">
        <v>9070839099</v>
      </c>
      <c r="F150" s="156"/>
      <c r="G150" s="29">
        <v>-8680386304</v>
      </c>
      <c r="H150" s="192"/>
      <c r="I150" s="29">
        <f t="shared" si="4"/>
        <v>390452795</v>
      </c>
      <c r="J150" s="29"/>
      <c r="K150" s="156">
        <v>3275422</v>
      </c>
      <c r="L150" s="29"/>
      <c r="M150" s="29">
        <v>36471348957</v>
      </c>
      <c r="N150" s="192"/>
      <c r="O150" s="29">
        <v>-36983182644</v>
      </c>
      <c r="P150" s="29"/>
      <c r="Q150" s="29">
        <f t="shared" si="5"/>
        <v>-511833687</v>
      </c>
    </row>
    <row r="151" spans="1:17" ht="21">
      <c r="A151" s="191" t="s">
        <v>325</v>
      </c>
      <c r="B151" s="192"/>
      <c r="C151" s="29">
        <v>0</v>
      </c>
      <c r="D151" s="192"/>
      <c r="E151" s="29">
        <v>0</v>
      </c>
      <c r="F151" s="156"/>
      <c r="G151" s="29">
        <v>0</v>
      </c>
      <c r="H151" s="192"/>
      <c r="I151" s="29">
        <f t="shared" si="4"/>
        <v>0</v>
      </c>
      <c r="J151" s="29"/>
      <c r="K151" s="156">
        <v>825879</v>
      </c>
      <c r="L151" s="29"/>
      <c r="M151" s="29">
        <v>7472761574</v>
      </c>
      <c r="N151" s="192"/>
      <c r="O151" s="29">
        <v>-7708861539</v>
      </c>
      <c r="P151" s="29"/>
      <c r="Q151" s="29">
        <f t="shared" si="5"/>
        <v>-236099965</v>
      </c>
    </row>
    <row r="152" spans="1:17" ht="21">
      <c r="A152" s="191" t="s">
        <v>93</v>
      </c>
      <c r="B152" s="192"/>
      <c r="C152" s="29">
        <v>5283167</v>
      </c>
      <c r="D152" s="192"/>
      <c r="E152" s="29">
        <v>8288081510</v>
      </c>
      <c r="F152" s="156"/>
      <c r="G152" s="29">
        <v>-8543963638</v>
      </c>
      <c r="H152" s="192"/>
      <c r="I152" s="29">
        <f t="shared" si="4"/>
        <v>-255882128</v>
      </c>
      <c r="J152" s="29"/>
      <c r="K152" s="156">
        <v>25572345</v>
      </c>
      <c r="L152" s="29"/>
      <c r="M152" s="29">
        <v>36401629823</v>
      </c>
      <c r="N152" s="192"/>
      <c r="O152" s="29">
        <v>-38255147218</v>
      </c>
      <c r="P152" s="29"/>
      <c r="Q152" s="29">
        <f t="shared" si="5"/>
        <v>-1853517395</v>
      </c>
    </row>
    <row r="153" spans="1:17" ht="21">
      <c r="A153" s="191" t="s">
        <v>292</v>
      </c>
      <c r="B153" s="192"/>
      <c r="C153" s="29">
        <v>267794</v>
      </c>
      <c r="D153" s="192"/>
      <c r="E153" s="29">
        <v>8766724950</v>
      </c>
      <c r="F153" s="156"/>
      <c r="G153" s="29">
        <v>-10019012526</v>
      </c>
      <c r="H153" s="192"/>
      <c r="I153" s="29">
        <f t="shared" si="4"/>
        <v>-1252287576</v>
      </c>
      <c r="J153" s="29"/>
      <c r="K153" s="156">
        <v>730306</v>
      </c>
      <c r="L153" s="29"/>
      <c r="M153" s="29">
        <v>22878212757</v>
      </c>
      <c r="N153" s="192"/>
      <c r="O153" s="29">
        <v>-24800141740</v>
      </c>
      <c r="P153" s="29"/>
      <c r="Q153" s="29">
        <f t="shared" si="5"/>
        <v>-1921928983</v>
      </c>
    </row>
    <row r="154" spans="1:17" ht="21">
      <c r="A154" s="191" t="s">
        <v>178</v>
      </c>
      <c r="B154" s="192"/>
      <c r="C154" s="29">
        <v>6436561</v>
      </c>
      <c r="D154" s="192"/>
      <c r="E154" s="29">
        <v>7649581565</v>
      </c>
      <c r="F154" s="156"/>
      <c r="G154" s="29">
        <v>-9408776137</v>
      </c>
      <c r="H154" s="192"/>
      <c r="I154" s="29">
        <f t="shared" si="4"/>
        <v>-1759194572</v>
      </c>
      <c r="J154" s="29"/>
      <c r="K154" s="156">
        <v>14090699</v>
      </c>
      <c r="L154" s="29"/>
      <c r="M154" s="29">
        <v>22864537068</v>
      </c>
      <c r="N154" s="192"/>
      <c r="O154" s="29">
        <v>-27285482880</v>
      </c>
      <c r="P154" s="29"/>
      <c r="Q154" s="29">
        <f t="shared" si="5"/>
        <v>-4420945812</v>
      </c>
    </row>
    <row r="155" spans="1:17" ht="21">
      <c r="A155" s="191" t="s">
        <v>179</v>
      </c>
      <c r="B155" s="192"/>
      <c r="C155" s="29">
        <v>1300224</v>
      </c>
      <c r="D155" s="192"/>
      <c r="E155" s="29">
        <v>5965722250</v>
      </c>
      <c r="F155" s="156"/>
      <c r="G155" s="29">
        <v>-5846047613</v>
      </c>
      <c r="H155" s="192"/>
      <c r="I155" s="29">
        <f t="shared" si="4"/>
        <v>119674637</v>
      </c>
      <c r="J155" s="29"/>
      <c r="K155" s="156">
        <v>6197355</v>
      </c>
      <c r="L155" s="29"/>
      <c r="M155" s="29">
        <v>27222119193</v>
      </c>
      <c r="N155" s="192"/>
      <c r="O155" s="29">
        <v>-31198265782</v>
      </c>
      <c r="P155" s="29"/>
      <c r="Q155" s="29">
        <f t="shared" si="5"/>
        <v>-3976146589</v>
      </c>
    </row>
    <row r="156" spans="1:17" ht="21">
      <c r="A156" s="191" t="s">
        <v>281</v>
      </c>
      <c r="B156" s="192"/>
      <c r="C156" s="29">
        <v>1133398</v>
      </c>
      <c r="D156" s="192"/>
      <c r="E156" s="29">
        <v>7852496647</v>
      </c>
      <c r="F156" s="156"/>
      <c r="G156" s="29">
        <v>-8054090788</v>
      </c>
      <c r="H156" s="192"/>
      <c r="I156" s="29">
        <f t="shared" si="4"/>
        <v>-201594141</v>
      </c>
      <c r="J156" s="29"/>
      <c r="K156" s="156">
        <v>2610278</v>
      </c>
      <c r="L156" s="29"/>
      <c r="M156" s="29">
        <v>18799386440</v>
      </c>
      <c r="N156" s="192"/>
      <c r="O156" s="29">
        <v>-19062426241</v>
      </c>
      <c r="P156" s="29"/>
      <c r="Q156" s="29">
        <f t="shared" si="5"/>
        <v>-263039801</v>
      </c>
    </row>
    <row r="157" spans="1:17" ht="21">
      <c r="A157" s="191" t="s">
        <v>112</v>
      </c>
      <c r="B157" s="192"/>
      <c r="C157" s="29">
        <v>153561</v>
      </c>
      <c r="D157" s="192"/>
      <c r="E157" s="29">
        <v>614893317</v>
      </c>
      <c r="F157" s="156"/>
      <c r="G157" s="29">
        <v>-762852372</v>
      </c>
      <c r="H157" s="192"/>
      <c r="I157" s="29">
        <f t="shared" si="4"/>
        <v>-147959055</v>
      </c>
      <c r="J157" s="29"/>
      <c r="K157" s="156">
        <v>2588849</v>
      </c>
      <c r="L157" s="29"/>
      <c r="M157" s="29">
        <v>9486674542</v>
      </c>
      <c r="N157" s="192"/>
      <c r="O157" s="29">
        <v>-12891050535</v>
      </c>
      <c r="P157" s="29"/>
      <c r="Q157" s="29">
        <f t="shared" si="5"/>
        <v>-3404375993</v>
      </c>
    </row>
    <row r="158" spans="1:17" ht="21">
      <c r="A158" s="191" t="s">
        <v>234</v>
      </c>
      <c r="B158" s="192"/>
      <c r="C158" s="29">
        <v>4007335</v>
      </c>
      <c r="D158" s="192"/>
      <c r="E158" s="29">
        <v>6781193545</v>
      </c>
      <c r="F158" s="156"/>
      <c r="G158" s="29">
        <v>-9562108386</v>
      </c>
      <c r="H158" s="192"/>
      <c r="I158" s="29">
        <f t="shared" si="4"/>
        <v>-2780914841</v>
      </c>
      <c r="J158" s="29"/>
      <c r="K158" s="156">
        <v>15182289</v>
      </c>
      <c r="L158" s="29"/>
      <c r="M158" s="29">
        <v>27438487120</v>
      </c>
      <c r="N158" s="192"/>
      <c r="O158" s="29">
        <v>-37711131968</v>
      </c>
      <c r="P158" s="29"/>
      <c r="Q158" s="29">
        <f t="shared" si="5"/>
        <v>-10272644848</v>
      </c>
    </row>
    <row r="159" spans="1:17" ht="21">
      <c r="A159" s="191" t="s">
        <v>296</v>
      </c>
      <c r="B159" s="192"/>
      <c r="C159" s="29">
        <v>7899228</v>
      </c>
      <c r="D159" s="192"/>
      <c r="E159" s="29">
        <v>15068081946</v>
      </c>
      <c r="F159" s="156"/>
      <c r="G159" s="29">
        <v>-14957597259</v>
      </c>
      <c r="H159" s="192"/>
      <c r="I159" s="29">
        <f t="shared" si="4"/>
        <v>110484687</v>
      </c>
      <c r="J159" s="29"/>
      <c r="K159" s="156">
        <v>17239735</v>
      </c>
      <c r="L159" s="29"/>
      <c r="M159" s="29">
        <v>51204883351</v>
      </c>
      <c r="N159" s="192"/>
      <c r="O159" s="29">
        <v>-52332060849</v>
      </c>
      <c r="P159" s="29"/>
      <c r="Q159" s="29">
        <f t="shared" si="5"/>
        <v>-1127177498</v>
      </c>
    </row>
    <row r="160" spans="1:17" ht="21">
      <c r="A160" s="191" t="s">
        <v>382</v>
      </c>
      <c r="B160" s="192"/>
      <c r="C160" s="29">
        <v>1487074</v>
      </c>
      <c r="D160" s="192"/>
      <c r="E160" s="29">
        <v>11024946432</v>
      </c>
      <c r="F160" s="156"/>
      <c r="G160" s="29">
        <v>-11331817565</v>
      </c>
      <c r="H160" s="192"/>
      <c r="I160" s="29">
        <f t="shared" si="4"/>
        <v>-306871133</v>
      </c>
      <c r="J160" s="29"/>
      <c r="K160" s="156">
        <v>6236098</v>
      </c>
      <c r="L160" s="29"/>
      <c r="M160" s="29">
        <v>41119699611</v>
      </c>
      <c r="N160" s="192"/>
      <c r="O160" s="29">
        <v>-44457362526</v>
      </c>
      <c r="P160" s="29"/>
      <c r="Q160" s="29">
        <f t="shared" si="5"/>
        <v>-3337662915</v>
      </c>
    </row>
    <row r="161" spans="1:19" ht="21">
      <c r="A161" s="191" t="s">
        <v>111</v>
      </c>
      <c r="B161" s="192"/>
      <c r="C161" s="29">
        <v>292046</v>
      </c>
      <c r="D161" s="192"/>
      <c r="E161" s="29">
        <v>4010830258</v>
      </c>
      <c r="F161" s="156"/>
      <c r="G161" s="29">
        <v>-4412567728</v>
      </c>
      <c r="H161" s="192"/>
      <c r="I161" s="29">
        <f t="shared" si="4"/>
        <v>-401737470</v>
      </c>
      <c r="J161" s="29"/>
      <c r="K161" s="156">
        <v>965701</v>
      </c>
      <c r="L161" s="29"/>
      <c r="M161" s="29">
        <v>13043792660</v>
      </c>
      <c r="N161" s="192"/>
      <c r="O161" s="29">
        <v>-14537626632</v>
      </c>
      <c r="P161" s="29"/>
      <c r="Q161" s="29">
        <f t="shared" si="5"/>
        <v>-1493833972</v>
      </c>
    </row>
    <row r="162" spans="1:19" ht="21">
      <c r="A162" s="191" t="s">
        <v>228</v>
      </c>
      <c r="B162" s="192"/>
      <c r="C162" s="29">
        <v>0</v>
      </c>
      <c r="D162" s="192"/>
      <c r="E162" s="29">
        <v>0</v>
      </c>
      <c r="F162" s="156"/>
      <c r="G162" s="29">
        <v>0</v>
      </c>
      <c r="H162" s="192"/>
      <c r="I162" s="29">
        <f t="shared" si="4"/>
        <v>0</v>
      </c>
      <c r="J162" s="29"/>
      <c r="K162" s="156">
        <v>23572901</v>
      </c>
      <c r="L162" s="29"/>
      <c r="M162" s="29">
        <v>62040333369</v>
      </c>
      <c r="N162" s="192"/>
      <c r="O162" s="29">
        <v>-74628982491</v>
      </c>
      <c r="P162" s="29"/>
      <c r="Q162" s="29">
        <f t="shared" si="5"/>
        <v>-12588649122</v>
      </c>
    </row>
    <row r="163" spans="1:19" ht="21">
      <c r="A163" s="191" t="s">
        <v>221</v>
      </c>
      <c r="B163" s="192"/>
      <c r="C163" s="29">
        <v>9336268</v>
      </c>
      <c r="D163" s="192"/>
      <c r="E163" s="29">
        <v>24187557260</v>
      </c>
      <c r="F163" s="156"/>
      <c r="G163" s="29">
        <v>-26432020962</v>
      </c>
      <c r="H163" s="192"/>
      <c r="I163" s="29">
        <f t="shared" si="4"/>
        <v>-2244463702</v>
      </c>
      <c r="J163" s="29"/>
      <c r="K163" s="156">
        <v>28827960</v>
      </c>
      <c r="L163" s="29"/>
      <c r="M163" s="29">
        <v>75833095022</v>
      </c>
      <c r="N163" s="192"/>
      <c r="O163" s="29">
        <v>-80549412541</v>
      </c>
      <c r="P163" s="29"/>
      <c r="Q163" s="29">
        <f t="shared" si="5"/>
        <v>-4716317519</v>
      </c>
    </row>
    <row r="164" spans="1:19" s="103" customFormat="1" ht="21">
      <c r="A164" s="191" t="s">
        <v>142</v>
      </c>
      <c r="B164" s="192"/>
      <c r="C164" s="29">
        <v>245202</v>
      </c>
      <c r="D164" s="192"/>
      <c r="E164" s="29">
        <v>10940756181</v>
      </c>
      <c r="F164" s="156"/>
      <c r="G164" s="29">
        <v>-11390122313</v>
      </c>
      <c r="H164" s="192"/>
      <c r="I164" s="29">
        <f t="shared" si="4"/>
        <v>-449366132</v>
      </c>
      <c r="J164" s="29"/>
      <c r="K164" s="156">
        <v>1370004</v>
      </c>
      <c r="L164" s="29"/>
      <c r="M164" s="29">
        <v>60874361226</v>
      </c>
      <c r="N164" s="192"/>
      <c r="O164" s="29">
        <v>-63704716863</v>
      </c>
      <c r="P164" s="29"/>
      <c r="Q164" s="29">
        <f t="shared" si="5"/>
        <v>-2830355637</v>
      </c>
      <c r="R164" s="11"/>
      <c r="S164" s="11"/>
    </row>
    <row r="165" spans="1:19" ht="21">
      <c r="A165" s="191" t="s">
        <v>86</v>
      </c>
      <c r="B165" s="192"/>
      <c r="C165" s="29">
        <v>799484</v>
      </c>
      <c r="D165" s="192"/>
      <c r="E165" s="29">
        <v>3809816421</v>
      </c>
      <c r="F165" s="156"/>
      <c r="G165" s="29">
        <v>-3465376554</v>
      </c>
      <c r="H165" s="192"/>
      <c r="I165" s="29">
        <f t="shared" si="4"/>
        <v>344439867</v>
      </c>
      <c r="J165" s="29"/>
      <c r="K165" s="156">
        <v>4283106</v>
      </c>
      <c r="L165" s="29"/>
      <c r="M165" s="29">
        <v>11599314148</v>
      </c>
      <c r="N165" s="192"/>
      <c r="O165" s="29">
        <v>-12628195271</v>
      </c>
      <c r="P165" s="29"/>
      <c r="Q165" s="29">
        <f t="shared" si="5"/>
        <v>-1028881123</v>
      </c>
    </row>
    <row r="166" spans="1:19" ht="21">
      <c r="A166" s="191" t="s">
        <v>166</v>
      </c>
      <c r="B166" s="192"/>
      <c r="C166" s="29">
        <v>4767020</v>
      </c>
      <c r="D166" s="192"/>
      <c r="E166" s="29">
        <v>34907381258</v>
      </c>
      <c r="F166" s="156"/>
      <c r="G166" s="29">
        <v>-33832927243</v>
      </c>
      <c r="H166" s="192"/>
      <c r="I166" s="29">
        <f t="shared" si="4"/>
        <v>1074454015</v>
      </c>
      <c r="J166" s="29"/>
      <c r="K166" s="156">
        <v>12713974</v>
      </c>
      <c r="L166" s="29"/>
      <c r="M166" s="29">
        <v>84278512310</v>
      </c>
      <c r="N166" s="192"/>
      <c r="O166" s="29">
        <v>-90500636337</v>
      </c>
      <c r="P166" s="29"/>
      <c r="Q166" s="29">
        <f t="shared" si="5"/>
        <v>-6222124027</v>
      </c>
    </row>
    <row r="167" spans="1:19" ht="21">
      <c r="A167" s="191" t="s">
        <v>273</v>
      </c>
      <c r="B167" s="192"/>
      <c r="C167" s="29">
        <v>0</v>
      </c>
      <c r="D167" s="192"/>
      <c r="E167" s="29">
        <v>0</v>
      </c>
      <c r="F167" s="156"/>
      <c r="G167" s="29">
        <v>0</v>
      </c>
      <c r="H167" s="192"/>
      <c r="I167" s="29">
        <f t="shared" si="4"/>
        <v>0</v>
      </c>
      <c r="J167" s="29"/>
      <c r="K167" s="156">
        <v>77772044</v>
      </c>
      <c r="L167" s="29"/>
      <c r="M167" s="29">
        <v>165999345963</v>
      </c>
      <c r="N167" s="192"/>
      <c r="O167" s="29">
        <v>-180541377552</v>
      </c>
      <c r="P167" s="29"/>
      <c r="Q167" s="29">
        <f t="shared" si="5"/>
        <v>-14542031589</v>
      </c>
    </row>
    <row r="168" spans="1:19" ht="21">
      <c r="A168" s="191" t="s">
        <v>139</v>
      </c>
      <c r="B168" s="192"/>
      <c r="C168" s="29">
        <v>13401822</v>
      </c>
      <c r="D168" s="192"/>
      <c r="E168" s="29">
        <v>20893517419</v>
      </c>
      <c r="F168" s="156"/>
      <c r="G168" s="29">
        <v>-23328528569</v>
      </c>
      <c r="H168" s="192"/>
      <c r="I168" s="29">
        <f t="shared" si="4"/>
        <v>-2435011150</v>
      </c>
      <c r="J168" s="29"/>
      <c r="K168" s="156">
        <v>32481691</v>
      </c>
      <c r="L168" s="29"/>
      <c r="M168" s="29">
        <v>52085603142</v>
      </c>
      <c r="N168" s="192"/>
      <c r="O168" s="29">
        <v>-54592438909</v>
      </c>
      <c r="P168" s="29"/>
      <c r="Q168" s="29">
        <f t="shared" si="5"/>
        <v>-2506835767</v>
      </c>
    </row>
    <row r="169" spans="1:19" ht="21">
      <c r="A169" s="191" t="s">
        <v>316</v>
      </c>
      <c r="B169" s="192"/>
      <c r="C169" s="29">
        <v>592396</v>
      </c>
      <c r="D169" s="192"/>
      <c r="E169" s="29">
        <v>1109839193</v>
      </c>
      <c r="F169" s="156"/>
      <c r="G169" s="29">
        <v>-1613274018</v>
      </c>
      <c r="H169" s="192"/>
      <c r="I169" s="29">
        <f t="shared" si="4"/>
        <v>-503434825</v>
      </c>
      <c r="J169" s="29"/>
      <c r="K169" s="156">
        <v>12702809</v>
      </c>
      <c r="L169" s="29"/>
      <c r="M169" s="29">
        <v>28338325655</v>
      </c>
      <c r="N169" s="192"/>
      <c r="O169" s="29">
        <v>-27931227290</v>
      </c>
      <c r="P169" s="29"/>
      <c r="Q169" s="29">
        <f t="shared" si="5"/>
        <v>407098365</v>
      </c>
    </row>
    <row r="170" spans="1:19" ht="21">
      <c r="A170" s="191" t="s">
        <v>293</v>
      </c>
      <c r="B170" s="192"/>
      <c r="C170" s="29">
        <v>1150926</v>
      </c>
      <c r="D170" s="192"/>
      <c r="E170" s="29">
        <v>3770834620</v>
      </c>
      <c r="F170" s="156"/>
      <c r="G170" s="29">
        <v>-2805048708</v>
      </c>
      <c r="H170" s="192"/>
      <c r="I170" s="29">
        <f t="shared" si="4"/>
        <v>965785912</v>
      </c>
      <c r="J170" s="29"/>
      <c r="K170" s="156">
        <v>17335968</v>
      </c>
      <c r="L170" s="29"/>
      <c r="M170" s="29">
        <v>43859763348</v>
      </c>
      <c r="N170" s="192"/>
      <c r="O170" s="29">
        <v>-40197207897</v>
      </c>
      <c r="P170" s="29"/>
      <c r="Q170" s="29">
        <f t="shared" si="5"/>
        <v>3662555451</v>
      </c>
    </row>
    <row r="171" spans="1:19" ht="21">
      <c r="A171" s="191" t="s">
        <v>177</v>
      </c>
      <c r="B171" s="192"/>
      <c r="C171" s="29">
        <v>1953475</v>
      </c>
      <c r="D171" s="192"/>
      <c r="E171" s="29">
        <v>12772777289</v>
      </c>
      <c r="F171" s="156"/>
      <c r="G171" s="29">
        <v>-12251822754</v>
      </c>
      <c r="H171" s="192"/>
      <c r="I171" s="29">
        <f t="shared" si="4"/>
        <v>520954535</v>
      </c>
      <c r="J171" s="29"/>
      <c r="K171" s="156">
        <v>10690520</v>
      </c>
      <c r="L171" s="29"/>
      <c r="M171" s="29">
        <v>59387516849</v>
      </c>
      <c r="N171" s="192"/>
      <c r="O171" s="29">
        <v>-62546375222</v>
      </c>
      <c r="P171" s="29"/>
      <c r="Q171" s="29">
        <f t="shared" si="5"/>
        <v>-3158858373</v>
      </c>
    </row>
    <row r="172" spans="1:19" ht="21">
      <c r="A172" s="191" t="s">
        <v>326</v>
      </c>
      <c r="B172" s="192"/>
      <c r="C172" s="29">
        <v>0</v>
      </c>
      <c r="D172" s="192"/>
      <c r="E172" s="29">
        <v>0</v>
      </c>
      <c r="F172" s="156"/>
      <c r="G172" s="29">
        <v>0</v>
      </c>
      <c r="H172" s="192"/>
      <c r="I172" s="29">
        <f t="shared" si="4"/>
        <v>0</v>
      </c>
      <c r="J172" s="29"/>
      <c r="K172" s="156">
        <v>15660856</v>
      </c>
      <c r="L172" s="29"/>
      <c r="M172" s="29">
        <v>75240472602</v>
      </c>
      <c r="N172" s="192"/>
      <c r="O172" s="29">
        <v>-67468523787</v>
      </c>
      <c r="P172" s="29"/>
      <c r="Q172" s="29">
        <f t="shared" si="5"/>
        <v>7771948815</v>
      </c>
    </row>
    <row r="173" spans="1:19" ht="21">
      <c r="A173" s="191" t="s">
        <v>172</v>
      </c>
      <c r="B173" s="192"/>
      <c r="C173" s="29">
        <v>1933853</v>
      </c>
      <c r="D173" s="192"/>
      <c r="E173" s="29">
        <v>4826126791</v>
      </c>
      <c r="F173" s="156"/>
      <c r="G173" s="29">
        <v>-5599580423</v>
      </c>
      <c r="H173" s="192"/>
      <c r="I173" s="29">
        <f t="shared" si="4"/>
        <v>-773453632</v>
      </c>
      <c r="J173" s="29"/>
      <c r="K173" s="156">
        <v>8365159</v>
      </c>
      <c r="L173" s="29"/>
      <c r="M173" s="29">
        <v>19915639580</v>
      </c>
      <c r="N173" s="192"/>
      <c r="O173" s="29">
        <v>-21972155172</v>
      </c>
      <c r="P173" s="29"/>
      <c r="Q173" s="29">
        <f t="shared" si="5"/>
        <v>-2056515592</v>
      </c>
    </row>
    <row r="174" spans="1:19" ht="21">
      <c r="A174" s="191" t="s">
        <v>95</v>
      </c>
      <c r="B174" s="192"/>
      <c r="C174" s="29">
        <v>5349961</v>
      </c>
      <c r="D174" s="192"/>
      <c r="E174" s="29">
        <v>21753392784</v>
      </c>
      <c r="F174" s="156"/>
      <c r="G174" s="29">
        <v>-25792166535</v>
      </c>
      <c r="H174" s="192"/>
      <c r="I174" s="29">
        <f t="shared" si="4"/>
        <v>-4038773751</v>
      </c>
      <c r="J174" s="29"/>
      <c r="K174" s="156">
        <v>17504234</v>
      </c>
      <c r="L174" s="29"/>
      <c r="M174" s="29">
        <v>74566207264</v>
      </c>
      <c r="N174" s="192"/>
      <c r="O174" s="29">
        <v>-81227041557</v>
      </c>
      <c r="P174" s="29"/>
      <c r="Q174" s="29">
        <f t="shared" si="5"/>
        <v>-6660834293</v>
      </c>
    </row>
    <row r="175" spans="1:19" ht="21">
      <c r="A175" s="191" t="s">
        <v>307</v>
      </c>
      <c r="B175" s="192"/>
      <c r="C175" s="29">
        <v>7848</v>
      </c>
      <c r="D175" s="192"/>
      <c r="E175" s="29">
        <v>186587425</v>
      </c>
      <c r="F175" s="156"/>
      <c r="G175" s="29">
        <v>-193230665</v>
      </c>
      <c r="H175" s="192"/>
      <c r="I175" s="29">
        <f t="shared" si="4"/>
        <v>-6643240</v>
      </c>
      <c r="J175" s="29"/>
      <c r="K175" s="156">
        <v>662505</v>
      </c>
      <c r="L175" s="29"/>
      <c r="M175" s="29">
        <v>13037404171</v>
      </c>
      <c r="N175" s="192"/>
      <c r="O175" s="29">
        <v>-14023772340</v>
      </c>
      <c r="P175" s="29"/>
      <c r="Q175" s="29">
        <f t="shared" si="5"/>
        <v>-986368169</v>
      </c>
    </row>
    <row r="176" spans="1:19" ht="21">
      <c r="A176" s="191" t="s">
        <v>76</v>
      </c>
      <c r="B176" s="192"/>
      <c r="C176" s="29">
        <v>2583369</v>
      </c>
      <c r="D176" s="192"/>
      <c r="E176" s="29">
        <v>7793827493</v>
      </c>
      <c r="F176" s="156"/>
      <c r="G176" s="29">
        <v>-12190351787</v>
      </c>
      <c r="H176" s="192"/>
      <c r="I176" s="29">
        <f t="shared" si="4"/>
        <v>-4396524294</v>
      </c>
      <c r="J176" s="29"/>
      <c r="K176" s="156">
        <v>11517551</v>
      </c>
      <c r="L176" s="29"/>
      <c r="M176" s="29">
        <v>44925416326</v>
      </c>
      <c r="N176" s="192"/>
      <c r="O176" s="29">
        <v>-57669571490</v>
      </c>
      <c r="P176" s="29"/>
      <c r="Q176" s="29">
        <f t="shared" si="5"/>
        <v>-12744155164</v>
      </c>
    </row>
    <row r="177" spans="1:17" ht="21">
      <c r="A177" s="191" t="s">
        <v>402</v>
      </c>
      <c r="B177" s="192"/>
      <c r="C177" s="29">
        <v>17176</v>
      </c>
      <c r="D177" s="192"/>
      <c r="E177" s="29">
        <v>147910776</v>
      </c>
      <c r="F177" s="156"/>
      <c r="G177" s="29">
        <v>-181956108</v>
      </c>
      <c r="H177" s="192"/>
      <c r="I177" s="29">
        <f t="shared" si="4"/>
        <v>-34045332</v>
      </c>
      <c r="J177" s="29"/>
      <c r="K177" s="156">
        <v>1411255</v>
      </c>
      <c r="L177" s="29"/>
      <c r="M177" s="29">
        <v>12923716537</v>
      </c>
      <c r="N177" s="192"/>
      <c r="O177" s="29">
        <v>-15369947355</v>
      </c>
      <c r="P177" s="29"/>
      <c r="Q177" s="29">
        <f t="shared" si="5"/>
        <v>-2446230818</v>
      </c>
    </row>
    <row r="178" spans="1:17" ht="21">
      <c r="A178" s="191" t="s">
        <v>312</v>
      </c>
      <c r="B178" s="192"/>
      <c r="C178" s="29">
        <v>1437718</v>
      </c>
      <c r="D178" s="192"/>
      <c r="E178" s="29">
        <v>5462834462</v>
      </c>
      <c r="F178" s="156"/>
      <c r="G178" s="29">
        <v>-7168198994</v>
      </c>
      <c r="H178" s="192"/>
      <c r="I178" s="29">
        <f t="shared" si="4"/>
        <v>-1705364532</v>
      </c>
      <c r="J178" s="29"/>
      <c r="K178" s="156">
        <v>8555693</v>
      </c>
      <c r="L178" s="29"/>
      <c r="M178" s="29">
        <v>33723434852</v>
      </c>
      <c r="N178" s="192"/>
      <c r="O178" s="29">
        <v>-38779902588</v>
      </c>
      <c r="P178" s="29"/>
      <c r="Q178" s="29">
        <f t="shared" si="5"/>
        <v>-5056467736</v>
      </c>
    </row>
    <row r="179" spans="1:17" ht="21">
      <c r="A179" s="191" t="s">
        <v>156</v>
      </c>
      <c r="B179" s="192"/>
      <c r="C179" s="29">
        <v>5632822</v>
      </c>
      <c r="D179" s="192"/>
      <c r="E179" s="29">
        <v>32575412414</v>
      </c>
      <c r="F179" s="156"/>
      <c r="G179" s="29">
        <v>-30968919498</v>
      </c>
      <c r="H179" s="192"/>
      <c r="I179" s="29">
        <f t="shared" si="4"/>
        <v>1606492916</v>
      </c>
      <c r="J179" s="29"/>
      <c r="K179" s="156">
        <v>12319964</v>
      </c>
      <c r="L179" s="29"/>
      <c r="M179" s="29">
        <v>65331065421</v>
      </c>
      <c r="N179" s="192"/>
      <c r="O179" s="29">
        <v>-63267351300</v>
      </c>
      <c r="P179" s="29"/>
      <c r="Q179" s="29">
        <f t="shared" si="5"/>
        <v>2063714121</v>
      </c>
    </row>
    <row r="180" spans="1:17" ht="21">
      <c r="A180" s="191" t="s">
        <v>407</v>
      </c>
      <c r="B180" s="192"/>
      <c r="C180" s="29">
        <v>2480983</v>
      </c>
      <c r="D180" s="192"/>
      <c r="E180" s="29">
        <v>5220021507</v>
      </c>
      <c r="F180" s="156"/>
      <c r="G180" s="29">
        <v>-4863306041</v>
      </c>
      <c r="H180" s="192"/>
      <c r="I180" s="29">
        <f t="shared" si="4"/>
        <v>356715466</v>
      </c>
      <c r="J180" s="29"/>
      <c r="K180" s="156">
        <v>14905639</v>
      </c>
      <c r="L180" s="29"/>
      <c r="M180" s="29">
        <v>24457422048</v>
      </c>
      <c r="N180" s="192"/>
      <c r="O180" s="29">
        <v>-24247985527</v>
      </c>
      <c r="P180" s="29"/>
      <c r="Q180" s="29">
        <f t="shared" si="5"/>
        <v>209436521</v>
      </c>
    </row>
    <row r="181" spans="1:17" ht="21">
      <c r="A181" s="191" t="s">
        <v>251</v>
      </c>
      <c r="B181" s="192"/>
      <c r="C181" s="29">
        <v>104399</v>
      </c>
      <c r="D181" s="192"/>
      <c r="E181" s="29">
        <v>4870197539</v>
      </c>
      <c r="F181" s="156"/>
      <c r="G181" s="29">
        <v>-3956165878</v>
      </c>
      <c r="H181" s="192"/>
      <c r="I181" s="29">
        <f t="shared" si="4"/>
        <v>914031661</v>
      </c>
      <c r="J181" s="29"/>
      <c r="K181" s="156">
        <v>1307063</v>
      </c>
      <c r="L181" s="29"/>
      <c r="M181" s="29">
        <v>46145756112</v>
      </c>
      <c r="N181" s="192"/>
      <c r="O181" s="29">
        <v>-46273946142</v>
      </c>
      <c r="P181" s="29"/>
      <c r="Q181" s="29">
        <f t="shared" si="5"/>
        <v>-128190030</v>
      </c>
    </row>
    <row r="182" spans="1:17" ht="21">
      <c r="A182" s="191" t="s">
        <v>197</v>
      </c>
      <c r="B182" s="192"/>
      <c r="C182" s="29">
        <v>941574</v>
      </c>
      <c r="D182" s="192"/>
      <c r="E182" s="29">
        <v>7500110064</v>
      </c>
      <c r="F182" s="156"/>
      <c r="G182" s="29">
        <v>-7369070832</v>
      </c>
      <c r="H182" s="192"/>
      <c r="I182" s="29">
        <f t="shared" si="4"/>
        <v>131039232</v>
      </c>
      <c r="J182" s="29"/>
      <c r="K182" s="156">
        <v>4544198</v>
      </c>
      <c r="L182" s="29"/>
      <c r="M182" s="29">
        <v>33099045702</v>
      </c>
      <c r="N182" s="192"/>
      <c r="O182" s="29">
        <v>-36137147806</v>
      </c>
      <c r="P182" s="29"/>
      <c r="Q182" s="29">
        <f t="shared" si="5"/>
        <v>-3038102104</v>
      </c>
    </row>
    <row r="183" spans="1:17" ht="21">
      <c r="A183" s="191" t="s">
        <v>233</v>
      </c>
      <c r="B183" s="192"/>
      <c r="C183" s="29">
        <v>1000014</v>
      </c>
      <c r="D183" s="192"/>
      <c r="E183" s="29">
        <v>12616060868</v>
      </c>
      <c r="F183" s="156"/>
      <c r="G183" s="29">
        <v>-12824636730</v>
      </c>
      <c r="H183" s="192"/>
      <c r="I183" s="29">
        <f t="shared" si="4"/>
        <v>-208575862</v>
      </c>
      <c r="J183" s="29"/>
      <c r="K183" s="156">
        <v>6297971</v>
      </c>
      <c r="L183" s="29"/>
      <c r="M183" s="29">
        <v>82668357717</v>
      </c>
      <c r="N183" s="192"/>
      <c r="O183" s="29">
        <v>-73576741195</v>
      </c>
      <c r="P183" s="29"/>
      <c r="Q183" s="29">
        <f t="shared" si="5"/>
        <v>9091616522</v>
      </c>
    </row>
    <row r="184" spans="1:17" ht="21">
      <c r="A184" s="191" t="s">
        <v>501</v>
      </c>
      <c r="B184" s="192"/>
      <c r="C184" s="29">
        <v>766939</v>
      </c>
      <c r="D184" s="192"/>
      <c r="E184" s="29">
        <v>1540320114</v>
      </c>
      <c r="F184" s="156"/>
      <c r="G184" s="29">
        <v>-1973740637</v>
      </c>
      <c r="H184" s="192"/>
      <c r="I184" s="29">
        <f t="shared" si="4"/>
        <v>-433420523</v>
      </c>
      <c r="J184" s="29"/>
      <c r="K184" s="156">
        <v>766939</v>
      </c>
      <c r="L184" s="29"/>
      <c r="M184" s="29">
        <v>1540320114</v>
      </c>
      <c r="N184" s="192"/>
      <c r="O184" s="29">
        <v>-1973740637</v>
      </c>
      <c r="P184" s="29"/>
      <c r="Q184" s="29">
        <f t="shared" si="5"/>
        <v>-433420523</v>
      </c>
    </row>
    <row r="185" spans="1:17" ht="21">
      <c r="A185" s="191" t="s">
        <v>527</v>
      </c>
      <c r="B185" s="192"/>
      <c r="C185" s="29">
        <v>2712528</v>
      </c>
      <c r="D185" s="192"/>
      <c r="E185" s="29">
        <v>3872777413</v>
      </c>
      <c r="F185" s="156"/>
      <c r="G185" s="29">
        <v>-4735082091</v>
      </c>
      <c r="H185" s="192"/>
      <c r="I185" s="29">
        <f t="shared" si="4"/>
        <v>-862304678</v>
      </c>
      <c r="J185" s="29"/>
      <c r="K185" s="156">
        <v>2712528</v>
      </c>
      <c r="L185" s="29"/>
      <c r="M185" s="29">
        <v>3872777413</v>
      </c>
      <c r="N185" s="192"/>
      <c r="O185" s="29">
        <v>-4735082091</v>
      </c>
      <c r="P185" s="29"/>
      <c r="Q185" s="29">
        <f t="shared" si="5"/>
        <v>-862304678</v>
      </c>
    </row>
    <row r="186" spans="1:17" ht="21">
      <c r="A186" s="191" t="s">
        <v>530</v>
      </c>
      <c r="B186" s="192"/>
      <c r="C186" s="29">
        <v>191451</v>
      </c>
      <c r="D186" s="192"/>
      <c r="E186" s="29">
        <v>7771243661</v>
      </c>
      <c r="F186" s="156"/>
      <c r="G186" s="29">
        <v>-10994590358</v>
      </c>
      <c r="H186" s="192"/>
      <c r="I186" s="29">
        <f t="shared" si="4"/>
        <v>-3223346697</v>
      </c>
      <c r="J186" s="29"/>
      <c r="K186" s="156">
        <v>191451</v>
      </c>
      <c r="L186" s="29"/>
      <c r="M186" s="29">
        <v>7771243661</v>
      </c>
      <c r="N186" s="192"/>
      <c r="O186" s="29">
        <v>-10994590358</v>
      </c>
      <c r="P186" s="29"/>
      <c r="Q186" s="29">
        <f t="shared" si="5"/>
        <v>-3223346697</v>
      </c>
    </row>
    <row r="187" spans="1:17" ht="21">
      <c r="A187" s="191" t="s">
        <v>504</v>
      </c>
      <c r="B187" s="192"/>
      <c r="C187" s="29">
        <v>3626464</v>
      </c>
      <c r="D187" s="192"/>
      <c r="E187" s="29">
        <v>3589167016</v>
      </c>
      <c r="F187" s="156"/>
      <c r="G187" s="29">
        <v>-4303340064</v>
      </c>
      <c r="H187" s="192"/>
      <c r="I187" s="29">
        <f t="shared" si="4"/>
        <v>-714173048</v>
      </c>
      <c r="J187" s="29"/>
      <c r="K187" s="156">
        <v>3626464</v>
      </c>
      <c r="L187" s="29"/>
      <c r="M187" s="29">
        <v>3589167016</v>
      </c>
      <c r="N187" s="192"/>
      <c r="O187" s="29">
        <v>-4303340064</v>
      </c>
      <c r="P187" s="29"/>
      <c r="Q187" s="29">
        <f t="shared" si="5"/>
        <v>-714173048</v>
      </c>
    </row>
    <row r="188" spans="1:17" ht="21">
      <c r="A188" s="191" t="s">
        <v>479</v>
      </c>
      <c r="B188" s="192"/>
      <c r="C188" s="29">
        <v>628775</v>
      </c>
      <c r="D188" s="192"/>
      <c r="E188" s="29">
        <v>2440753805</v>
      </c>
      <c r="F188" s="156"/>
      <c r="G188" s="29">
        <v>-2965811387</v>
      </c>
      <c r="H188" s="192"/>
      <c r="I188" s="29">
        <f t="shared" si="4"/>
        <v>-525057582</v>
      </c>
      <c r="J188" s="29"/>
      <c r="K188" s="156">
        <v>3155804</v>
      </c>
      <c r="L188" s="29"/>
      <c r="M188" s="29">
        <v>14804298504</v>
      </c>
      <c r="N188" s="192"/>
      <c r="O188" s="29">
        <v>-14287804565</v>
      </c>
      <c r="P188" s="29"/>
      <c r="Q188" s="29">
        <f t="shared" si="5"/>
        <v>516493939</v>
      </c>
    </row>
    <row r="189" spans="1:17" ht="21">
      <c r="A189" s="191" t="s">
        <v>464</v>
      </c>
      <c r="B189" s="192"/>
      <c r="C189" s="29">
        <v>583990</v>
      </c>
      <c r="D189" s="192"/>
      <c r="E189" s="29">
        <v>15674351365</v>
      </c>
      <c r="F189" s="156"/>
      <c r="G189" s="29">
        <v>-9236653726</v>
      </c>
      <c r="H189" s="192"/>
      <c r="I189" s="29">
        <f t="shared" si="4"/>
        <v>6437697639</v>
      </c>
      <c r="J189" s="29"/>
      <c r="K189" s="156">
        <v>869241</v>
      </c>
      <c r="L189" s="29"/>
      <c r="M189" s="29">
        <v>35022978408</v>
      </c>
      <c r="N189" s="192"/>
      <c r="O189" s="29">
        <v>-26422303566</v>
      </c>
      <c r="P189" s="29"/>
      <c r="Q189" s="29">
        <f t="shared" si="5"/>
        <v>8600674842</v>
      </c>
    </row>
    <row r="190" spans="1:17" ht="21">
      <c r="A190" s="191" t="s">
        <v>399</v>
      </c>
      <c r="B190" s="192"/>
      <c r="C190" s="29">
        <v>0</v>
      </c>
      <c r="D190" s="192"/>
      <c r="E190" s="29">
        <v>0</v>
      </c>
      <c r="F190" s="156"/>
      <c r="G190" s="29">
        <v>0</v>
      </c>
      <c r="H190" s="192"/>
      <c r="I190" s="29">
        <f t="shared" si="4"/>
        <v>0</v>
      </c>
      <c r="J190" s="29"/>
      <c r="K190" s="156">
        <v>3250000</v>
      </c>
      <c r="L190" s="29"/>
      <c r="M190" s="29">
        <v>3534487648</v>
      </c>
      <c r="N190" s="192"/>
      <c r="O190" s="29">
        <v>-4329087750</v>
      </c>
      <c r="P190" s="29"/>
      <c r="Q190" s="29">
        <f t="shared" si="5"/>
        <v>-794600102</v>
      </c>
    </row>
    <row r="191" spans="1:17" ht="21">
      <c r="A191" s="191" t="s">
        <v>266</v>
      </c>
      <c r="B191" s="192"/>
      <c r="C191" s="29">
        <v>7955095</v>
      </c>
      <c r="D191" s="192"/>
      <c r="E191" s="29">
        <v>24259478950</v>
      </c>
      <c r="F191" s="156"/>
      <c r="G191" s="29">
        <v>-18789470482</v>
      </c>
      <c r="H191" s="192"/>
      <c r="I191" s="29">
        <f t="shared" si="4"/>
        <v>5470008468</v>
      </c>
      <c r="J191" s="29"/>
      <c r="K191" s="156">
        <v>16888801</v>
      </c>
      <c r="L191" s="29"/>
      <c r="M191" s="29">
        <v>49115282151</v>
      </c>
      <c r="N191" s="192"/>
      <c r="O191" s="29">
        <v>-40131223839</v>
      </c>
      <c r="P191" s="29"/>
      <c r="Q191" s="29">
        <f t="shared" si="5"/>
        <v>8984058312</v>
      </c>
    </row>
    <row r="192" spans="1:17" ht="21">
      <c r="A192" s="191" t="s">
        <v>379</v>
      </c>
      <c r="B192" s="192"/>
      <c r="C192" s="29">
        <v>0</v>
      </c>
      <c r="D192" s="192"/>
      <c r="E192" s="29">
        <v>0</v>
      </c>
      <c r="F192" s="156"/>
      <c r="G192" s="29">
        <v>0</v>
      </c>
      <c r="H192" s="192"/>
      <c r="I192" s="29">
        <f t="shared" si="4"/>
        <v>0</v>
      </c>
      <c r="J192" s="29"/>
      <c r="K192" s="156">
        <v>5331469</v>
      </c>
      <c r="L192" s="29"/>
      <c r="M192" s="29">
        <v>198413023775</v>
      </c>
      <c r="N192" s="192"/>
      <c r="O192" s="29">
        <v>-208810022325</v>
      </c>
      <c r="P192" s="29"/>
      <c r="Q192" s="29">
        <f t="shared" si="5"/>
        <v>-10396998550</v>
      </c>
    </row>
    <row r="193" spans="1:17" ht="21">
      <c r="A193" s="191" t="s">
        <v>130</v>
      </c>
      <c r="B193" s="192"/>
      <c r="C193" s="29">
        <v>365580</v>
      </c>
      <c r="D193" s="192"/>
      <c r="E193" s="29">
        <v>2688007657</v>
      </c>
      <c r="F193" s="156"/>
      <c r="G193" s="29">
        <v>-2660932586</v>
      </c>
      <c r="H193" s="192"/>
      <c r="I193" s="29">
        <f t="shared" si="4"/>
        <v>27075071</v>
      </c>
      <c r="J193" s="29"/>
      <c r="K193" s="156">
        <v>5675112</v>
      </c>
      <c r="L193" s="29"/>
      <c r="M193" s="29">
        <v>36216111940</v>
      </c>
      <c r="N193" s="192"/>
      <c r="O193" s="29">
        <v>-33597461237</v>
      </c>
      <c r="P193" s="29"/>
      <c r="Q193" s="29">
        <f t="shared" si="5"/>
        <v>2618650703</v>
      </c>
    </row>
    <row r="194" spans="1:17" ht="21">
      <c r="A194" s="191" t="s">
        <v>271</v>
      </c>
      <c r="B194" s="192"/>
      <c r="C194" s="29">
        <v>4098280</v>
      </c>
      <c r="D194" s="192"/>
      <c r="E194" s="29">
        <v>16726516583</v>
      </c>
      <c r="F194" s="156"/>
      <c r="G194" s="29">
        <v>-19259426335</v>
      </c>
      <c r="H194" s="192"/>
      <c r="I194" s="29">
        <f t="shared" si="4"/>
        <v>-2532909752</v>
      </c>
      <c r="J194" s="29"/>
      <c r="K194" s="156">
        <v>11000512</v>
      </c>
      <c r="L194" s="29"/>
      <c r="M194" s="29">
        <v>44158040693</v>
      </c>
      <c r="N194" s="192"/>
      <c r="O194" s="29">
        <v>-53093203784</v>
      </c>
      <c r="P194" s="29"/>
      <c r="Q194" s="29">
        <f t="shared" si="5"/>
        <v>-8935163091</v>
      </c>
    </row>
    <row r="195" spans="1:17" ht="21">
      <c r="A195" s="191" t="s">
        <v>387</v>
      </c>
      <c r="B195" s="192"/>
      <c r="C195" s="29">
        <v>0</v>
      </c>
      <c r="D195" s="192"/>
      <c r="E195" s="29">
        <v>0</v>
      </c>
      <c r="F195" s="156"/>
      <c r="G195" s="29">
        <v>0</v>
      </c>
      <c r="H195" s="192"/>
      <c r="I195" s="29">
        <f t="shared" si="4"/>
        <v>0</v>
      </c>
      <c r="J195" s="29"/>
      <c r="K195" s="156">
        <v>1507556</v>
      </c>
      <c r="L195" s="29"/>
      <c r="M195" s="29">
        <v>6241413591</v>
      </c>
      <c r="N195" s="192"/>
      <c r="O195" s="29">
        <v>-7217913599</v>
      </c>
      <c r="P195" s="29"/>
      <c r="Q195" s="29">
        <f t="shared" si="5"/>
        <v>-976500008</v>
      </c>
    </row>
    <row r="196" spans="1:17" ht="21">
      <c r="A196" s="191" t="s">
        <v>238</v>
      </c>
      <c r="B196" s="192"/>
      <c r="C196" s="29">
        <v>249371</v>
      </c>
      <c r="D196" s="192"/>
      <c r="E196" s="29">
        <v>2117163599</v>
      </c>
      <c r="F196" s="156"/>
      <c r="G196" s="29">
        <v>-2261592968</v>
      </c>
      <c r="H196" s="192"/>
      <c r="I196" s="29">
        <f t="shared" si="4"/>
        <v>-144429369</v>
      </c>
      <c r="J196" s="29"/>
      <c r="K196" s="156">
        <v>2082182</v>
      </c>
      <c r="L196" s="29"/>
      <c r="M196" s="29">
        <v>18792116427</v>
      </c>
      <c r="N196" s="192"/>
      <c r="O196" s="29">
        <v>-21466350808</v>
      </c>
      <c r="P196" s="29"/>
      <c r="Q196" s="29">
        <f t="shared" si="5"/>
        <v>-2674234381</v>
      </c>
    </row>
    <row r="197" spans="1:17" ht="21">
      <c r="A197" s="191" t="s">
        <v>131</v>
      </c>
      <c r="B197" s="192"/>
      <c r="C197" s="29">
        <v>0</v>
      </c>
      <c r="D197" s="192"/>
      <c r="E197" s="29">
        <v>0</v>
      </c>
      <c r="F197" s="156"/>
      <c r="G197" s="29">
        <v>0</v>
      </c>
      <c r="H197" s="192"/>
      <c r="I197" s="29">
        <f t="shared" si="4"/>
        <v>0</v>
      </c>
      <c r="J197" s="29"/>
      <c r="K197" s="156">
        <v>27508741</v>
      </c>
      <c r="L197" s="29"/>
      <c r="M197" s="29">
        <v>24019491323</v>
      </c>
      <c r="N197" s="192"/>
      <c r="O197" s="29">
        <v>-29313908599</v>
      </c>
      <c r="P197" s="29"/>
      <c r="Q197" s="29">
        <f t="shared" si="5"/>
        <v>-5294417276</v>
      </c>
    </row>
    <row r="198" spans="1:17" ht="21">
      <c r="A198" s="191" t="s">
        <v>126</v>
      </c>
      <c r="B198" s="192"/>
      <c r="C198" s="29">
        <v>2316571</v>
      </c>
      <c r="D198" s="192"/>
      <c r="E198" s="29">
        <v>14561099077</v>
      </c>
      <c r="F198" s="156"/>
      <c r="G198" s="29">
        <v>-12169275629</v>
      </c>
      <c r="H198" s="192"/>
      <c r="I198" s="29">
        <f t="shared" si="4"/>
        <v>2391823448</v>
      </c>
      <c r="J198" s="29"/>
      <c r="K198" s="156">
        <v>4475572</v>
      </c>
      <c r="L198" s="29"/>
      <c r="M198" s="29">
        <v>24269989089</v>
      </c>
      <c r="N198" s="192"/>
      <c r="O198" s="29">
        <v>-23179050493</v>
      </c>
      <c r="P198" s="29"/>
      <c r="Q198" s="29">
        <f t="shared" si="5"/>
        <v>1090938596</v>
      </c>
    </row>
    <row r="199" spans="1:17" ht="21">
      <c r="A199" s="191" t="s">
        <v>317</v>
      </c>
      <c r="B199" s="192"/>
      <c r="C199" s="29">
        <v>1827610</v>
      </c>
      <c r="D199" s="192"/>
      <c r="E199" s="29">
        <v>3605975390</v>
      </c>
      <c r="F199" s="156"/>
      <c r="G199" s="29">
        <v>-4213695586</v>
      </c>
      <c r="H199" s="192"/>
      <c r="I199" s="29">
        <f t="shared" si="4"/>
        <v>-607720196</v>
      </c>
      <c r="J199" s="29"/>
      <c r="K199" s="156">
        <v>8198953</v>
      </c>
      <c r="L199" s="29"/>
      <c r="M199" s="29">
        <v>16129563747</v>
      </c>
      <c r="N199" s="192"/>
      <c r="O199" s="29">
        <v>-18786926093</v>
      </c>
      <c r="P199" s="29"/>
      <c r="Q199" s="29">
        <f t="shared" si="5"/>
        <v>-2657362346</v>
      </c>
    </row>
    <row r="200" spans="1:17" ht="21">
      <c r="A200" s="191" t="s">
        <v>396</v>
      </c>
      <c r="B200" s="192"/>
      <c r="C200" s="29">
        <v>2198312</v>
      </c>
      <c r="D200" s="192"/>
      <c r="E200" s="29">
        <v>5684709067</v>
      </c>
      <c r="F200" s="156"/>
      <c r="G200" s="29">
        <v>-6368234992</v>
      </c>
      <c r="H200" s="192"/>
      <c r="I200" s="29">
        <f t="shared" si="4"/>
        <v>-683525925</v>
      </c>
      <c r="J200" s="29"/>
      <c r="K200" s="156">
        <v>6241492</v>
      </c>
      <c r="L200" s="29"/>
      <c r="M200" s="29">
        <v>18747925547</v>
      </c>
      <c r="N200" s="192"/>
      <c r="O200" s="29">
        <v>-21508859971</v>
      </c>
      <c r="P200" s="29"/>
      <c r="Q200" s="29">
        <f t="shared" si="5"/>
        <v>-2760934424</v>
      </c>
    </row>
    <row r="201" spans="1:17" ht="21">
      <c r="A201" s="191" t="s">
        <v>236</v>
      </c>
      <c r="B201" s="192"/>
      <c r="C201" s="29">
        <v>0</v>
      </c>
      <c r="D201" s="192"/>
      <c r="E201" s="29">
        <v>0</v>
      </c>
      <c r="F201" s="156"/>
      <c r="G201" s="29">
        <v>0</v>
      </c>
      <c r="H201" s="192"/>
      <c r="I201" s="29">
        <f t="shared" ref="I201:I264" si="6">E201+G201</f>
        <v>0</v>
      </c>
      <c r="J201" s="29"/>
      <c r="K201" s="156">
        <v>3198243</v>
      </c>
      <c r="L201" s="29"/>
      <c r="M201" s="29">
        <v>7112815259</v>
      </c>
      <c r="N201" s="192"/>
      <c r="O201" s="29">
        <v>-9308736997</v>
      </c>
      <c r="P201" s="29"/>
      <c r="Q201" s="29">
        <f t="shared" ref="Q201:Q264" si="7">M201+O201</f>
        <v>-2195921738</v>
      </c>
    </row>
    <row r="202" spans="1:17" ht="21">
      <c r="A202" s="191" t="s">
        <v>202</v>
      </c>
      <c r="B202" s="192"/>
      <c r="C202" s="29">
        <v>188121</v>
      </c>
      <c r="D202" s="192"/>
      <c r="E202" s="29">
        <v>388234083</v>
      </c>
      <c r="F202" s="156"/>
      <c r="G202" s="29">
        <v>-534225419</v>
      </c>
      <c r="H202" s="192"/>
      <c r="I202" s="29">
        <f t="shared" si="6"/>
        <v>-145991336</v>
      </c>
      <c r="J202" s="29"/>
      <c r="K202" s="156">
        <v>3698309</v>
      </c>
      <c r="L202" s="29"/>
      <c r="M202" s="29">
        <v>8278624446</v>
      </c>
      <c r="N202" s="192"/>
      <c r="O202" s="29">
        <v>-10557626634</v>
      </c>
      <c r="P202" s="29"/>
      <c r="Q202" s="29">
        <f t="shared" si="7"/>
        <v>-2279002188</v>
      </c>
    </row>
    <row r="203" spans="1:17" ht="21">
      <c r="A203" s="191" t="s">
        <v>169</v>
      </c>
      <c r="B203" s="192"/>
      <c r="C203" s="29">
        <v>1000946</v>
      </c>
      <c r="D203" s="192"/>
      <c r="E203" s="29">
        <v>8223868046</v>
      </c>
      <c r="F203" s="156"/>
      <c r="G203" s="29">
        <v>-7280345824</v>
      </c>
      <c r="H203" s="192"/>
      <c r="I203" s="29">
        <f t="shared" si="6"/>
        <v>943522222</v>
      </c>
      <c r="J203" s="29"/>
      <c r="K203" s="156">
        <v>4612419</v>
      </c>
      <c r="L203" s="29"/>
      <c r="M203" s="29">
        <v>30464511322</v>
      </c>
      <c r="N203" s="192"/>
      <c r="O203" s="29">
        <v>-32902104615</v>
      </c>
      <c r="P203" s="29"/>
      <c r="Q203" s="29">
        <f t="shared" si="7"/>
        <v>-2437593293</v>
      </c>
    </row>
    <row r="204" spans="1:17" ht="21">
      <c r="A204" s="191" t="s">
        <v>283</v>
      </c>
      <c r="B204" s="192"/>
      <c r="C204" s="29">
        <v>15235</v>
      </c>
      <c r="D204" s="192"/>
      <c r="E204" s="29">
        <v>339212044</v>
      </c>
      <c r="F204" s="156"/>
      <c r="G204" s="29">
        <v>-373649517</v>
      </c>
      <c r="H204" s="192"/>
      <c r="I204" s="29">
        <f t="shared" si="6"/>
        <v>-34437473</v>
      </c>
      <c r="J204" s="29"/>
      <c r="K204" s="156">
        <v>189859</v>
      </c>
      <c r="L204" s="29"/>
      <c r="M204" s="29">
        <v>4019763830</v>
      </c>
      <c r="N204" s="192"/>
      <c r="O204" s="29">
        <v>-4740178337</v>
      </c>
      <c r="P204" s="29"/>
      <c r="Q204" s="29">
        <f t="shared" si="7"/>
        <v>-720414507</v>
      </c>
    </row>
    <row r="205" spans="1:17" ht="21">
      <c r="A205" s="191" t="s">
        <v>348</v>
      </c>
      <c r="B205" s="192"/>
      <c r="C205" s="29">
        <v>236587</v>
      </c>
      <c r="D205" s="192"/>
      <c r="E205" s="29">
        <v>2567450539</v>
      </c>
      <c r="F205" s="156"/>
      <c r="G205" s="29">
        <v>-3090641666</v>
      </c>
      <c r="H205" s="192"/>
      <c r="I205" s="29">
        <f t="shared" si="6"/>
        <v>-523191127</v>
      </c>
      <c r="J205" s="29"/>
      <c r="K205" s="156">
        <v>1086594</v>
      </c>
      <c r="L205" s="29"/>
      <c r="M205" s="29">
        <v>11983936595</v>
      </c>
      <c r="N205" s="192"/>
      <c r="O205" s="29">
        <v>-12782211956</v>
      </c>
      <c r="P205" s="29"/>
      <c r="Q205" s="29">
        <f t="shared" si="7"/>
        <v>-798275361</v>
      </c>
    </row>
    <row r="206" spans="1:17" ht="21">
      <c r="A206" s="191" t="s">
        <v>129</v>
      </c>
      <c r="B206" s="192"/>
      <c r="C206" s="29">
        <v>38102</v>
      </c>
      <c r="D206" s="192"/>
      <c r="E206" s="29">
        <v>965509840</v>
      </c>
      <c r="F206" s="156"/>
      <c r="G206" s="29">
        <v>-1041848669</v>
      </c>
      <c r="H206" s="192"/>
      <c r="I206" s="29">
        <f t="shared" si="6"/>
        <v>-76338829</v>
      </c>
      <c r="J206" s="29"/>
      <c r="K206" s="156">
        <v>2260508</v>
      </c>
      <c r="L206" s="29"/>
      <c r="M206" s="29">
        <v>45804366229</v>
      </c>
      <c r="N206" s="192"/>
      <c r="O206" s="29">
        <v>-47248672279</v>
      </c>
      <c r="P206" s="29"/>
      <c r="Q206" s="29">
        <f t="shared" si="7"/>
        <v>-1444306050</v>
      </c>
    </row>
    <row r="207" spans="1:17" ht="21">
      <c r="A207" s="191" t="s">
        <v>164</v>
      </c>
      <c r="B207" s="192"/>
      <c r="C207" s="29">
        <v>2522965</v>
      </c>
      <c r="D207" s="192"/>
      <c r="E207" s="29">
        <v>3933239745</v>
      </c>
      <c r="F207" s="156"/>
      <c r="G207" s="29">
        <v>-5566520923</v>
      </c>
      <c r="H207" s="192"/>
      <c r="I207" s="29">
        <f t="shared" si="6"/>
        <v>-1633281178</v>
      </c>
      <c r="J207" s="29"/>
      <c r="K207" s="156">
        <v>20234697</v>
      </c>
      <c r="L207" s="29"/>
      <c r="M207" s="29">
        <v>37550154884</v>
      </c>
      <c r="N207" s="192"/>
      <c r="O207" s="29">
        <v>-46144707210</v>
      </c>
      <c r="P207" s="29"/>
      <c r="Q207" s="29">
        <f t="shared" si="7"/>
        <v>-8594552326</v>
      </c>
    </row>
    <row r="208" spans="1:17" ht="21">
      <c r="A208" s="191" t="s">
        <v>347</v>
      </c>
      <c r="B208" s="192"/>
      <c r="C208" s="29">
        <v>1156012</v>
      </c>
      <c r="D208" s="192"/>
      <c r="E208" s="29">
        <v>6238038683</v>
      </c>
      <c r="F208" s="156"/>
      <c r="G208" s="29">
        <v>-5450449369</v>
      </c>
      <c r="H208" s="192"/>
      <c r="I208" s="29">
        <f t="shared" si="6"/>
        <v>787589314</v>
      </c>
      <c r="J208" s="29"/>
      <c r="K208" s="156">
        <v>5644891</v>
      </c>
      <c r="L208" s="29"/>
      <c r="M208" s="29">
        <v>58105744157</v>
      </c>
      <c r="N208" s="192"/>
      <c r="O208" s="29">
        <v>-64292606401</v>
      </c>
      <c r="P208" s="29"/>
      <c r="Q208" s="29">
        <f t="shared" si="7"/>
        <v>-6186862244</v>
      </c>
    </row>
    <row r="209" spans="1:17" ht="21">
      <c r="A209" s="191" t="s">
        <v>245</v>
      </c>
      <c r="B209" s="192"/>
      <c r="C209" s="29">
        <v>5433212</v>
      </c>
      <c r="D209" s="192"/>
      <c r="E209" s="29">
        <v>15501395507</v>
      </c>
      <c r="F209" s="156"/>
      <c r="G209" s="29">
        <v>-16997712512</v>
      </c>
      <c r="H209" s="192"/>
      <c r="I209" s="29">
        <f t="shared" si="6"/>
        <v>-1496317005</v>
      </c>
      <c r="J209" s="29"/>
      <c r="K209" s="156">
        <v>18447189</v>
      </c>
      <c r="L209" s="29"/>
      <c r="M209" s="29">
        <v>48533879045</v>
      </c>
      <c r="N209" s="192"/>
      <c r="O209" s="29">
        <v>-53786804411</v>
      </c>
      <c r="P209" s="29"/>
      <c r="Q209" s="29">
        <f t="shared" si="7"/>
        <v>-5252925366</v>
      </c>
    </row>
    <row r="210" spans="1:17" ht="21">
      <c r="A210" s="191" t="s">
        <v>344</v>
      </c>
      <c r="B210" s="192"/>
      <c r="C210" s="29">
        <v>4130103</v>
      </c>
      <c r="D210" s="192"/>
      <c r="E210" s="29">
        <v>6627433286</v>
      </c>
      <c r="F210" s="156"/>
      <c r="G210" s="29">
        <v>-7149654900</v>
      </c>
      <c r="H210" s="192"/>
      <c r="I210" s="29">
        <f t="shared" si="6"/>
        <v>-522221614</v>
      </c>
      <c r="J210" s="29"/>
      <c r="K210" s="156">
        <v>9940857</v>
      </c>
      <c r="L210" s="29"/>
      <c r="M210" s="29">
        <v>14424913940</v>
      </c>
      <c r="N210" s="192"/>
      <c r="O210" s="29">
        <v>-15750386940</v>
      </c>
      <c r="P210" s="29"/>
      <c r="Q210" s="29">
        <f t="shared" si="7"/>
        <v>-1325473000</v>
      </c>
    </row>
    <row r="211" spans="1:17" ht="21">
      <c r="A211" s="191" t="s">
        <v>277</v>
      </c>
      <c r="B211" s="192"/>
      <c r="C211" s="29">
        <v>0</v>
      </c>
      <c r="D211" s="192"/>
      <c r="E211" s="29">
        <v>0</v>
      </c>
      <c r="F211" s="156"/>
      <c r="G211" s="29">
        <v>0</v>
      </c>
      <c r="H211" s="192"/>
      <c r="I211" s="29">
        <f t="shared" si="6"/>
        <v>0</v>
      </c>
      <c r="J211" s="29"/>
      <c r="K211" s="156">
        <v>1577060</v>
      </c>
      <c r="L211" s="29"/>
      <c r="M211" s="29">
        <v>4974479225</v>
      </c>
      <c r="N211" s="192"/>
      <c r="O211" s="29">
        <v>-5361453609</v>
      </c>
      <c r="P211" s="29"/>
      <c r="Q211" s="29">
        <f t="shared" si="7"/>
        <v>-386974384</v>
      </c>
    </row>
    <row r="212" spans="1:17" ht="21">
      <c r="A212" s="191" t="s">
        <v>355</v>
      </c>
      <c r="B212" s="192"/>
      <c r="C212" s="29">
        <v>40331</v>
      </c>
      <c r="D212" s="192"/>
      <c r="E212" s="29">
        <v>1546000246</v>
      </c>
      <c r="F212" s="156"/>
      <c r="G212" s="29">
        <v>-1969924631</v>
      </c>
      <c r="H212" s="192"/>
      <c r="I212" s="29">
        <f t="shared" si="6"/>
        <v>-423924385</v>
      </c>
      <c r="J212" s="29"/>
      <c r="K212" s="156">
        <v>112538</v>
      </c>
      <c r="L212" s="29"/>
      <c r="M212" s="29">
        <v>4235603766</v>
      </c>
      <c r="N212" s="192"/>
      <c r="O212" s="29">
        <v>-5054336901</v>
      </c>
      <c r="P212" s="29"/>
      <c r="Q212" s="29">
        <f t="shared" si="7"/>
        <v>-818733135</v>
      </c>
    </row>
    <row r="213" spans="1:17" ht="21">
      <c r="A213" s="191" t="s">
        <v>294</v>
      </c>
      <c r="B213" s="192"/>
      <c r="C213" s="29">
        <v>3048194</v>
      </c>
      <c r="D213" s="192"/>
      <c r="E213" s="29">
        <v>1538407288</v>
      </c>
      <c r="F213" s="156"/>
      <c r="G213" s="29">
        <v>-1537355662</v>
      </c>
      <c r="H213" s="192"/>
      <c r="I213" s="29">
        <f t="shared" si="6"/>
        <v>1051626</v>
      </c>
      <c r="J213" s="29"/>
      <c r="K213" s="156">
        <v>41974314</v>
      </c>
      <c r="L213" s="29"/>
      <c r="M213" s="29">
        <v>18433537870</v>
      </c>
      <c r="N213" s="192"/>
      <c r="O213" s="29">
        <v>-20691137909</v>
      </c>
      <c r="P213" s="29"/>
      <c r="Q213" s="29">
        <f t="shared" si="7"/>
        <v>-2257600039</v>
      </c>
    </row>
    <row r="214" spans="1:17" ht="21">
      <c r="A214" s="191" t="s">
        <v>305</v>
      </c>
      <c r="B214" s="192"/>
      <c r="C214" s="29">
        <v>1748089</v>
      </c>
      <c r="D214" s="192"/>
      <c r="E214" s="29">
        <v>2717915252</v>
      </c>
      <c r="F214" s="156"/>
      <c r="G214" s="29">
        <v>-3186126458</v>
      </c>
      <c r="H214" s="192"/>
      <c r="I214" s="29">
        <f t="shared" si="6"/>
        <v>-468211206</v>
      </c>
      <c r="J214" s="29"/>
      <c r="K214" s="156">
        <v>12720498</v>
      </c>
      <c r="L214" s="29"/>
      <c r="M214" s="29">
        <v>19428160401</v>
      </c>
      <c r="N214" s="192"/>
      <c r="O214" s="29">
        <v>-22089865928</v>
      </c>
      <c r="P214" s="29"/>
      <c r="Q214" s="29">
        <f t="shared" si="7"/>
        <v>-2661705527</v>
      </c>
    </row>
    <row r="215" spans="1:17" ht="21">
      <c r="A215" s="191" t="s">
        <v>134</v>
      </c>
      <c r="B215" s="192"/>
      <c r="C215" s="29">
        <v>93195</v>
      </c>
      <c r="D215" s="192"/>
      <c r="E215" s="29">
        <v>1069167419</v>
      </c>
      <c r="F215" s="156"/>
      <c r="G215" s="29">
        <v>-1440891355</v>
      </c>
      <c r="H215" s="192"/>
      <c r="I215" s="29">
        <f t="shared" si="6"/>
        <v>-371723936</v>
      </c>
      <c r="J215" s="29"/>
      <c r="K215" s="156">
        <v>1094141</v>
      </c>
      <c r="L215" s="29"/>
      <c r="M215" s="29">
        <v>9741301970</v>
      </c>
      <c r="N215" s="192"/>
      <c r="O215" s="29">
        <v>-12070434741</v>
      </c>
      <c r="P215" s="29"/>
      <c r="Q215" s="29">
        <f t="shared" si="7"/>
        <v>-2329132771</v>
      </c>
    </row>
    <row r="216" spans="1:17" ht="21">
      <c r="A216" s="191" t="s">
        <v>406</v>
      </c>
      <c r="B216" s="192"/>
      <c r="C216" s="29">
        <v>337597</v>
      </c>
      <c r="D216" s="192"/>
      <c r="E216" s="29">
        <v>2980794815</v>
      </c>
      <c r="F216" s="156"/>
      <c r="G216" s="29">
        <v>-3154852096</v>
      </c>
      <c r="H216" s="192"/>
      <c r="I216" s="29">
        <f t="shared" si="6"/>
        <v>-174057281</v>
      </c>
      <c r="J216" s="29"/>
      <c r="K216" s="156">
        <v>3404169</v>
      </c>
      <c r="L216" s="29"/>
      <c r="M216" s="29">
        <v>38937512063</v>
      </c>
      <c r="N216" s="192"/>
      <c r="O216" s="29">
        <v>-40818656737</v>
      </c>
      <c r="P216" s="29"/>
      <c r="Q216" s="29">
        <f t="shared" si="7"/>
        <v>-1881144674</v>
      </c>
    </row>
    <row r="217" spans="1:17" ht="21">
      <c r="A217" s="191" t="s">
        <v>330</v>
      </c>
      <c r="B217" s="192"/>
      <c r="C217" s="29">
        <v>0</v>
      </c>
      <c r="D217" s="192"/>
      <c r="E217" s="29">
        <v>0</v>
      </c>
      <c r="F217" s="156"/>
      <c r="G217" s="29">
        <v>0</v>
      </c>
      <c r="H217" s="192"/>
      <c r="I217" s="29">
        <f t="shared" si="6"/>
        <v>0</v>
      </c>
      <c r="J217" s="29"/>
      <c r="K217" s="156">
        <v>1137519</v>
      </c>
      <c r="L217" s="29"/>
      <c r="M217" s="29">
        <v>3744871264</v>
      </c>
      <c r="N217" s="192"/>
      <c r="O217" s="29">
        <v>-4560019382</v>
      </c>
      <c r="P217" s="29"/>
      <c r="Q217" s="29">
        <f t="shared" si="7"/>
        <v>-815148118</v>
      </c>
    </row>
    <row r="218" spans="1:17" ht="21">
      <c r="A218" s="191" t="s">
        <v>278</v>
      </c>
      <c r="B218" s="192"/>
      <c r="C218" s="29">
        <v>60759</v>
      </c>
      <c r="D218" s="192"/>
      <c r="E218" s="29">
        <v>915325932</v>
      </c>
      <c r="F218" s="156"/>
      <c r="G218" s="29">
        <v>-911816630</v>
      </c>
      <c r="H218" s="192"/>
      <c r="I218" s="29">
        <f t="shared" si="6"/>
        <v>3509302</v>
      </c>
      <c r="J218" s="29"/>
      <c r="K218" s="156">
        <v>418826</v>
      </c>
      <c r="L218" s="29"/>
      <c r="M218" s="29">
        <v>5527319558</v>
      </c>
      <c r="N218" s="192"/>
      <c r="O218" s="29">
        <v>-6365597344</v>
      </c>
      <c r="P218" s="29"/>
      <c r="Q218" s="29">
        <f t="shared" si="7"/>
        <v>-838277786</v>
      </c>
    </row>
    <row r="219" spans="1:17" ht="21">
      <c r="A219" s="191" t="s">
        <v>155</v>
      </c>
      <c r="B219" s="192"/>
      <c r="C219" s="29">
        <v>4059653</v>
      </c>
      <c r="D219" s="192"/>
      <c r="E219" s="29">
        <v>12795863115</v>
      </c>
      <c r="F219" s="156"/>
      <c r="G219" s="29">
        <v>-11016567726</v>
      </c>
      <c r="H219" s="192"/>
      <c r="I219" s="29">
        <f t="shared" si="6"/>
        <v>1779295389</v>
      </c>
      <c r="J219" s="29"/>
      <c r="K219" s="156">
        <v>12953693</v>
      </c>
      <c r="L219" s="29"/>
      <c r="M219" s="29">
        <v>34386617490</v>
      </c>
      <c r="N219" s="192"/>
      <c r="O219" s="29">
        <v>-33410443380</v>
      </c>
      <c r="P219" s="29"/>
      <c r="Q219" s="29">
        <f t="shared" si="7"/>
        <v>976174110</v>
      </c>
    </row>
    <row r="220" spans="1:17" ht="21">
      <c r="A220" s="191" t="s">
        <v>365</v>
      </c>
      <c r="B220" s="192"/>
      <c r="C220" s="29">
        <v>8441106</v>
      </c>
      <c r="D220" s="192"/>
      <c r="E220" s="29">
        <v>124646216565</v>
      </c>
      <c r="F220" s="156"/>
      <c r="G220" s="29">
        <v>-72984004480</v>
      </c>
      <c r="H220" s="192"/>
      <c r="I220" s="29">
        <f t="shared" si="6"/>
        <v>51662212085</v>
      </c>
      <c r="J220" s="29"/>
      <c r="K220" s="156">
        <v>11748619</v>
      </c>
      <c r="L220" s="29"/>
      <c r="M220" s="29">
        <v>151171420751</v>
      </c>
      <c r="N220" s="192"/>
      <c r="O220" s="29">
        <v>-97473394351</v>
      </c>
      <c r="P220" s="29"/>
      <c r="Q220" s="29">
        <f t="shared" si="7"/>
        <v>53698026400</v>
      </c>
    </row>
    <row r="221" spans="1:17" ht="21">
      <c r="A221" s="191" t="s">
        <v>357</v>
      </c>
      <c r="B221" s="192"/>
      <c r="C221" s="29">
        <v>779656</v>
      </c>
      <c r="D221" s="192"/>
      <c r="E221" s="29">
        <v>5082107957</v>
      </c>
      <c r="F221" s="156"/>
      <c r="G221" s="29">
        <v>-4904174725</v>
      </c>
      <c r="H221" s="192"/>
      <c r="I221" s="29">
        <f t="shared" si="6"/>
        <v>177933232</v>
      </c>
      <c r="J221" s="29"/>
      <c r="K221" s="156">
        <v>3365886</v>
      </c>
      <c r="L221" s="29"/>
      <c r="M221" s="29">
        <v>20139787651</v>
      </c>
      <c r="N221" s="192"/>
      <c r="O221" s="29">
        <v>-21416996064</v>
      </c>
      <c r="P221" s="29"/>
      <c r="Q221" s="29">
        <f t="shared" si="7"/>
        <v>-1277208413</v>
      </c>
    </row>
    <row r="222" spans="1:17" ht="21">
      <c r="A222" s="191" t="s">
        <v>384</v>
      </c>
      <c r="B222" s="192"/>
      <c r="C222" s="29">
        <v>4964702</v>
      </c>
      <c r="D222" s="192"/>
      <c r="E222" s="29">
        <v>24832112917</v>
      </c>
      <c r="F222" s="156"/>
      <c r="G222" s="29">
        <v>-25083429411</v>
      </c>
      <c r="H222" s="192"/>
      <c r="I222" s="29">
        <f t="shared" si="6"/>
        <v>-251316494</v>
      </c>
      <c r="J222" s="29"/>
      <c r="K222" s="156">
        <v>40356610</v>
      </c>
      <c r="L222" s="29"/>
      <c r="M222" s="29">
        <v>198478948379</v>
      </c>
      <c r="N222" s="192"/>
      <c r="O222" s="29">
        <v>-180335525986</v>
      </c>
      <c r="P222" s="29"/>
      <c r="Q222" s="29">
        <f t="shared" si="7"/>
        <v>18143422393</v>
      </c>
    </row>
    <row r="223" spans="1:17" ht="21">
      <c r="A223" s="191" t="s">
        <v>285</v>
      </c>
      <c r="B223" s="192"/>
      <c r="C223" s="29">
        <v>6032037</v>
      </c>
      <c r="D223" s="192"/>
      <c r="E223" s="29">
        <v>23647022523</v>
      </c>
      <c r="F223" s="156"/>
      <c r="G223" s="29">
        <v>-23310071880</v>
      </c>
      <c r="H223" s="192"/>
      <c r="I223" s="29">
        <f t="shared" si="6"/>
        <v>336950643</v>
      </c>
      <c r="J223" s="29"/>
      <c r="K223" s="156">
        <v>40203820</v>
      </c>
      <c r="L223" s="29"/>
      <c r="M223" s="29">
        <v>134460440517</v>
      </c>
      <c r="N223" s="192"/>
      <c r="O223" s="29">
        <v>-158087610662</v>
      </c>
      <c r="P223" s="29"/>
      <c r="Q223" s="29">
        <f t="shared" si="7"/>
        <v>-23627170145</v>
      </c>
    </row>
    <row r="224" spans="1:17" ht="21">
      <c r="A224" s="191" t="s">
        <v>210</v>
      </c>
      <c r="B224" s="192"/>
      <c r="C224" s="29">
        <v>1152496</v>
      </c>
      <c r="D224" s="192"/>
      <c r="E224" s="29">
        <v>16943637522</v>
      </c>
      <c r="F224" s="156"/>
      <c r="G224" s="29">
        <v>-13561685423</v>
      </c>
      <c r="H224" s="192"/>
      <c r="I224" s="29">
        <f t="shared" si="6"/>
        <v>3381952099</v>
      </c>
      <c r="J224" s="29"/>
      <c r="K224" s="156">
        <v>13821623</v>
      </c>
      <c r="L224" s="29"/>
      <c r="M224" s="29">
        <v>164256622585</v>
      </c>
      <c r="N224" s="192"/>
      <c r="O224" s="29">
        <v>-158685309630</v>
      </c>
      <c r="P224" s="29"/>
      <c r="Q224" s="29">
        <f t="shared" si="7"/>
        <v>5571312955</v>
      </c>
    </row>
    <row r="225" spans="1:17" ht="21">
      <c r="A225" s="191" t="s">
        <v>300</v>
      </c>
      <c r="B225" s="192"/>
      <c r="C225" s="29">
        <v>0</v>
      </c>
      <c r="D225" s="192"/>
      <c r="E225" s="29">
        <v>0</v>
      </c>
      <c r="F225" s="156"/>
      <c r="G225" s="29">
        <v>0</v>
      </c>
      <c r="H225" s="192"/>
      <c r="I225" s="29">
        <f t="shared" si="6"/>
        <v>0</v>
      </c>
      <c r="J225" s="29"/>
      <c r="K225" s="156">
        <v>8648140</v>
      </c>
      <c r="L225" s="29"/>
      <c r="M225" s="29">
        <v>36097928268</v>
      </c>
      <c r="N225" s="192"/>
      <c r="O225" s="29">
        <v>-43075215021</v>
      </c>
      <c r="P225" s="29"/>
      <c r="Q225" s="29">
        <f t="shared" si="7"/>
        <v>-6977286753</v>
      </c>
    </row>
    <row r="226" spans="1:17" ht="21">
      <c r="A226" s="191" t="s">
        <v>537</v>
      </c>
      <c r="B226" s="192"/>
      <c r="C226" s="29">
        <v>958918</v>
      </c>
      <c r="D226" s="192"/>
      <c r="E226" s="29">
        <v>4267087675</v>
      </c>
      <c r="F226" s="156"/>
      <c r="G226" s="29">
        <v>-4747751469</v>
      </c>
      <c r="H226" s="192"/>
      <c r="I226" s="29">
        <f t="shared" si="6"/>
        <v>-480663794</v>
      </c>
      <c r="J226" s="29"/>
      <c r="K226" s="156">
        <v>958918</v>
      </c>
      <c r="L226" s="29"/>
      <c r="M226" s="29">
        <v>4267087675</v>
      </c>
      <c r="N226" s="192"/>
      <c r="O226" s="29">
        <v>-4747751469</v>
      </c>
      <c r="P226" s="29"/>
      <c r="Q226" s="29">
        <f t="shared" si="7"/>
        <v>-480663794</v>
      </c>
    </row>
    <row r="227" spans="1:17" ht="21">
      <c r="A227" s="191" t="s">
        <v>524</v>
      </c>
      <c r="B227" s="192"/>
      <c r="C227" s="29">
        <v>866118</v>
      </c>
      <c r="D227" s="192"/>
      <c r="E227" s="29">
        <v>2670992422</v>
      </c>
      <c r="F227" s="156"/>
      <c r="G227" s="29">
        <v>-3527298701</v>
      </c>
      <c r="H227" s="192"/>
      <c r="I227" s="29">
        <f t="shared" si="6"/>
        <v>-856306279</v>
      </c>
      <c r="J227" s="29"/>
      <c r="K227" s="156">
        <v>866118</v>
      </c>
      <c r="L227" s="29"/>
      <c r="M227" s="29">
        <v>2670992422</v>
      </c>
      <c r="N227" s="192"/>
      <c r="O227" s="29">
        <v>-3527298701</v>
      </c>
      <c r="P227" s="29"/>
      <c r="Q227" s="29">
        <f t="shared" si="7"/>
        <v>-856306279</v>
      </c>
    </row>
    <row r="228" spans="1:17" ht="21">
      <c r="A228" s="191" t="s">
        <v>538</v>
      </c>
      <c r="B228" s="192"/>
      <c r="C228" s="29">
        <v>1130158</v>
      </c>
      <c r="D228" s="192"/>
      <c r="E228" s="29">
        <v>2583879603</v>
      </c>
      <c r="F228" s="156"/>
      <c r="G228" s="29">
        <v>-3203623698</v>
      </c>
      <c r="H228" s="192"/>
      <c r="I228" s="29">
        <f t="shared" si="6"/>
        <v>-619744095</v>
      </c>
      <c r="J228" s="29"/>
      <c r="K228" s="156">
        <v>1130158</v>
      </c>
      <c r="L228" s="29"/>
      <c r="M228" s="29">
        <v>2583879603</v>
      </c>
      <c r="N228" s="192"/>
      <c r="O228" s="29">
        <v>-3203623698</v>
      </c>
      <c r="P228" s="29"/>
      <c r="Q228" s="29">
        <f t="shared" si="7"/>
        <v>-619744095</v>
      </c>
    </row>
    <row r="229" spans="1:17" ht="21">
      <c r="A229" s="191" t="s">
        <v>366</v>
      </c>
      <c r="B229" s="192"/>
      <c r="C229" s="29">
        <v>0</v>
      </c>
      <c r="D229" s="192"/>
      <c r="E229" s="29">
        <v>0</v>
      </c>
      <c r="F229" s="156"/>
      <c r="G229" s="29">
        <v>0</v>
      </c>
      <c r="H229" s="192"/>
      <c r="I229" s="29">
        <f t="shared" si="6"/>
        <v>0</v>
      </c>
      <c r="J229" s="29"/>
      <c r="K229" s="156">
        <v>283829</v>
      </c>
      <c r="L229" s="29"/>
      <c r="M229" s="29">
        <v>2149536488</v>
      </c>
      <c r="N229" s="192"/>
      <c r="O229" s="29">
        <v>-2251478937</v>
      </c>
      <c r="P229" s="29"/>
      <c r="Q229" s="29">
        <f t="shared" si="7"/>
        <v>-101942449</v>
      </c>
    </row>
    <row r="230" spans="1:17" ht="21">
      <c r="A230" s="191" t="s">
        <v>462</v>
      </c>
      <c r="B230" s="192"/>
      <c r="C230" s="29">
        <v>1256820</v>
      </c>
      <c r="D230" s="192"/>
      <c r="E230" s="29">
        <v>39308742946</v>
      </c>
      <c r="F230" s="156"/>
      <c r="G230" s="29">
        <v>-27553880730</v>
      </c>
      <c r="H230" s="192"/>
      <c r="I230" s="29">
        <f t="shared" si="6"/>
        <v>11754862216</v>
      </c>
      <c r="J230" s="29"/>
      <c r="K230" s="156">
        <v>1452138</v>
      </c>
      <c r="L230" s="29"/>
      <c r="M230" s="29">
        <v>51389088177</v>
      </c>
      <c r="N230" s="192"/>
      <c r="O230" s="29">
        <v>-38512224998</v>
      </c>
      <c r="P230" s="29"/>
      <c r="Q230" s="29">
        <f t="shared" si="7"/>
        <v>12876863179</v>
      </c>
    </row>
    <row r="231" spans="1:17" ht="21">
      <c r="A231" s="191" t="s">
        <v>392</v>
      </c>
      <c r="B231" s="192"/>
      <c r="C231" s="29">
        <v>0</v>
      </c>
      <c r="D231" s="192"/>
      <c r="E231" s="29">
        <v>0</v>
      </c>
      <c r="F231" s="156"/>
      <c r="G231" s="29">
        <v>0</v>
      </c>
      <c r="H231" s="192"/>
      <c r="I231" s="29">
        <f t="shared" si="6"/>
        <v>0</v>
      </c>
      <c r="J231" s="29"/>
      <c r="K231" s="156">
        <v>175000</v>
      </c>
      <c r="L231" s="29"/>
      <c r="M231" s="29">
        <v>7098160586</v>
      </c>
      <c r="N231" s="192"/>
      <c r="O231" s="29">
        <v>-8854500375</v>
      </c>
      <c r="P231" s="29"/>
      <c r="Q231" s="29">
        <f t="shared" si="7"/>
        <v>-1756339789</v>
      </c>
    </row>
    <row r="232" spans="1:17" ht="21">
      <c r="A232" s="191" t="s">
        <v>109</v>
      </c>
      <c r="B232" s="192"/>
      <c r="C232" s="29">
        <v>12757346</v>
      </c>
      <c r="D232" s="192"/>
      <c r="E232" s="29">
        <v>16745466771</v>
      </c>
      <c r="F232" s="156"/>
      <c r="G232" s="29">
        <v>-17712193506</v>
      </c>
      <c r="H232" s="192"/>
      <c r="I232" s="29">
        <f t="shared" si="6"/>
        <v>-966726735</v>
      </c>
      <c r="J232" s="29"/>
      <c r="K232" s="156">
        <v>92605406</v>
      </c>
      <c r="L232" s="29"/>
      <c r="M232" s="29">
        <v>122902164963</v>
      </c>
      <c r="N232" s="192"/>
      <c r="O232" s="29">
        <v>-122120644438</v>
      </c>
      <c r="P232" s="29"/>
      <c r="Q232" s="29">
        <f t="shared" si="7"/>
        <v>781520525</v>
      </c>
    </row>
    <row r="233" spans="1:17" ht="21">
      <c r="A233" s="191" t="s">
        <v>212</v>
      </c>
      <c r="B233" s="192"/>
      <c r="C233" s="29">
        <v>992068</v>
      </c>
      <c r="D233" s="192"/>
      <c r="E233" s="29">
        <v>2839612962</v>
      </c>
      <c r="F233" s="156"/>
      <c r="G233" s="29">
        <v>-2057122786</v>
      </c>
      <c r="H233" s="192"/>
      <c r="I233" s="29">
        <f t="shared" si="6"/>
        <v>782490176</v>
      </c>
      <c r="J233" s="29"/>
      <c r="K233" s="156">
        <v>45277006</v>
      </c>
      <c r="L233" s="29"/>
      <c r="M233" s="29">
        <v>81643311799</v>
      </c>
      <c r="N233" s="192"/>
      <c r="O233" s="29">
        <v>-80090120302</v>
      </c>
      <c r="P233" s="29"/>
      <c r="Q233" s="29">
        <f t="shared" si="7"/>
        <v>1553191497</v>
      </c>
    </row>
    <row r="234" spans="1:17" ht="21">
      <c r="A234" s="191" t="s">
        <v>92</v>
      </c>
      <c r="B234" s="192"/>
      <c r="C234" s="29">
        <v>3680786</v>
      </c>
      <c r="D234" s="192"/>
      <c r="E234" s="29">
        <v>8365137957</v>
      </c>
      <c r="F234" s="156"/>
      <c r="G234" s="29">
        <v>-8924337575</v>
      </c>
      <c r="H234" s="192"/>
      <c r="I234" s="29">
        <f t="shared" si="6"/>
        <v>-559199618</v>
      </c>
      <c r="J234" s="29"/>
      <c r="K234" s="156">
        <v>14825994</v>
      </c>
      <c r="L234" s="29"/>
      <c r="M234" s="29">
        <v>33730391344</v>
      </c>
      <c r="N234" s="192"/>
      <c r="O234" s="29">
        <v>-35446625867</v>
      </c>
      <c r="P234" s="29"/>
      <c r="Q234" s="29">
        <f t="shared" si="7"/>
        <v>-1716234523</v>
      </c>
    </row>
    <row r="235" spans="1:17" ht="21">
      <c r="A235" s="191" t="s">
        <v>389</v>
      </c>
      <c r="B235" s="192"/>
      <c r="C235" s="29">
        <v>0</v>
      </c>
      <c r="D235" s="192"/>
      <c r="E235" s="29">
        <v>0</v>
      </c>
      <c r="F235" s="156"/>
      <c r="G235" s="29">
        <v>0</v>
      </c>
      <c r="H235" s="192"/>
      <c r="I235" s="29">
        <f t="shared" si="6"/>
        <v>0</v>
      </c>
      <c r="J235" s="29"/>
      <c r="K235" s="156">
        <v>1750000</v>
      </c>
      <c r="L235" s="29"/>
      <c r="M235" s="29">
        <v>6413058887</v>
      </c>
      <c r="N235" s="192"/>
      <c r="O235" s="29">
        <v>-6580859514</v>
      </c>
      <c r="P235" s="29"/>
      <c r="Q235" s="29">
        <f t="shared" si="7"/>
        <v>-167800627</v>
      </c>
    </row>
    <row r="236" spans="1:17" ht="21">
      <c r="A236" s="191" t="s">
        <v>216</v>
      </c>
      <c r="B236" s="192"/>
      <c r="C236" s="29">
        <v>10179259</v>
      </c>
      <c r="D236" s="192"/>
      <c r="E236" s="29">
        <v>4604107671</v>
      </c>
      <c r="F236" s="156"/>
      <c r="G236" s="29">
        <v>-6583117224</v>
      </c>
      <c r="H236" s="192"/>
      <c r="I236" s="29">
        <f t="shared" si="6"/>
        <v>-1979009553</v>
      </c>
      <c r="J236" s="29"/>
      <c r="K236" s="156">
        <v>40370751</v>
      </c>
      <c r="L236" s="29"/>
      <c r="M236" s="29">
        <v>19430981503</v>
      </c>
      <c r="N236" s="192"/>
      <c r="O236" s="29">
        <v>-26540999222</v>
      </c>
      <c r="P236" s="29"/>
      <c r="Q236" s="29">
        <f t="shared" si="7"/>
        <v>-7110017719</v>
      </c>
    </row>
    <row r="237" spans="1:17" ht="21">
      <c r="A237" s="191" t="s">
        <v>291</v>
      </c>
      <c r="B237" s="192"/>
      <c r="C237" s="29">
        <v>288403</v>
      </c>
      <c r="D237" s="192"/>
      <c r="E237" s="29">
        <v>1039516600</v>
      </c>
      <c r="F237" s="156"/>
      <c r="G237" s="29">
        <v>-1324565917</v>
      </c>
      <c r="H237" s="192"/>
      <c r="I237" s="29">
        <f t="shared" si="6"/>
        <v>-285049317</v>
      </c>
      <c r="J237" s="29"/>
      <c r="K237" s="156">
        <v>1163368</v>
      </c>
      <c r="L237" s="29"/>
      <c r="M237" s="29">
        <v>5030503357</v>
      </c>
      <c r="N237" s="192"/>
      <c r="O237" s="29">
        <v>-6203913676</v>
      </c>
      <c r="P237" s="29"/>
      <c r="Q237" s="29">
        <f t="shared" si="7"/>
        <v>-1173410319</v>
      </c>
    </row>
    <row r="238" spans="1:17" ht="21">
      <c r="A238" s="191" t="s">
        <v>378</v>
      </c>
      <c r="B238" s="192"/>
      <c r="C238" s="29">
        <v>271720</v>
      </c>
      <c r="D238" s="192"/>
      <c r="E238" s="29">
        <v>777932928</v>
      </c>
      <c r="F238" s="156"/>
      <c r="G238" s="29">
        <v>-846442267</v>
      </c>
      <c r="H238" s="192"/>
      <c r="I238" s="29">
        <f t="shared" si="6"/>
        <v>-68509339</v>
      </c>
      <c r="J238" s="29"/>
      <c r="K238" s="156">
        <v>5289654</v>
      </c>
      <c r="L238" s="29"/>
      <c r="M238" s="29">
        <v>14680632989</v>
      </c>
      <c r="N238" s="192"/>
      <c r="O238" s="29">
        <v>-17226400516</v>
      </c>
      <c r="P238" s="29"/>
      <c r="Q238" s="29">
        <f t="shared" si="7"/>
        <v>-2545767527</v>
      </c>
    </row>
    <row r="239" spans="1:17" ht="21">
      <c r="A239" s="191" t="s">
        <v>249</v>
      </c>
      <c r="B239" s="192"/>
      <c r="C239" s="29">
        <v>75910</v>
      </c>
      <c r="D239" s="192"/>
      <c r="E239" s="29">
        <v>8775985910</v>
      </c>
      <c r="F239" s="156"/>
      <c r="G239" s="29">
        <v>-9479864863</v>
      </c>
      <c r="H239" s="192"/>
      <c r="I239" s="29">
        <f t="shared" si="6"/>
        <v>-703878953</v>
      </c>
      <c r="J239" s="29"/>
      <c r="K239" s="156">
        <v>1411569</v>
      </c>
      <c r="L239" s="29"/>
      <c r="M239" s="29">
        <v>167416731236</v>
      </c>
      <c r="N239" s="192"/>
      <c r="O239" s="29">
        <v>-170934650556</v>
      </c>
      <c r="P239" s="29"/>
      <c r="Q239" s="29">
        <f t="shared" si="7"/>
        <v>-3517919320</v>
      </c>
    </row>
    <row r="240" spans="1:17" ht="21">
      <c r="A240" s="191" t="s">
        <v>122</v>
      </c>
      <c r="B240" s="192"/>
      <c r="C240" s="29">
        <v>724863</v>
      </c>
      <c r="D240" s="192"/>
      <c r="E240" s="29">
        <v>10609657079</v>
      </c>
      <c r="F240" s="156"/>
      <c r="G240" s="29">
        <v>-9691901653</v>
      </c>
      <c r="H240" s="192"/>
      <c r="I240" s="29">
        <f t="shared" si="6"/>
        <v>917755426</v>
      </c>
      <c r="J240" s="29"/>
      <c r="K240" s="156">
        <v>7468531</v>
      </c>
      <c r="L240" s="29"/>
      <c r="M240" s="29">
        <v>99481221903</v>
      </c>
      <c r="N240" s="192"/>
      <c r="O240" s="29">
        <v>-89047978346</v>
      </c>
      <c r="P240" s="29"/>
      <c r="Q240" s="29">
        <f t="shared" si="7"/>
        <v>10433243557</v>
      </c>
    </row>
    <row r="241" spans="1:17" ht="21">
      <c r="A241" s="191" t="s">
        <v>254</v>
      </c>
      <c r="B241" s="192"/>
      <c r="C241" s="29">
        <v>1662877</v>
      </c>
      <c r="D241" s="192"/>
      <c r="E241" s="29">
        <v>10318802639</v>
      </c>
      <c r="F241" s="156"/>
      <c r="G241" s="29">
        <v>-9187947564</v>
      </c>
      <c r="H241" s="192"/>
      <c r="I241" s="29">
        <f t="shared" si="6"/>
        <v>1130855075</v>
      </c>
      <c r="J241" s="29"/>
      <c r="K241" s="156">
        <v>12631749</v>
      </c>
      <c r="L241" s="29"/>
      <c r="M241" s="29">
        <v>62758755544</v>
      </c>
      <c r="N241" s="192"/>
      <c r="O241" s="29">
        <v>-64406424777</v>
      </c>
      <c r="P241" s="29"/>
      <c r="Q241" s="29">
        <f t="shared" si="7"/>
        <v>-1647669233</v>
      </c>
    </row>
    <row r="242" spans="1:17" ht="21">
      <c r="A242" s="191" t="s">
        <v>168</v>
      </c>
      <c r="B242" s="192"/>
      <c r="C242" s="29">
        <v>2056691</v>
      </c>
      <c r="D242" s="192"/>
      <c r="E242" s="29">
        <v>10737926083</v>
      </c>
      <c r="F242" s="156"/>
      <c r="G242" s="29">
        <v>-13607164000</v>
      </c>
      <c r="H242" s="192"/>
      <c r="I242" s="29">
        <f t="shared" si="6"/>
        <v>-2869237917</v>
      </c>
      <c r="J242" s="29"/>
      <c r="K242" s="156">
        <v>3982093</v>
      </c>
      <c r="L242" s="29"/>
      <c r="M242" s="29">
        <v>23590722903</v>
      </c>
      <c r="N242" s="192"/>
      <c r="O242" s="29">
        <v>-28847287105</v>
      </c>
      <c r="P242" s="29"/>
      <c r="Q242" s="29">
        <f t="shared" si="7"/>
        <v>-5256564202</v>
      </c>
    </row>
    <row r="243" spans="1:17" ht="21">
      <c r="A243" s="191" t="s">
        <v>78</v>
      </c>
      <c r="B243" s="192"/>
      <c r="C243" s="29">
        <v>431758</v>
      </c>
      <c r="D243" s="192"/>
      <c r="E243" s="29">
        <v>8229930061</v>
      </c>
      <c r="F243" s="156"/>
      <c r="G243" s="29">
        <v>-6744756204</v>
      </c>
      <c r="H243" s="192"/>
      <c r="I243" s="29">
        <f t="shared" si="6"/>
        <v>1485173857</v>
      </c>
      <c r="J243" s="29"/>
      <c r="K243" s="156">
        <v>5569636</v>
      </c>
      <c r="L243" s="29"/>
      <c r="M243" s="29">
        <v>82111542302</v>
      </c>
      <c r="N243" s="192"/>
      <c r="O243" s="29">
        <v>-79622645065</v>
      </c>
      <c r="P243" s="29"/>
      <c r="Q243" s="29">
        <f t="shared" si="7"/>
        <v>2488897237</v>
      </c>
    </row>
    <row r="244" spans="1:17" ht="21">
      <c r="A244" s="191" t="s">
        <v>315</v>
      </c>
      <c r="B244" s="192"/>
      <c r="C244" s="29">
        <v>843109</v>
      </c>
      <c r="D244" s="192"/>
      <c r="E244" s="29">
        <v>1669401006</v>
      </c>
      <c r="F244" s="156"/>
      <c r="G244" s="29">
        <v>-1524556192</v>
      </c>
      <c r="H244" s="192"/>
      <c r="I244" s="29">
        <f t="shared" si="6"/>
        <v>144844814</v>
      </c>
      <c r="J244" s="29"/>
      <c r="K244" s="156">
        <v>20343279</v>
      </c>
      <c r="L244" s="29"/>
      <c r="M244" s="29">
        <v>27407917111</v>
      </c>
      <c r="N244" s="192"/>
      <c r="O244" s="29">
        <v>-34787747281</v>
      </c>
      <c r="P244" s="29"/>
      <c r="Q244" s="29">
        <f t="shared" si="7"/>
        <v>-7379830170</v>
      </c>
    </row>
    <row r="245" spans="1:17" ht="21">
      <c r="A245" s="191" t="s">
        <v>295</v>
      </c>
      <c r="B245" s="192"/>
      <c r="C245" s="29">
        <v>4634524</v>
      </c>
      <c r="D245" s="192"/>
      <c r="E245" s="29">
        <v>8059388277</v>
      </c>
      <c r="F245" s="156"/>
      <c r="G245" s="29">
        <v>-9414077065</v>
      </c>
      <c r="H245" s="192"/>
      <c r="I245" s="29">
        <f t="shared" si="6"/>
        <v>-1354688788</v>
      </c>
      <c r="J245" s="29"/>
      <c r="K245" s="156">
        <v>15758922</v>
      </c>
      <c r="L245" s="29"/>
      <c r="M245" s="29">
        <v>33138497994</v>
      </c>
      <c r="N245" s="192"/>
      <c r="O245" s="29">
        <v>-37584804970</v>
      </c>
      <c r="P245" s="29"/>
      <c r="Q245" s="29">
        <f t="shared" si="7"/>
        <v>-4446306976</v>
      </c>
    </row>
    <row r="246" spans="1:17" ht="21">
      <c r="A246" s="191" t="s">
        <v>229</v>
      </c>
      <c r="B246" s="192"/>
      <c r="C246" s="29">
        <v>0</v>
      </c>
      <c r="D246" s="192"/>
      <c r="E246" s="29">
        <v>0</v>
      </c>
      <c r="F246" s="156"/>
      <c r="G246" s="29">
        <v>0</v>
      </c>
      <c r="H246" s="192"/>
      <c r="I246" s="29">
        <f t="shared" si="6"/>
        <v>0</v>
      </c>
      <c r="J246" s="29"/>
      <c r="K246" s="156">
        <v>6888043</v>
      </c>
      <c r="L246" s="29"/>
      <c r="M246" s="29">
        <v>6733669910</v>
      </c>
      <c r="N246" s="192"/>
      <c r="O246" s="29">
        <v>-8401341573</v>
      </c>
      <c r="P246" s="29"/>
      <c r="Q246" s="29">
        <f t="shared" si="7"/>
        <v>-1667671663</v>
      </c>
    </row>
    <row r="247" spans="1:17" ht="21">
      <c r="A247" s="191" t="s">
        <v>220</v>
      </c>
      <c r="B247" s="192"/>
      <c r="C247" s="29">
        <v>40632361</v>
      </c>
      <c r="D247" s="192"/>
      <c r="E247" s="29">
        <v>69212058583</v>
      </c>
      <c r="F247" s="156"/>
      <c r="G247" s="29">
        <v>-70856645443</v>
      </c>
      <c r="H247" s="192"/>
      <c r="I247" s="29">
        <f t="shared" si="6"/>
        <v>-1644586860</v>
      </c>
      <c r="J247" s="29"/>
      <c r="K247" s="156">
        <v>62819569</v>
      </c>
      <c r="L247" s="29"/>
      <c r="M247" s="29">
        <v>96197355582</v>
      </c>
      <c r="N247" s="192"/>
      <c r="O247" s="29">
        <v>-102998927382</v>
      </c>
      <c r="P247" s="29"/>
      <c r="Q247" s="29">
        <f t="shared" si="7"/>
        <v>-6801571800</v>
      </c>
    </row>
    <row r="248" spans="1:17" ht="21">
      <c r="A248" s="191" t="s">
        <v>144</v>
      </c>
      <c r="B248" s="192"/>
      <c r="C248" s="29">
        <v>6857</v>
      </c>
      <c r="D248" s="192"/>
      <c r="E248" s="29">
        <v>748804502</v>
      </c>
      <c r="F248" s="156"/>
      <c r="G248" s="29">
        <v>-895508720</v>
      </c>
      <c r="H248" s="192"/>
      <c r="I248" s="29">
        <f t="shared" si="6"/>
        <v>-146704218</v>
      </c>
      <c r="J248" s="29"/>
      <c r="K248" s="156">
        <v>297505</v>
      </c>
      <c r="L248" s="29"/>
      <c r="M248" s="29">
        <v>39693909935</v>
      </c>
      <c r="N248" s="192"/>
      <c r="O248" s="29">
        <v>-39030840087</v>
      </c>
      <c r="P248" s="29"/>
      <c r="Q248" s="29">
        <f t="shared" si="7"/>
        <v>663069848</v>
      </c>
    </row>
    <row r="249" spans="1:17" ht="21">
      <c r="A249" s="191" t="s">
        <v>225</v>
      </c>
      <c r="B249" s="192"/>
      <c r="C249" s="29">
        <v>1478301</v>
      </c>
      <c r="D249" s="192"/>
      <c r="E249" s="29">
        <v>17591936290</v>
      </c>
      <c r="F249" s="156"/>
      <c r="G249" s="29">
        <v>-19321446876</v>
      </c>
      <c r="H249" s="192"/>
      <c r="I249" s="29">
        <f t="shared" si="6"/>
        <v>-1729510586</v>
      </c>
      <c r="J249" s="29"/>
      <c r="K249" s="156">
        <v>6092308</v>
      </c>
      <c r="L249" s="29"/>
      <c r="M249" s="29">
        <v>86280956458</v>
      </c>
      <c r="N249" s="192"/>
      <c r="O249" s="29">
        <v>-89646801033</v>
      </c>
      <c r="P249" s="29"/>
      <c r="Q249" s="29">
        <f t="shared" si="7"/>
        <v>-3365844575</v>
      </c>
    </row>
    <row r="250" spans="1:17" ht="21" customHeight="1">
      <c r="A250" s="191" t="s">
        <v>180</v>
      </c>
      <c r="B250" s="192"/>
      <c r="C250" s="29">
        <v>5158975</v>
      </c>
      <c r="D250" s="192"/>
      <c r="E250" s="29">
        <v>30800599083</v>
      </c>
      <c r="F250" s="156"/>
      <c r="G250" s="29">
        <v>-40491709310</v>
      </c>
      <c r="H250" s="192"/>
      <c r="I250" s="29">
        <f t="shared" si="6"/>
        <v>-9691110227</v>
      </c>
      <c r="J250" s="29"/>
      <c r="K250" s="156">
        <v>10575813</v>
      </c>
      <c r="L250" s="29"/>
      <c r="M250" s="29">
        <v>68957496293</v>
      </c>
      <c r="N250" s="192"/>
      <c r="O250" s="29">
        <v>-86628350389</v>
      </c>
      <c r="P250" s="29"/>
      <c r="Q250" s="29">
        <f t="shared" si="7"/>
        <v>-17670854096</v>
      </c>
    </row>
    <row r="251" spans="1:17" ht="21">
      <c r="A251" s="191" t="s">
        <v>206</v>
      </c>
      <c r="B251" s="192"/>
      <c r="C251" s="29">
        <v>2619148</v>
      </c>
      <c r="D251" s="192"/>
      <c r="E251" s="29">
        <v>26122136873</v>
      </c>
      <c r="F251" s="156"/>
      <c r="G251" s="29">
        <v>-22781177790</v>
      </c>
      <c r="H251" s="192"/>
      <c r="I251" s="29">
        <f t="shared" si="6"/>
        <v>3340959083</v>
      </c>
      <c r="J251" s="29"/>
      <c r="K251" s="156">
        <v>7389673</v>
      </c>
      <c r="L251" s="29"/>
      <c r="M251" s="29">
        <v>62577928425</v>
      </c>
      <c r="N251" s="192"/>
      <c r="O251" s="29">
        <v>-63046054680</v>
      </c>
      <c r="P251" s="29"/>
      <c r="Q251" s="29">
        <f t="shared" si="7"/>
        <v>-468126255</v>
      </c>
    </row>
    <row r="252" spans="1:17" ht="21">
      <c r="A252" s="191" t="s">
        <v>270</v>
      </c>
      <c r="B252" s="192"/>
      <c r="C252" s="29">
        <v>1177749</v>
      </c>
      <c r="D252" s="192"/>
      <c r="E252" s="29">
        <v>10850231062</v>
      </c>
      <c r="F252" s="156"/>
      <c r="G252" s="29">
        <v>-6691203307</v>
      </c>
      <c r="H252" s="192"/>
      <c r="I252" s="29">
        <f t="shared" si="6"/>
        <v>4159027755</v>
      </c>
      <c r="J252" s="29"/>
      <c r="K252" s="156">
        <v>4807504</v>
      </c>
      <c r="L252" s="29"/>
      <c r="M252" s="29">
        <v>30411499578</v>
      </c>
      <c r="N252" s="192"/>
      <c r="O252" s="29">
        <v>-27565165314</v>
      </c>
      <c r="P252" s="29"/>
      <c r="Q252" s="29">
        <f t="shared" si="7"/>
        <v>2846334264</v>
      </c>
    </row>
    <row r="253" spans="1:17" ht="21">
      <c r="A253" s="191" t="s">
        <v>226</v>
      </c>
      <c r="B253" s="192"/>
      <c r="C253" s="29">
        <v>254668</v>
      </c>
      <c r="D253" s="192"/>
      <c r="E253" s="29">
        <v>3790491264</v>
      </c>
      <c r="F253" s="156"/>
      <c r="G253" s="29">
        <v>-3189349626</v>
      </c>
      <c r="H253" s="192"/>
      <c r="I253" s="29">
        <f t="shared" si="6"/>
        <v>601141638</v>
      </c>
      <c r="J253" s="29"/>
      <c r="K253" s="156">
        <v>1238883</v>
      </c>
      <c r="L253" s="29"/>
      <c r="M253" s="29">
        <v>30819642474</v>
      </c>
      <c r="N253" s="192"/>
      <c r="O253" s="29">
        <v>-32653993777</v>
      </c>
      <c r="P253" s="29"/>
      <c r="Q253" s="29">
        <f t="shared" si="7"/>
        <v>-1834351303</v>
      </c>
    </row>
    <row r="254" spans="1:17" ht="21">
      <c r="A254" s="191" t="s">
        <v>199</v>
      </c>
      <c r="B254" s="192"/>
      <c r="C254" s="29">
        <v>905186</v>
      </c>
      <c r="D254" s="192"/>
      <c r="E254" s="29">
        <v>8592308759</v>
      </c>
      <c r="F254" s="156"/>
      <c r="G254" s="29">
        <v>-6554654326</v>
      </c>
      <c r="H254" s="192"/>
      <c r="I254" s="29">
        <f t="shared" si="6"/>
        <v>2037654433</v>
      </c>
      <c r="J254" s="29"/>
      <c r="K254" s="156">
        <v>3816098</v>
      </c>
      <c r="L254" s="29"/>
      <c r="M254" s="29">
        <v>29950767854</v>
      </c>
      <c r="N254" s="192"/>
      <c r="O254" s="29">
        <v>-27021044498</v>
      </c>
      <c r="P254" s="29"/>
      <c r="Q254" s="29">
        <f t="shared" si="7"/>
        <v>2929723356</v>
      </c>
    </row>
    <row r="255" spans="1:17" ht="21">
      <c r="A255" s="191" t="s">
        <v>310</v>
      </c>
      <c r="B255" s="192"/>
      <c r="C255" s="29">
        <v>3399893</v>
      </c>
      <c r="D255" s="192"/>
      <c r="E255" s="29">
        <v>4813912360</v>
      </c>
      <c r="F255" s="156"/>
      <c r="G255" s="29">
        <v>-5140021433</v>
      </c>
      <c r="H255" s="192"/>
      <c r="I255" s="29">
        <f t="shared" si="6"/>
        <v>-326109073</v>
      </c>
      <c r="J255" s="29"/>
      <c r="K255" s="156">
        <v>9079941</v>
      </c>
      <c r="L255" s="29"/>
      <c r="M255" s="29">
        <v>17953028488</v>
      </c>
      <c r="N255" s="192"/>
      <c r="O255" s="29">
        <v>-17124945629</v>
      </c>
      <c r="P255" s="29"/>
      <c r="Q255" s="29">
        <f t="shared" si="7"/>
        <v>828082859</v>
      </c>
    </row>
    <row r="256" spans="1:17" ht="21">
      <c r="A256" s="191" t="s">
        <v>301</v>
      </c>
      <c r="B256" s="192"/>
      <c r="C256" s="29">
        <v>4770158</v>
      </c>
      <c r="D256" s="192"/>
      <c r="E256" s="29">
        <v>8643696679</v>
      </c>
      <c r="F256" s="156"/>
      <c r="G256" s="29">
        <v>-8909041421</v>
      </c>
      <c r="H256" s="192"/>
      <c r="I256" s="29">
        <f t="shared" si="6"/>
        <v>-265344742</v>
      </c>
      <c r="J256" s="29"/>
      <c r="K256" s="156">
        <v>14922229</v>
      </c>
      <c r="L256" s="29"/>
      <c r="M256" s="29">
        <v>23839304319</v>
      </c>
      <c r="N256" s="192"/>
      <c r="O256" s="29">
        <v>-25332584323</v>
      </c>
      <c r="P256" s="29"/>
      <c r="Q256" s="29">
        <f t="shared" si="7"/>
        <v>-1493280004</v>
      </c>
    </row>
    <row r="257" spans="1:19" ht="21">
      <c r="A257" s="191" t="s">
        <v>363</v>
      </c>
      <c r="B257" s="192"/>
      <c r="C257" s="29">
        <v>4918432</v>
      </c>
      <c r="D257" s="192"/>
      <c r="E257" s="29">
        <v>22505077962</v>
      </c>
      <c r="F257" s="156"/>
      <c r="G257" s="29">
        <v>-7535356384</v>
      </c>
      <c r="H257" s="192"/>
      <c r="I257" s="29">
        <f t="shared" si="6"/>
        <v>14969721578</v>
      </c>
      <c r="J257" s="29"/>
      <c r="K257" s="156">
        <v>23038118</v>
      </c>
      <c r="L257" s="29"/>
      <c r="M257" s="29">
        <v>56140582936</v>
      </c>
      <c r="N257" s="192"/>
      <c r="O257" s="29">
        <v>-34225098809</v>
      </c>
      <c r="P257" s="29"/>
      <c r="Q257" s="29">
        <f t="shared" si="7"/>
        <v>21915484127</v>
      </c>
    </row>
    <row r="258" spans="1:19" ht="21">
      <c r="A258" s="191" t="s">
        <v>340</v>
      </c>
      <c r="B258" s="192"/>
      <c r="C258" s="29">
        <v>104977</v>
      </c>
      <c r="D258" s="192"/>
      <c r="E258" s="29">
        <v>1027124210</v>
      </c>
      <c r="F258" s="156"/>
      <c r="G258" s="29">
        <v>-847558065</v>
      </c>
      <c r="H258" s="192"/>
      <c r="I258" s="29">
        <f t="shared" si="6"/>
        <v>179566145</v>
      </c>
      <c r="J258" s="29"/>
      <c r="K258" s="156">
        <v>2272958</v>
      </c>
      <c r="L258" s="29"/>
      <c r="M258" s="29">
        <v>15805705700</v>
      </c>
      <c r="N258" s="192"/>
      <c r="O258" s="29">
        <v>-15779700268</v>
      </c>
      <c r="P258" s="29"/>
      <c r="Q258" s="29">
        <f t="shared" si="7"/>
        <v>26005432</v>
      </c>
    </row>
    <row r="259" spans="1:19" ht="21">
      <c r="A259" s="191" t="s">
        <v>99</v>
      </c>
      <c r="B259" s="192"/>
      <c r="C259" s="29">
        <v>0</v>
      </c>
      <c r="D259" s="192"/>
      <c r="E259" s="29">
        <v>0</v>
      </c>
      <c r="F259" s="156"/>
      <c r="G259" s="29">
        <v>0</v>
      </c>
      <c r="H259" s="192"/>
      <c r="I259" s="29">
        <f t="shared" si="6"/>
        <v>0</v>
      </c>
      <c r="J259" s="29"/>
      <c r="K259" s="156">
        <v>2894642</v>
      </c>
      <c r="L259" s="29"/>
      <c r="M259" s="29">
        <v>20885521538</v>
      </c>
      <c r="N259" s="192"/>
      <c r="O259" s="29">
        <v>-27360934606</v>
      </c>
      <c r="P259" s="29"/>
      <c r="Q259" s="29">
        <f t="shared" si="7"/>
        <v>-6475413068</v>
      </c>
    </row>
    <row r="260" spans="1:19" ht="21">
      <c r="A260" s="191" t="s">
        <v>362</v>
      </c>
      <c r="B260" s="192"/>
      <c r="C260" s="29">
        <v>314859</v>
      </c>
      <c r="D260" s="192"/>
      <c r="E260" s="29">
        <v>9182889120</v>
      </c>
      <c r="F260" s="156"/>
      <c r="G260" s="29">
        <v>-9413629715</v>
      </c>
      <c r="H260" s="192"/>
      <c r="I260" s="29">
        <f t="shared" si="6"/>
        <v>-230740595</v>
      </c>
      <c r="J260" s="29"/>
      <c r="K260" s="156">
        <v>1630610</v>
      </c>
      <c r="L260" s="29"/>
      <c r="M260" s="29">
        <v>45183067909</v>
      </c>
      <c r="N260" s="192"/>
      <c r="O260" s="29">
        <v>-48058736408</v>
      </c>
      <c r="P260" s="29"/>
      <c r="Q260" s="29">
        <f t="shared" si="7"/>
        <v>-2875668499</v>
      </c>
    </row>
    <row r="261" spans="1:19" ht="21">
      <c r="A261" s="191" t="s">
        <v>125</v>
      </c>
      <c r="B261" s="192"/>
      <c r="C261" s="29">
        <v>680077</v>
      </c>
      <c r="D261" s="192"/>
      <c r="E261" s="29">
        <v>2397876942</v>
      </c>
      <c r="F261" s="156"/>
      <c r="G261" s="29">
        <v>-3086998852</v>
      </c>
      <c r="H261" s="192"/>
      <c r="I261" s="29">
        <f t="shared" si="6"/>
        <v>-689121910</v>
      </c>
      <c r="J261" s="29"/>
      <c r="K261" s="156">
        <v>3504242</v>
      </c>
      <c r="L261" s="29"/>
      <c r="M261" s="29">
        <v>13131489935</v>
      </c>
      <c r="N261" s="192"/>
      <c r="O261" s="29">
        <v>-17123804947</v>
      </c>
      <c r="P261" s="29"/>
      <c r="Q261" s="29">
        <f t="shared" si="7"/>
        <v>-3992315012</v>
      </c>
    </row>
    <row r="262" spans="1:19" ht="21">
      <c r="A262" s="191" t="s">
        <v>90</v>
      </c>
      <c r="B262" s="192"/>
      <c r="C262" s="29">
        <v>7793303</v>
      </c>
      <c r="D262" s="192"/>
      <c r="E262" s="29">
        <v>19264401289</v>
      </c>
      <c r="F262" s="156"/>
      <c r="G262" s="29">
        <v>-17056591447</v>
      </c>
      <c r="H262" s="192"/>
      <c r="I262" s="29">
        <f t="shared" si="6"/>
        <v>2207809842</v>
      </c>
      <c r="J262" s="29"/>
      <c r="K262" s="156">
        <v>18103421</v>
      </c>
      <c r="L262" s="29"/>
      <c r="M262" s="29">
        <v>43423455229</v>
      </c>
      <c r="N262" s="192"/>
      <c r="O262" s="29">
        <v>-41588672181</v>
      </c>
      <c r="P262" s="29"/>
      <c r="Q262" s="29">
        <f t="shared" si="7"/>
        <v>1834783048</v>
      </c>
    </row>
    <row r="263" spans="1:19" ht="21">
      <c r="A263" s="191" t="s">
        <v>243</v>
      </c>
      <c r="B263" s="192"/>
      <c r="C263" s="29">
        <v>2910521</v>
      </c>
      <c r="D263" s="192"/>
      <c r="E263" s="29">
        <v>8119444499</v>
      </c>
      <c r="F263" s="156"/>
      <c r="G263" s="29">
        <v>-9349978929</v>
      </c>
      <c r="H263" s="192"/>
      <c r="I263" s="29">
        <f t="shared" si="6"/>
        <v>-1230534430</v>
      </c>
      <c r="J263" s="29"/>
      <c r="K263" s="156">
        <v>6050855</v>
      </c>
      <c r="L263" s="29"/>
      <c r="M263" s="29">
        <v>17277502348</v>
      </c>
      <c r="N263" s="192"/>
      <c r="O263" s="29">
        <v>-19825464864</v>
      </c>
      <c r="P263" s="29"/>
      <c r="Q263" s="29">
        <f t="shared" si="7"/>
        <v>-2547962516</v>
      </c>
    </row>
    <row r="264" spans="1:19" ht="21">
      <c r="A264" s="191" t="s">
        <v>97</v>
      </c>
      <c r="B264" s="192"/>
      <c r="C264" s="29">
        <v>334703</v>
      </c>
      <c r="D264" s="192"/>
      <c r="E264" s="29">
        <v>7097827431</v>
      </c>
      <c r="F264" s="156"/>
      <c r="G264" s="29">
        <v>-5152924824</v>
      </c>
      <c r="H264" s="192"/>
      <c r="I264" s="29">
        <f t="shared" si="6"/>
        <v>1944902607</v>
      </c>
      <c r="J264" s="29"/>
      <c r="K264" s="156">
        <v>3324566</v>
      </c>
      <c r="L264" s="29"/>
      <c r="M264" s="29">
        <v>99613041187</v>
      </c>
      <c r="N264" s="192"/>
      <c r="O264" s="29">
        <v>-81688188839</v>
      </c>
      <c r="P264" s="29"/>
      <c r="Q264" s="29">
        <f t="shared" si="7"/>
        <v>17924852348</v>
      </c>
    </row>
    <row r="265" spans="1:19" ht="21">
      <c r="A265" s="191" t="s">
        <v>303</v>
      </c>
      <c r="B265" s="192"/>
      <c r="C265" s="29">
        <v>633618</v>
      </c>
      <c r="D265" s="192"/>
      <c r="E265" s="29">
        <v>13680684845</v>
      </c>
      <c r="F265" s="156"/>
      <c r="G265" s="29">
        <v>-16223044543</v>
      </c>
      <c r="H265" s="192"/>
      <c r="I265" s="29">
        <f t="shared" ref="I265:I328" si="8">E265+G265</f>
        <v>-2542359698</v>
      </c>
      <c r="J265" s="29"/>
      <c r="K265" s="156">
        <v>1985446</v>
      </c>
      <c r="L265" s="29"/>
      <c r="M265" s="29">
        <v>45893839140</v>
      </c>
      <c r="N265" s="192"/>
      <c r="O265" s="29">
        <v>-53376505721</v>
      </c>
      <c r="P265" s="29"/>
      <c r="Q265" s="29">
        <f t="shared" ref="Q265:Q328" si="9">M265+O265</f>
        <v>-7482666581</v>
      </c>
    </row>
    <row r="266" spans="1:19" ht="21">
      <c r="A266" s="191" t="s">
        <v>367</v>
      </c>
      <c r="B266" s="192"/>
      <c r="C266" s="29">
        <v>1360023</v>
      </c>
      <c r="D266" s="192"/>
      <c r="E266" s="29">
        <v>14703971660</v>
      </c>
      <c r="F266" s="156"/>
      <c r="G266" s="29">
        <v>-12518322208</v>
      </c>
      <c r="H266" s="192"/>
      <c r="I266" s="29">
        <f t="shared" si="8"/>
        <v>2185649452</v>
      </c>
      <c r="J266" s="29"/>
      <c r="K266" s="156">
        <v>4870917</v>
      </c>
      <c r="L266" s="29"/>
      <c r="M266" s="29">
        <v>44759010577</v>
      </c>
      <c r="N266" s="192"/>
      <c r="O266" s="29">
        <v>-42125640845</v>
      </c>
      <c r="P266" s="29"/>
      <c r="Q266" s="29">
        <f t="shared" si="9"/>
        <v>2633369732</v>
      </c>
    </row>
    <row r="267" spans="1:19" s="103" customFormat="1" ht="21">
      <c r="A267" s="191" t="s">
        <v>181</v>
      </c>
      <c r="B267" s="192"/>
      <c r="C267" s="29">
        <v>1201494</v>
      </c>
      <c r="D267" s="192"/>
      <c r="E267" s="29">
        <v>10670538115</v>
      </c>
      <c r="F267" s="156"/>
      <c r="G267" s="29">
        <v>-10106761516</v>
      </c>
      <c r="H267" s="192"/>
      <c r="I267" s="29">
        <f t="shared" si="8"/>
        <v>563776599</v>
      </c>
      <c r="J267" s="29"/>
      <c r="K267" s="156">
        <v>24682616</v>
      </c>
      <c r="L267" s="29"/>
      <c r="M267" s="29">
        <v>151783940730</v>
      </c>
      <c r="N267" s="192"/>
      <c r="O267" s="29">
        <v>-160782950492</v>
      </c>
      <c r="P267" s="29"/>
      <c r="Q267" s="29">
        <f t="shared" si="9"/>
        <v>-8999009762</v>
      </c>
      <c r="R267" s="11"/>
      <c r="S267" s="11"/>
    </row>
    <row r="268" spans="1:19" s="103" customFormat="1" ht="21">
      <c r="A268" s="191" t="s">
        <v>128</v>
      </c>
      <c r="B268" s="192"/>
      <c r="C268" s="29">
        <v>1359259</v>
      </c>
      <c r="D268" s="192"/>
      <c r="E268" s="29">
        <v>10761805150</v>
      </c>
      <c r="F268" s="156"/>
      <c r="G268" s="29">
        <v>-9520249204</v>
      </c>
      <c r="H268" s="192"/>
      <c r="I268" s="29">
        <f t="shared" si="8"/>
        <v>1241555946</v>
      </c>
      <c r="J268" s="29"/>
      <c r="K268" s="156">
        <v>7478054</v>
      </c>
      <c r="L268" s="29"/>
      <c r="M268" s="29">
        <v>51521683925</v>
      </c>
      <c r="N268" s="192"/>
      <c r="O268" s="29">
        <v>-49793987468</v>
      </c>
      <c r="P268" s="29"/>
      <c r="Q268" s="29">
        <f t="shared" si="9"/>
        <v>1727696457</v>
      </c>
      <c r="R268" s="11"/>
      <c r="S268" s="11"/>
    </row>
    <row r="269" spans="1:19" ht="21">
      <c r="A269" s="191" t="s">
        <v>108</v>
      </c>
      <c r="B269" s="192"/>
      <c r="C269" s="29">
        <v>2115026</v>
      </c>
      <c r="D269" s="192"/>
      <c r="E269" s="29">
        <v>4530338435</v>
      </c>
      <c r="F269" s="156"/>
      <c r="G269" s="29">
        <v>-6128543549</v>
      </c>
      <c r="H269" s="192"/>
      <c r="I269" s="29">
        <f t="shared" si="8"/>
        <v>-1598205114</v>
      </c>
      <c r="J269" s="29"/>
      <c r="K269" s="156">
        <v>18935329</v>
      </c>
      <c r="L269" s="29"/>
      <c r="M269" s="29">
        <v>42352023278</v>
      </c>
      <c r="N269" s="192"/>
      <c r="O269" s="29">
        <v>-56224058511</v>
      </c>
      <c r="P269" s="29"/>
      <c r="Q269" s="29">
        <f t="shared" si="9"/>
        <v>-13872035233</v>
      </c>
    </row>
    <row r="270" spans="1:19" ht="21">
      <c r="A270" s="191" t="s">
        <v>157</v>
      </c>
      <c r="B270" s="192"/>
      <c r="C270" s="29">
        <v>2169892</v>
      </c>
      <c r="D270" s="192"/>
      <c r="E270" s="29">
        <v>5946129545</v>
      </c>
      <c r="F270" s="156"/>
      <c r="G270" s="29">
        <v>-4977404154</v>
      </c>
      <c r="H270" s="192"/>
      <c r="I270" s="29">
        <f t="shared" si="8"/>
        <v>968725391</v>
      </c>
      <c r="J270" s="29"/>
      <c r="K270" s="156">
        <v>15457529</v>
      </c>
      <c r="L270" s="29"/>
      <c r="M270" s="29">
        <v>35458351061</v>
      </c>
      <c r="N270" s="192"/>
      <c r="O270" s="29">
        <v>-38227411683</v>
      </c>
      <c r="P270" s="29"/>
      <c r="Q270" s="29">
        <f t="shared" si="9"/>
        <v>-2769060622</v>
      </c>
    </row>
    <row r="271" spans="1:19" ht="21">
      <c r="A271" s="191" t="s">
        <v>262</v>
      </c>
      <c r="B271" s="192"/>
      <c r="C271" s="29">
        <v>7184564</v>
      </c>
      <c r="D271" s="192"/>
      <c r="E271" s="29">
        <v>4107612620</v>
      </c>
      <c r="F271" s="156"/>
      <c r="G271" s="29">
        <v>-4694306915</v>
      </c>
      <c r="H271" s="192"/>
      <c r="I271" s="29">
        <f t="shared" si="8"/>
        <v>-586694295</v>
      </c>
      <c r="J271" s="29"/>
      <c r="K271" s="156">
        <v>38748287</v>
      </c>
      <c r="L271" s="29"/>
      <c r="M271" s="29">
        <v>21708451642</v>
      </c>
      <c r="N271" s="192"/>
      <c r="O271" s="29">
        <v>-24381828034</v>
      </c>
      <c r="P271" s="29"/>
      <c r="Q271" s="29">
        <f t="shared" si="9"/>
        <v>-2673376392</v>
      </c>
    </row>
    <row r="272" spans="1:19" ht="21">
      <c r="A272" s="191" t="s">
        <v>205</v>
      </c>
      <c r="B272" s="192"/>
      <c r="C272" s="29">
        <v>1551652</v>
      </c>
      <c r="D272" s="192"/>
      <c r="E272" s="29">
        <v>3361953139</v>
      </c>
      <c r="F272" s="156"/>
      <c r="G272" s="29">
        <v>-3027070225</v>
      </c>
      <c r="H272" s="192"/>
      <c r="I272" s="29">
        <f t="shared" si="8"/>
        <v>334882914</v>
      </c>
      <c r="J272" s="29"/>
      <c r="K272" s="156">
        <v>21246829</v>
      </c>
      <c r="L272" s="29"/>
      <c r="M272" s="29">
        <v>35718948954</v>
      </c>
      <c r="N272" s="192"/>
      <c r="O272" s="29">
        <v>-36168028225</v>
      </c>
      <c r="P272" s="29"/>
      <c r="Q272" s="29">
        <f t="shared" si="9"/>
        <v>-449079271</v>
      </c>
    </row>
    <row r="273" spans="1:17" ht="21">
      <c r="A273" s="191" t="s">
        <v>272</v>
      </c>
      <c r="B273" s="192"/>
      <c r="C273" s="29">
        <v>2816825</v>
      </c>
      <c r="D273" s="192"/>
      <c r="E273" s="29">
        <v>4429752839</v>
      </c>
      <c r="F273" s="156"/>
      <c r="G273" s="29">
        <v>-5061605460</v>
      </c>
      <c r="H273" s="192"/>
      <c r="I273" s="29">
        <f t="shared" si="8"/>
        <v>-631852621</v>
      </c>
      <c r="J273" s="29"/>
      <c r="K273" s="156">
        <v>8130658</v>
      </c>
      <c r="L273" s="29"/>
      <c r="M273" s="29">
        <v>12962607651</v>
      </c>
      <c r="N273" s="192"/>
      <c r="O273" s="29">
        <v>-12716409581</v>
      </c>
      <c r="P273" s="29"/>
      <c r="Q273" s="29">
        <f t="shared" si="9"/>
        <v>246198070</v>
      </c>
    </row>
    <row r="274" spans="1:17" ht="21">
      <c r="A274" s="191" t="s">
        <v>143</v>
      </c>
      <c r="B274" s="192"/>
      <c r="C274" s="29">
        <v>543597</v>
      </c>
      <c r="D274" s="192"/>
      <c r="E274" s="29">
        <v>27433023785</v>
      </c>
      <c r="F274" s="156"/>
      <c r="G274" s="29">
        <v>-34330283406</v>
      </c>
      <c r="H274" s="192"/>
      <c r="I274" s="29">
        <f t="shared" si="8"/>
        <v>-6897259621</v>
      </c>
      <c r="J274" s="29"/>
      <c r="K274" s="156">
        <v>1346575</v>
      </c>
      <c r="L274" s="29"/>
      <c r="M274" s="29">
        <v>68078022823</v>
      </c>
      <c r="N274" s="192"/>
      <c r="O274" s="29">
        <v>-84077127032</v>
      </c>
      <c r="P274" s="29"/>
      <c r="Q274" s="29">
        <f t="shared" si="9"/>
        <v>-15999104209</v>
      </c>
    </row>
    <row r="275" spans="1:17" ht="21">
      <c r="A275" s="191" t="s">
        <v>259</v>
      </c>
      <c r="B275" s="192"/>
      <c r="C275" s="29">
        <v>337709</v>
      </c>
      <c r="D275" s="192"/>
      <c r="E275" s="29">
        <v>25197339792</v>
      </c>
      <c r="F275" s="156"/>
      <c r="G275" s="29">
        <v>-24921211533</v>
      </c>
      <c r="H275" s="192"/>
      <c r="I275" s="29">
        <f t="shared" si="8"/>
        <v>276128259</v>
      </c>
      <c r="J275" s="29"/>
      <c r="K275" s="156">
        <v>1473962</v>
      </c>
      <c r="L275" s="29"/>
      <c r="M275" s="29">
        <v>99336132568</v>
      </c>
      <c r="N275" s="192"/>
      <c r="O275" s="29">
        <v>-101148126388</v>
      </c>
      <c r="P275" s="29"/>
      <c r="Q275" s="29">
        <f t="shared" si="9"/>
        <v>-1811993820</v>
      </c>
    </row>
    <row r="276" spans="1:17" ht="21">
      <c r="A276" s="191" t="s">
        <v>280</v>
      </c>
      <c r="B276" s="192"/>
      <c r="C276" s="29">
        <v>4948684</v>
      </c>
      <c r="D276" s="192"/>
      <c r="E276" s="29">
        <v>14652336012</v>
      </c>
      <c r="F276" s="156"/>
      <c r="G276" s="29">
        <v>-15453578691</v>
      </c>
      <c r="H276" s="192"/>
      <c r="I276" s="29">
        <f t="shared" si="8"/>
        <v>-801242679</v>
      </c>
      <c r="J276" s="29"/>
      <c r="K276" s="156">
        <v>13575059</v>
      </c>
      <c r="L276" s="29"/>
      <c r="M276" s="29">
        <v>35698192245</v>
      </c>
      <c r="N276" s="192"/>
      <c r="O276" s="29">
        <v>-41747871014</v>
      </c>
      <c r="P276" s="29"/>
      <c r="Q276" s="29">
        <f t="shared" si="9"/>
        <v>-6049678769</v>
      </c>
    </row>
    <row r="277" spans="1:17" ht="21">
      <c r="A277" s="191" t="s">
        <v>318</v>
      </c>
      <c r="B277" s="192"/>
      <c r="C277" s="29">
        <v>0</v>
      </c>
      <c r="D277" s="192"/>
      <c r="E277" s="29">
        <v>0</v>
      </c>
      <c r="F277" s="156"/>
      <c r="G277" s="29">
        <v>0</v>
      </c>
      <c r="H277" s="192"/>
      <c r="I277" s="29">
        <f t="shared" si="8"/>
        <v>0</v>
      </c>
      <c r="J277" s="29"/>
      <c r="K277" s="156">
        <v>733996</v>
      </c>
      <c r="L277" s="29"/>
      <c r="M277" s="29">
        <v>35094992401</v>
      </c>
      <c r="N277" s="192"/>
      <c r="O277" s="29">
        <v>-38378470874</v>
      </c>
      <c r="P277" s="29"/>
      <c r="Q277" s="29">
        <f t="shared" si="9"/>
        <v>-3283478473</v>
      </c>
    </row>
    <row r="278" spans="1:17" ht="21">
      <c r="A278" s="191" t="s">
        <v>148</v>
      </c>
      <c r="B278" s="192"/>
      <c r="C278" s="29">
        <v>209320</v>
      </c>
      <c r="D278" s="192"/>
      <c r="E278" s="29">
        <v>3992849632</v>
      </c>
      <c r="F278" s="156"/>
      <c r="G278" s="29">
        <v>-5150112802</v>
      </c>
      <c r="H278" s="192"/>
      <c r="I278" s="29">
        <f t="shared" si="8"/>
        <v>-1157263170</v>
      </c>
      <c r="J278" s="29"/>
      <c r="K278" s="156">
        <v>483161</v>
      </c>
      <c r="L278" s="29"/>
      <c r="M278" s="29">
        <v>9245528093</v>
      </c>
      <c r="N278" s="192"/>
      <c r="O278" s="29">
        <v>-10858391023</v>
      </c>
      <c r="P278" s="29"/>
      <c r="Q278" s="29">
        <f t="shared" si="9"/>
        <v>-1612862930</v>
      </c>
    </row>
    <row r="279" spans="1:17" ht="21">
      <c r="A279" s="191" t="s">
        <v>118</v>
      </c>
      <c r="B279" s="192"/>
      <c r="C279" s="29">
        <v>5320522</v>
      </c>
      <c r="D279" s="192"/>
      <c r="E279" s="29">
        <v>14816789584</v>
      </c>
      <c r="F279" s="156"/>
      <c r="G279" s="29">
        <v>-14454725498</v>
      </c>
      <c r="H279" s="192"/>
      <c r="I279" s="29">
        <f t="shared" si="8"/>
        <v>362064086</v>
      </c>
      <c r="J279" s="29"/>
      <c r="K279" s="156">
        <v>17802475</v>
      </c>
      <c r="L279" s="29"/>
      <c r="M279" s="29">
        <v>46103810907</v>
      </c>
      <c r="N279" s="192"/>
      <c r="O279" s="29">
        <v>-51189639693</v>
      </c>
      <c r="P279" s="29"/>
      <c r="Q279" s="29">
        <f t="shared" si="9"/>
        <v>-5085828786</v>
      </c>
    </row>
    <row r="280" spans="1:17" ht="21">
      <c r="A280" s="191" t="s">
        <v>115</v>
      </c>
      <c r="B280" s="192"/>
      <c r="C280" s="29">
        <v>0</v>
      </c>
      <c r="D280" s="192"/>
      <c r="E280" s="29">
        <v>0</v>
      </c>
      <c r="F280" s="156"/>
      <c r="G280" s="29">
        <v>0</v>
      </c>
      <c r="H280" s="192"/>
      <c r="I280" s="29">
        <f t="shared" si="8"/>
        <v>0</v>
      </c>
      <c r="J280" s="29"/>
      <c r="K280" s="156">
        <v>2078840</v>
      </c>
      <c r="L280" s="29"/>
      <c r="M280" s="29">
        <v>10505326893</v>
      </c>
      <c r="N280" s="192"/>
      <c r="O280" s="29">
        <v>-11241601710</v>
      </c>
      <c r="P280" s="29"/>
      <c r="Q280" s="29">
        <f t="shared" si="9"/>
        <v>-736274817</v>
      </c>
    </row>
    <row r="281" spans="1:17" ht="21">
      <c r="A281" s="191" t="s">
        <v>542</v>
      </c>
      <c r="B281" s="192"/>
      <c r="C281" s="29">
        <v>0</v>
      </c>
      <c r="D281" s="192"/>
      <c r="E281" s="29">
        <v>0</v>
      </c>
      <c r="F281" s="156"/>
      <c r="G281" s="29">
        <v>0</v>
      </c>
      <c r="H281" s="192"/>
      <c r="I281" s="29">
        <f t="shared" si="8"/>
        <v>0</v>
      </c>
      <c r="J281" s="29"/>
      <c r="K281" s="156">
        <v>2793453</v>
      </c>
      <c r="L281" s="29"/>
      <c r="M281" s="29">
        <v>41984802912</v>
      </c>
      <c r="N281" s="192"/>
      <c r="O281" s="29">
        <v>-40416104972</v>
      </c>
      <c r="P281" s="29"/>
      <c r="Q281" s="29">
        <f t="shared" si="9"/>
        <v>1568697940</v>
      </c>
    </row>
    <row r="282" spans="1:17" ht="21">
      <c r="A282" s="191" t="s">
        <v>477</v>
      </c>
      <c r="B282" s="192"/>
      <c r="C282" s="29">
        <v>41122</v>
      </c>
      <c r="D282" s="192"/>
      <c r="E282" s="29">
        <v>1403361242</v>
      </c>
      <c r="F282" s="156"/>
      <c r="G282" s="29">
        <v>-1464501959</v>
      </c>
      <c r="H282" s="192"/>
      <c r="I282" s="29">
        <f t="shared" si="8"/>
        <v>-61140717</v>
      </c>
      <c r="J282" s="29"/>
      <c r="K282" s="156">
        <v>90070</v>
      </c>
      <c r="L282" s="29"/>
      <c r="M282" s="29">
        <v>3149680396</v>
      </c>
      <c r="N282" s="192"/>
      <c r="O282" s="29">
        <v>-3056049805</v>
      </c>
      <c r="P282" s="29"/>
      <c r="Q282" s="29">
        <f t="shared" si="9"/>
        <v>93630591</v>
      </c>
    </row>
    <row r="283" spans="1:17" ht="21">
      <c r="A283" s="191" t="s">
        <v>478</v>
      </c>
      <c r="B283" s="192"/>
      <c r="C283" s="29">
        <v>94928</v>
      </c>
      <c r="D283" s="192"/>
      <c r="E283" s="29">
        <v>1335673865</v>
      </c>
      <c r="F283" s="156"/>
      <c r="G283" s="29">
        <v>-1567699077</v>
      </c>
      <c r="H283" s="192"/>
      <c r="I283" s="29">
        <f t="shared" si="8"/>
        <v>-232025212</v>
      </c>
      <c r="J283" s="29"/>
      <c r="K283" s="156">
        <v>410222</v>
      </c>
      <c r="L283" s="29"/>
      <c r="M283" s="29">
        <v>6412042087</v>
      </c>
      <c r="N283" s="192"/>
      <c r="O283" s="29">
        <v>-6183390867</v>
      </c>
      <c r="P283" s="29"/>
      <c r="Q283" s="29">
        <f t="shared" si="9"/>
        <v>228651220</v>
      </c>
    </row>
    <row r="284" spans="1:17" ht="21">
      <c r="A284" s="191" t="s">
        <v>483</v>
      </c>
      <c r="B284" s="192"/>
      <c r="C284" s="29">
        <v>675975</v>
      </c>
      <c r="D284" s="192"/>
      <c r="E284" s="29">
        <v>2158650201</v>
      </c>
      <c r="F284" s="156"/>
      <c r="G284" s="29">
        <v>-1882185197</v>
      </c>
      <c r="H284" s="192"/>
      <c r="I284" s="29">
        <f t="shared" si="8"/>
        <v>276465004</v>
      </c>
      <c r="J284" s="29"/>
      <c r="K284" s="156">
        <v>3568916</v>
      </c>
      <c r="L284" s="29"/>
      <c r="M284" s="29">
        <v>9602597202</v>
      </c>
      <c r="N284" s="192"/>
      <c r="O284" s="29">
        <v>-9516735271</v>
      </c>
      <c r="P284" s="29"/>
      <c r="Q284" s="29">
        <f t="shared" si="9"/>
        <v>85861931</v>
      </c>
    </row>
    <row r="285" spans="1:17" ht="21">
      <c r="A285" s="191" t="s">
        <v>338</v>
      </c>
      <c r="B285" s="192"/>
      <c r="C285" s="29">
        <v>136798</v>
      </c>
      <c r="D285" s="192"/>
      <c r="E285" s="29">
        <v>5407742356</v>
      </c>
      <c r="F285" s="156"/>
      <c r="G285" s="29">
        <v>-5773012637</v>
      </c>
      <c r="H285" s="192"/>
      <c r="I285" s="29">
        <f t="shared" si="8"/>
        <v>-365270281</v>
      </c>
      <c r="J285" s="29"/>
      <c r="K285" s="156">
        <v>838195</v>
      </c>
      <c r="L285" s="29"/>
      <c r="M285" s="29">
        <v>31761041495</v>
      </c>
      <c r="N285" s="192"/>
      <c r="O285" s="29">
        <v>-35327518777</v>
      </c>
      <c r="P285" s="29"/>
      <c r="Q285" s="29">
        <f t="shared" si="9"/>
        <v>-3566477282</v>
      </c>
    </row>
    <row r="286" spans="1:17" ht="21">
      <c r="A286" s="191" t="s">
        <v>218</v>
      </c>
      <c r="B286" s="192"/>
      <c r="C286" s="29">
        <v>8392349</v>
      </c>
      <c r="D286" s="192"/>
      <c r="E286" s="29">
        <v>3397953639</v>
      </c>
      <c r="F286" s="156"/>
      <c r="G286" s="29">
        <v>-4734326829</v>
      </c>
      <c r="H286" s="192"/>
      <c r="I286" s="29">
        <f t="shared" si="8"/>
        <v>-1336373190</v>
      </c>
      <c r="J286" s="29"/>
      <c r="K286" s="156">
        <v>9972562</v>
      </c>
      <c r="L286" s="29"/>
      <c r="M286" s="29">
        <v>9844067421</v>
      </c>
      <c r="N286" s="192"/>
      <c r="O286" s="29">
        <v>-13122456142</v>
      </c>
      <c r="P286" s="29"/>
      <c r="Q286" s="29">
        <f t="shared" si="9"/>
        <v>-3278388721</v>
      </c>
    </row>
    <row r="287" spans="1:17" ht="21">
      <c r="A287" s="191" t="s">
        <v>374</v>
      </c>
      <c r="B287" s="192"/>
      <c r="C287" s="29">
        <v>1070103</v>
      </c>
      <c r="D287" s="192"/>
      <c r="E287" s="29">
        <v>2858718287</v>
      </c>
      <c r="F287" s="156"/>
      <c r="G287" s="29">
        <v>-3886332001</v>
      </c>
      <c r="H287" s="192"/>
      <c r="I287" s="29">
        <f t="shared" si="8"/>
        <v>-1027613714</v>
      </c>
      <c r="J287" s="29"/>
      <c r="K287" s="156">
        <v>2766324</v>
      </c>
      <c r="L287" s="29"/>
      <c r="M287" s="29">
        <v>7658525447</v>
      </c>
      <c r="N287" s="192"/>
      <c r="O287" s="29">
        <v>-10425138268</v>
      </c>
      <c r="P287" s="29"/>
      <c r="Q287" s="29">
        <f t="shared" si="9"/>
        <v>-2766612821</v>
      </c>
    </row>
    <row r="288" spans="1:17" ht="21">
      <c r="A288" s="191" t="s">
        <v>98</v>
      </c>
      <c r="B288" s="192"/>
      <c r="C288" s="29">
        <v>378726</v>
      </c>
      <c r="D288" s="192"/>
      <c r="E288" s="29">
        <v>2521647304</v>
      </c>
      <c r="F288" s="156"/>
      <c r="G288" s="29">
        <v>-3361114770</v>
      </c>
      <c r="H288" s="192"/>
      <c r="I288" s="29">
        <f t="shared" si="8"/>
        <v>-839467466</v>
      </c>
      <c r="J288" s="29"/>
      <c r="K288" s="156">
        <v>2162021</v>
      </c>
      <c r="L288" s="29"/>
      <c r="M288" s="29">
        <v>14801912491</v>
      </c>
      <c r="N288" s="192"/>
      <c r="O288" s="29">
        <v>-19297547478</v>
      </c>
      <c r="P288" s="29"/>
      <c r="Q288" s="29">
        <f t="shared" si="9"/>
        <v>-4495634987</v>
      </c>
    </row>
    <row r="289" spans="1:17" ht="21">
      <c r="A289" s="191" t="s">
        <v>388</v>
      </c>
      <c r="B289" s="192"/>
      <c r="C289" s="29">
        <v>0</v>
      </c>
      <c r="D289" s="192"/>
      <c r="E289" s="29">
        <v>0</v>
      </c>
      <c r="F289" s="156"/>
      <c r="G289" s="29">
        <v>0</v>
      </c>
      <c r="H289" s="192"/>
      <c r="I289" s="29">
        <f t="shared" si="8"/>
        <v>0</v>
      </c>
      <c r="J289" s="29"/>
      <c r="K289" s="156">
        <v>900000</v>
      </c>
      <c r="L289" s="29"/>
      <c r="M289" s="29">
        <v>3033683838</v>
      </c>
      <c r="N289" s="192"/>
      <c r="O289" s="29">
        <v>-3834448471</v>
      </c>
      <c r="P289" s="29"/>
      <c r="Q289" s="29">
        <f t="shared" si="9"/>
        <v>-800764633</v>
      </c>
    </row>
    <row r="290" spans="1:17" ht="21">
      <c r="A290" s="191" t="s">
        <v>359</v>
      </c>
      <c r="B290" s="192"/>
      <c r="C290" s="29">
        <v>8307755</v>
      </c>
      <c r="D290" s="192"/>
      <c r="E290" s="29">
        <v>15798368339</v>
      </c>
      <c r="F290" s="156"/>
      <c r="G290" s="29">
        <v>-20046364877</v>
      </c>
      <c r="H290" s="192"/>
      <c r="I290" s="29">
        <f t="shared" si="8"/>
        <v>-4247996538</v>
      </c>
      <c r="J290" s="29"/>
      <c r="K290" s="156">
        <v>11612366</v>
      </c>
      <c r="L290" s="29"/>
      <c r="M290" s="29">
        <v>23773128173</v>
      </c>
      <c r="N290" s="192"/>
      <c r="O290" s="29">
        <v>-29874564339</v>
      </c>
      <c r="P290" s="29"/>
      <c r="Q290" s="29">
        <f t="shared" si="9"/>
        <v>-6101436166</v>
      </c>
    </row>
    <row r="291" spans="1:17" ht="21">
      <c r="A291" s="191" t="s">
        <v>331</v>
      </c>
      <c r="B291" s="192"/>
      <c r="C291" s="29">
        <v>3399727</v>
      </c>
      <c r="D291" s="192"/>
      <c r="E291" s="29">
        <v>23444250998</v>
      </c>
      <c r="F291" s="156"/>
      <c r="G291" s="29">
        <v>-20457724428</v>
      </c>
      <c r="H291" s="192"/>
      <c r="I291" s="29">
        <f t="shared" si="8"/>
        <v>2986526570</v>
      </c>
      <c r="J291" s="29"/>
      <c r="K291" s="156">
        <v>7914316</v>
      </c>
      <c r="L291" s="29"/>
      <c r="M291" s="29">
        <v>46991705582</v>
      </c>
      <c r="N291" s="192"/>
      <c r="O291" s="29">
        <v>-45992892172</v>
      </c>
      <c r="P291" s="29"/>
      <c r="Q291" s="29">
        <f t="shared" si="9"/>
        <v>998813410</v>
      </c>
    </row>
    <row r="292" spans="1:17" ht="21">
      <c r="A292" s="191" t="s">
        <v>222</v>
      </c>
      <c r="B292" s="192"/>
      <c r="C292" s="29">
        <v>1023415</v>
      </c>
      <c r="D292" s="192"/>
      <c r="E292" s="29">
        <v>7171367424</v>
      </c>
      <c r="F292" s="156"/>
      <c r="G292" s="29">
        <v>-9486530555</v>
      </c>
      <c r="H292" s="192"/>
      <c r="I292" s="29">
        <f t="shared" si="8"/>
        <v>-2315163131</v>
      </c>
      <c r="J292" s="29"/>
      <c r="K292" s="156">
        <v>4742384</v>
      </c>
      <c r="L292" s="29"/>
      <c r="M292" s="29">
        <v>32930526087</v>
      </c>
      <c r="N292" s="192"/>
      <c r="O292" s="29">
        <v>-48253809817</v>
      </c>
      <c r="P292" s="29"/>
      <c r="Q292" s="29">
        <f t="shared" si="9"/>
        <v>-15323283730</v>
      </c>
    </row>
    <row r="293" spans="1:17" ht="21">
      <c r="A293" s="191" t="s">
        <v>393</v>
      </c>
      <c r="B293" s="192"/>
      <c r="C293" s="29">
        <v>1103</v>
      </c>
      <c r="D293" s="192"/>
      <c r="E293" s="29">
        <v>42765896</v>
      </c>
      <c r="F293" s="156"/>
      <c r="G293" s="29">
        <v>-43154761</v>
      </c>
      <c r="H293" s="192"/>
      <c r="I293" s="29">
        <f t="shared" si="8"/>
        <v>-388865</v>
      </c>
      <c r="J293" s="29"/>
      <c r="K293" s="156">
        <v>350958</v>
      </c>
      <c r="L293" s="29"/>
      <c r="M293" s="29">
        <v>14394360412</v>
      </c>
      <c r="N293" s="192"/>
      <c r="O293" s="29">
        <v>-14496548617</v>
      </c>
      <c r="P293" s="29"/>
      <c r="Q293" s="29">
        <f t="shared" si="9"/>
        <v>-102188205</v>
      </c>
    </row>
    <row r="294" spans="1:17" ht="21">
      <c r="A294" s="191" t="s">
        <v>247</v>
      </c>
      <c r="B294" s="192"/>
      <c r="C294" s="29">
        <v>0</v>
      </c>
      <c r="D294" s="192"/>
      <c r="E294" s="29">
        <v>0</v>
      </c>
      <c r="F294" s="156"/>
      <c r="G294" s="29">
        <v>0</v>
      </c>
      <c r="H294" s="192"/>
      <c r="I294" s="29">
        <f t="shared" si="8"/>
        <v>0</v>
      </c>
      <c r="J294" s="29"/>
      <c r="K294" s="156">
        <v>2095794</v>
      </c>
      <c r="L294" s="29"/>
      <c r="M294" s="29">
        <v>17804078194</v>
      </c>
      <c r="N294" s="192"/>
      <c r="O294" s="29">
        <v>-21406641503</v>
      </c>
      <c r="P294" s="29"/>
      <c r="Q294" s="29">
        <f t="shared" si="9"/>
        <v>-3602563309</v>
      </c>
    </row>
    <row r="295" spans="1:17" ht="21">
      <c r="A295" s="191" t="s">
        <v>211</v>
      </c>
      <c r="B295" s="192"/>
      <c r="C295" s="29">
        <v>754451</v>
      </c>
      <c r="D295" s="192"/>
      <c r="E295" s="29">
        <v>12370757583</v>
      </c>
      <c r="F295" s="156"/>
      <c r="G295" s="29">
        <v>-12086455894</v>
      </c>
      <c r="H295" s="192"/>
      <c r="I295" s="29">
        <f t="shared" si="8"/>
        <v>284301689</v>
      </c>
      <c r="J295" s="29"/>
      <c r="K295" s="156">
        <v>3181877</v>
      </c>
      <c r="L295" s="29"/>
      <c r="M295" s="29">
        <v>44733888990</v>
      </c>
      <c r="N295" s="192"/>
      <c r="O295" s="29">
        <v>-51876208254</v>
      </c>
      <c r="P295" s="29"/>
      <c r="Q295" s="29">
        <f t="shared" si="9"/>
        <v>-7142319264</v>
      </c>
    </row>
    <row r="296" spans="1:17" ht="21">
      <c r="A296" s="191" t="s">
        <v>121</v>
      </c>
      <c r="B296" s="192"/>
      <c r="C296" s="29">
        <v>1187254</v>
      </c>
      <c r="D296" s="192"/>
      <c r="E296" s="29">
        <v>10465703669</v>
      </c>
      <c r="F296" s="156"/>
      <c r="G296" s="29">
        <v>-10841585222</v>
      </c>
      <c r="H296" s="192"/>
      <c r="I296" s="29">
        <f t="shared" si="8"/>
        <v>-375881553</v>
      </c>
      <c r="J296" s="29"/>
      <c r="K296" s="156">
        <v>5274361</v>
      </c>
      <c r="L296" s="29"/>
      <c r="M296" s="29">
        <v>39881429555</v>
      </c>
      <c r="N296" s="192"/>
      <c r="O296" s="29">
        <v>-45714366522</v>
      </c>
      <c r="P296" s="29"/>
      <c r="Q296" s="29">
        <f t="shared" si="9"/>
        <v>-5832936967</v>
      </c>
    </row>
    <row r="297" spans="1:17" ht="21">
      <c r="A297" s="191" t="s">
        <v>395</v>
      </c>
      <c r="B297" s="192"/>
      <c r="C297" s="29">
        <v>10607365</v>
      </c>
      <c r="D297" s="192"/>
      <c r="E297" s="29">
        <v>35572147123</v>
      </c>
      <c r="F297" s="156"/>
      <c r="G297" s="29">
        <v>-22381061577</v>
      </c>
      <c r="H297" s="192"/>
      <c r="I297" s="29">
        <f t="shared" si="8"/>
        <v>13191085546</v>
      </c>
      <c r="J297" s="29"/>
      <c r="K297" s="156">
        <v>18077012</v>
      </c>
      <c r="L297" s="29"/>
      <c r="M297" s="29">
        <v>48828933172</v>
      </c>
      <c r="N297" s="192"/>
      <c r="O297" s="29">
        <v>-35900371983</v>
      </c>
      <c r="P297" s="29"/>
      <c r="Q297" s="29">
        <f t="shared" si="9"/>
        <v>12928561189</v>
      </c>
    </row>
    <row r="298" spans="1:17" ht="21">
      <c r="A298" s="191" t="s">
        <v>174</v>
      </c>
      <c r="B298" s="192"/>
      <c r="C298" s="29">
        <v>8630402</v>
      </c>
      <c r="D298" s="192"/>
      <c r="E298" s="29">
        <v>7994953521</v>
      </c>
      <c r="F298" s="156"/>
      <c r="G298" s="29">
        <v>-8498630203</v>
      </c>
      <c r="H298" s="192"/>
      <c r="I298" s="29">
        <f t="shared" si="8"/>
        <v>-503676682</v>
      </c>
      <c r="J298" s="29"/>
      <c r="K298" s="156">
        <v>24572836</v>
      </c>
      <c r="L298" s="29"/>
      <c r="M298" s="29">
        <v>22553548798</v>
      </c>
      <c r="N298" s="192"/>
      <c r="O298" s="29">
        <v>-23773762533</v>
      </c>
      <c r="P298" s="29"/>
      <c r="Q298" s="29">
        <f t="shared" si="9"/>
        <v>-1220213735</v>
      </c>
    </row>
    <row r="299" spans="1:17" ht="21">
      <c r="A299" s="191" t="s">
        <v>337</v>
      </c>
      <c r="B299" s="192"/>
      <c r="C299" s="29">
        <v>2522639</v>
      </c>
      <c r="D299" s="192"/>
      <c r="E299" s="29">
        <v>6777498012</v>
      </c>
      <c r="F299" s="156"/>
      <c r="G299" s="29">
        <v>-5889202813</v>
      </c>
      <c r="H299" s="192"/>
      <c r="I299" s="29">
        <f t="shared" si="8"/>
        <v>888295199</v>
      </c>
      <c r="J299" s="29"/>
      <c r="K299" s="156">
        <v>5999268</v>
      </c>
      <c r="L299" s="29"/>
      <c r="M299" s="29">
        <v>14390929454</v>
      </c>
      <c r="N299" s="192"/>
      <c r="O299" s="29">
        <v>-13120384850</v>
      </c>
      <c r="P299" s="29"/>
      <c r="Q299" s="29">
        <f t="shared" si="9"/>
        <v>1270544604</v>
      </c>
    </row>
    <row r="300" spans="1:17" ht="21">
      <c r="A300" s="191" t="s">
        <v>253</v>
      </c>
      <c r="B300" s="192"/>
      <c r="C300" s="29">
        <v>126384</v>
      </c>
      <c r="D300" s="192"/>
      <c r="E300" s="29">
        <v>7491614524</v>
      </c>
      <c r="F300" s="156"/>
      <c r="G300" s="29">
        <v>-6216747270</v>
      </c>
      <c r="H300" s="192"/>
      <c r="I300" s="29">
        <f t="shared" si="8"/>
        <v>1274867254</v>
      </c>
      <c r="J300" s="29"/>
      <c r="K300" s="156">
        <v>1450727</v>
      </c>
      <c r="L300" s="29"/>
      <c r="M300" s="29">
        <v>59693011354</v>
      </c>
      <c r="N300" s="192"/>
      <c r="O300" s="29">
        <v>-63670898617</v>
      </c>
      <c r="P300" s="29"/>
      <c r="Q300" s="29">
        <f t="shared" si="9"/>
        <v>-3977887263</v>
      </c>
    </row>
    <row r="301" spans="1:17" ht="21">
      <c r="A301" s="191" t="s">
        <v>349</v>
      </c>
      <c r="B301" s="192"/>
      <c r="C301" s="29">
        <v>0</v>
      </c>
      <c r="D301" s="192"/>
      <c r="E301" s="29">
        <v>0</v>
      </c>
      <c r="F301" s="156"/>
      <c r="G301" s="29">
        <v>0</v>
      </c>
      <c r="H301" s="192"/>
      <c r="I301" s="29">
        <f t="shared" si="8"/>
        <v>0</v>
      </c>
      <c r="J301" s="29"/>
      <c r="K301" s="156">
        <v>3819344</v>
      </c>
      <c r="L301" s="29"/>
      <c r="M301" s="29">
        <v>19683257416</v>
      </c>
      <c r="N301" s="192"/>
      <c r="O301" s="29">
        <v>-20501742081</v>
      </c>
      <c r="P301" s="29"/>
      <c r="Q301" s="29">
        <f t="shared" si="9"/>
        <v>-818484665</v>
      </c>
    </row>
    <row r="302" spans="1:17" ht="21">
      <c r="A302" s="191" t="s">
        <v>183</v>
      </c>
      <c r="B302" s="192"/>
      <c r="C302" s="29">
        <v>1558681</v>
      </c>
      <c r="D302" s="192"/>
      <c r="E302" s="29">
        <v>7268609934</v>
      </c>
      <c r="F302" s="156"/>
      <c r="G302" s="29">
        <v>-7968895537</v>
      </c>
      <c r="H302" s="192"/>
      <c r="I302" s="29">
        <f t="shared" si="8"/>
        <v>-700285603</v>
      </c>
      <c r="J302" s="29"/>
      <c r="K302" s="156">
        <v>9665198</v>
      </c>
      <c r="L302" s="29"/>
      <c r="M302" s="29">
        <v>43967190126</v>
      </c>
      <c r="N302" s="192"/>
      <c r="O302" s="29">
        <v>-52870670573</v>
      </c>
      <c r="P302" s="29"/>
      <c r="Q302" s="29">
        <f t="shared" si="9"/>
        <v>-8903480447</v>
      </c>
    </row>
    <row r="303" spans="1:17" ht="21">
      <c r="A303" s="191" t="s">
        <v>150</v>
      </c>
      <c r="B303" s="192"/>
      <c r="C303" s="29">
        <v>21795</v>
      </c>
      <c r="D303" s="192"/>
      <c r="E303" s="29">
        <v>329155713</v>
      </c>
      <c r="F303" s="156"/>
      <c r="G303" s="29">
        <v>-268239419</v>
      </c>
      <c r="H303" s="192"/>
      <c r="I303" s="29">
        <f t="shared" si="8"/>
        <v>60916294</v>
      </c>
      <c r="J303" s="29"/>
      <c r="K303" s="156">
        <v>238466</v>
      </c>
      <c r="L303" s="29"/>
      <c r="M303" s="29">
        <v>2636514844</v>
      </c>
      <c r="N303" s="192"/>
      <c r="O303" s="29">
        <v>-2983736406</v>
      </c>
      <c r="P303" s="29"/>
      <c r="Q303" s="29">
        <f t="shared" si="9"/>
        <v>-347221562</v>
      </c>
    </row>
    <row r="304" spans="1:17" ht="21">
      <c r="A304" s="191" t="s">
        <v>219</v>
      </c>
      <c r="B304" s="192"/>
      <c r="C304" s="29">
        <v>362323</v>
      </c>
      <c r="D304" s="192"/>
      <c r="E304" s="29">
        <v>613219694</v>
      </c>
      <c r="F304" s="156"/>
      <c r="G304" s="29">
        <v>-656461825</v>
      </c>
      <c r="H304" s="192"/>
      <c r="I304" s="29">
        <f t="shared" si="8"/>
        <v>-43242131</v>
      </c>
      <c r="J304" s="29"/>
      <c r="K304" s="156">
        <v>1013514</v>
      </c>
      <c r="L304" s="29"/>
      <c r="M304" s="29">
        <v>5913196071</v>
      </c>
      <c r="N304" s="192"/>
      <c r="O304" s="29">
        <v>-6222735669</v>
      </c>
      <c r="P304" s="29"/>
      <c r="Q304" s="29">
        <f t="shared" si="9"/>
        <v>-309539598</v>
      </c>
    </row>
    <row r="305" spans="1:17" ht="21">
      <c r="A305" s="191" t="s">
        <v>175</v>
      </c>
      <c r="B305" s="192"/>
      <c r="C305" s="29">
        <v>532438</v>
      </c>
      <c r="D305" s="192"/>
      <c r="E305" s="29">
        <v>4981799424</v>
      </c>
      <c r="F305" s="156"/>
      <c r="G305" s="29">
        <v>-4605258858</v>
      </c>
      <c r="H305" s="192"/>
      <c r="I305" s="29">
        <f t="shared" si="8"/>
        <v>376540566</v>
      </c>
      <c r="J305" s="29"/>
      <c r="K305" s="156">
        <v>4151783</v>
      </c>
      <c r="L305" s="29"/>
      <c r="M305" s="29">
        <v>30982094726</v>
      </c>
      <c r="N305" s="192"/>
      <c r="O305" s="29">
        <v>-31169388806</v>
      </c>
      <c r="P305" s="29"/>
      <c r="Q305" s="29">
        <f t="shared" si="9"/>
        <v>-187294080</v>
      </c>
    </row>
    <row r="306" spans="1:17" ht="21">
      <c r="A306" s="191" t="s">
        <v>408</v>
      </c>
      <c r="B306" s="192"/>
      <c r="C306" s="29">
        <v>211177</v>
      </c>
      <c r="D306" s="192"/>
      <c r="E306" s="29">
        <v>4652782078</v>
      </c>
      <c r="F306" s="156"/>
      <c r="G306" s="29">
        <v>-4105350817</v>
      </c>
      <c r="H306" s="192"/>
      <c r="I306" s="29">
        <f t="shared" si="8"/>
        <v>547431261</v>
      </c>
      <c r="J306" s="29"/>
      <c r="K306" s="156">
        <v>3813132</v>
      </c>
      <c r="L306" s="29"/>
      <c r="M306" s="29">
        <v>71879236552</v>
      </c>
      <c r="N306" s="192"/>
      <c r="O306" s="29">
        <v>-68550741116</v>
      </c>
      <c r="P306" s="29"/>
      <c r="Q306" s="29">
        <f t="shared" si="9"/>
        <v>3328495436</v>
      </c>
    </row>
    <row r="307" spans="1:17" ht="21">
      <c r="A307" s="191" t="s">
        <v>275</v>
      </c>
      <c r="B307" s="192"/>
      <c r="C307" s="29">
        <v>994726</v>
      </c>
      <c r="D307" s="192"/>
      <c r="E307" s="29">
        <v>3973559027</v>
      </c>
      <c r="F307" s="156"/>
      <c r="G307" s="29">
        <v>-4736013208</v>
      </c>
      <c r="H307" s="192"/>
      <c r="I307" s="29">
        <f t="shared" si="8"/>
        <v>-762454181</v>
      </c>
      <c r="J307" s="29"/>
      <c r="K307" s="156">
        <v>4265504</v>
      </c>
      <c r="L307" s="29"/>
      <c r="M307" s="29">
        <v>18846931380</v>
      </c>
      <c r="N307" s="192"/>
      <c r="O307" s="29">
        <v>-19386447032</v>
      </c>
      <c r="P307" s="29"/>
      <c r="Q307" s="29">
        <f t="shared" si="9"/>
        <v>-539515652</v>
      </c>
    </row>
    <row r="308" spans="1:17" ht="21">
      <c r="A308" s="191" t="s">
        <v>279</v>
      </c>
      <c r="B308" s="192"/>
      <c r="C308" s="29">
        <v>730197</v>
      </c>
      <c r="D308" s="192"/>
      <c r="E308" s="29">
        <v>1411428472</v>
      </c>
      <c r="F308" s="156"/>
      <c r="G308" s="29">
        <v>-1667754563</v>
      </c>
      <c r="H308" s="192"/>
      <c r="I308" s="29">
        <f t="shared" si="8"/>
        <v>-256326091</v>
      </c>
      <c r="J308" s="29"/>
      <c r="K308" s="156">
        <v>11868836</v>
      </c>
      <c r="L308" s="29"/>
      <c r="M308" s="29">
        <v>19261305898</v>
      </c>
      <c r="N308" s="192"/>
      <c r="O308" s="29">
        <v>-24429272318</v>
      </c>
      <c r="P308" s="29"/>
      <c r="Q308" s="29">
        <f t="shared" si="9"/>
        <v>-5167966420</v>
      </c>
    </row>
    <row r="309" spans="1:17" ht="21">
      <c r="A309" s="191" t="s">
        <v>146</v>
      </c>
      <c r="B309" s="192"/>
      <c r="C309" s="29">
        <v>1758377</v>
      </c>
      <c r="D309" s="192"/>
      <c r="E309" s="29">
        <v>4338240977</v>
      </c>
      <c r="F309" s="156"/>
      <c r="G309" s="29">
        <v>-3953185434</v>
      </c>
      <c r="H309" s="192"/>
      <c r="I309" s="29">
        <f t="shared" si="8"/>
        <v>385055543</v>
      </c>
      <c r="J309" s="29"/>
      <c r="K309" s="156">
        <v>10824394</v>
      </c>
      <c r="L309" s="29"/>
      <c r="M309" s="29">
        <v>33061933545</v>
      </c>
      <c r="N309" s="192"/>
      <c r="O309" s="29">
        <v>-33531967887</v>
      </c>
      <c r="P309" s="29"/>
      <c r="Q309" s="29">
        <f t="shared" si="9"/>
        <v>-470034342</v>
      </c>
    </row>
    <row r="310" spans="1:17" ht="21">
      <c r="A310" s="191" t="s">
        <v>87</v>
      </c>
      <c r="B310" s="192"/>
      <c r="C310" s="29">
        <v>1594300</v>
      </c>
      <c r="D310" s="192"/>
      <c r="E310" s="29">
        <v>26499975099</v>
      </c>
      <c r="F310" s="156"/>
      <c r="G310" s="29">
        <v>-30025565947</v>
      </c>
      <c r="H310" s="192"/>
      <c r="I310" s="29">
        <f t="shared" si="8"/>
        <v>-3525590848</v>
      </c>
      <c r="J310" s="29"/>
      <c r="K310" s="156">
        <v>10765403</v>
      </c>
      <c r="L310" s="29"/>
      <c r="M310" s="29">
        <v>189814514806</v>
      </c>
      <c r="N310" s="192"/>
      <c r="O310" s="29">
        <v>-214543506933</v>
      </c>
      <c r="P310" s="29"/>
      <c r="Q310" s="29">
        <f t="shared" si="9"/>
        <v>-24728992127</v>
      </c>
    </row>
    <row r="311" spans="1:17" ht="21">
      <c r="A311" s="191" t="s">
        <v>240</v>
      </c>
      <c r="B311" s="192"/>
      <c r="C311" s="29">
        <v>7915298</v>
      </c>
      <c r="D311" s="192"/>
      <c r="E311" s="29">
        <v>13050553989</v>
      </c>
      <c r="F311" s="156"/>
      <c r="G311" s="29">
        <v>-14095639313</v>
      </c>
      <c r="H311" s="192"/>
      <c r="I311" s="29">
        <f t="shared" si="8"/>
        <v>-1045085324</v>
      </c>
      <c r="J311" s="29"/>
      <c r="K311" s="156">
        <v>25555921</v>
      </c>
      <c r="L311" s="29"/>
      <c r="M311" s="29">
        <v>45813372476</v>
      </c>
      <c r="N311" s="192"/>
      <c r="O311" s="29">
        <v>-48685056268</v>
      </c>
      <c r="P311" s="29"/>
      <c r="Q311" s="29">
        <f t="shared" si="9"/>
        <v>-2871683792</v>
      </c>
    </row>
    <row r="312" spans="1:17" ht="21">
      <c r="A312" s="191" t="s">
        <v>276</v>
      </c>
      <c r="B312" s="192"/>
      <c r="C312" s="29">
        <v>1824945</v>
      </c>
      <c r="D312" s="192"/>
      <c r="E312" s="29">
        <v>12373255946</v>
      </c>
      <c r="F312" s="156"/>
      <c r="G312" s="29">
        <v>-10548477185</v>
      </c>
      <c r="H312" s="192"/>
      <c r="I312" s="29">
        <f t="shared" si="8"/>
        <v>1824778761</v>
      </c>
      <c r="J312" s="29"/>
      <c r="K312" s="156">
        <v>7404153</v>
      </c>
      <c r="L312" s="29"/>
      <c r="M312" s="29">
        <v>61657174349</v>
      </c>
      <c r="N312" s="192"/>
      <c r="O312" s="29">
        <v>-57751569438</v>
      </c>
      <c r="P312" s="29"/>
      <c r="Q312" s="29">
        <f t="shared" si="9"/>
        <v>3905604911</v>
      </c>
    </row>
    <row r="313" spans="1:17" ht="21">
      <c r="A313" s="191" t="s">
        <v>391</v>
      </c>
      <c r="B313" s="192"/>
      <c r="C313" s="29">
        <v>30910</v>
      </c>
      <c r="D313" s="192"/>
      <c r="E313" s="29">
        <v>17289710523</v>
      </c>
      <c r="F313" s="156"/>
      <c r="G313" s="29">
        <v>-8683051976</v>
      </c>
      <c r="H313" s="192"/>
      <c r="I313" s="29">
        <f t="shared" si="8"/>
        <v>8606658547</v>
      </c>
      <c r="J313" s="29"/>
      <c r="K313" s="156">
        <v>205365</v>
      </c>
      <c r="L313" s="29"/>
      <c r="M313" s="29">
        <v>108911419892</v>
      </c>
      <c r="N313" s="192"/>
      <c r="O313" s="29">
        <v>-57188800312</v>
      </c>
      <c r="P313" s="29"/>
      <c r="Q313" s="29">
        <f t="shared" si="9"/>
        <v>51722619580</v>
      </c>
    </row>
    <row r="314" spans="1:17" ht="21">
      <c r="A314" s="191" t="s">
        <v>350</v>
      </c>
      <c r="B314" s="192"/>
      <c r="C314" s="29">
        <v>0</v>
      </c>
      <c r="D314" s="192"/>
      <c r="E314" s="29">
        <v>0</v>
      </c>
      <c r="F314" s="156"/>
      <c r="G314" s="29">
        <v>0</v>
      </c>
      <c r="H314" s="192"/>
      <c r="I314" s="29">
        <f t="shared" si="8"/>
        <v>0</v>
      </c>
      <c r="J314" s="29"/>
      <c r="K314" s="156">
        <v>3029971</v>
      </c>
      <c r="L314" s="29"/>
      <c r="M314" s="29">
        <v>32090045944</v>
      </c>
      <c r="N314" s="192"/>
      <c r="O314" s="29">
        <v>-34746002434</v>
      </c>
      <c r="P314" s="29"/>
      <c r="Q314" s="29">
        <f t="shared" si="9"/>
        <v>-2655956490</v>
      </c>
    </row>
    <row r="315" spans="1:17" ht="21">
      <c r="A315" s="191" t="s">
        <v>244</v>
      </c>
      <c r="B315" s="192"/>
      <c r="C315" s="29">
        <v>4209935</v>
      </c>
      <c r="D315" s="192"/>
      <c r="E315" s="29">
        <v>15871436800</v>
      </c>
      <c r="F315" s="156"/>
      <c r="G315" s="29">
        <v>-15091141180</v>
      </c>
      <c r="H315" s="192"/>
      <c r="I315" s="29">
        <f t="shared" si="8"/>
        <v>780295620</v>
      </c>
      <c r="J315" s="29"/>
      <c r="K315" s="156">
        <v>14090320</v>
      </c>
      <c r="L315" s="29"/>
      <c r="M315" s="29">
        <v>46671203917</v>
      </c>
      <c r="N315" s="192"/>
      <c r="O315" s="29">
        <v>-45469948699</v>
      </c>
      <c r="P315" s="29"/>
      <c r="Q315" s="29">
        <f t="shared" si="9"/>
        <v>1201255218</v>
      </c>
    </row>
    <row r="316" spans="1:17" ht="21">
      <c r="A316" s="191" t="s">
        <v>230</v>
      </c>
      <c r="B316" s="192"/>
      <c r="C316" s="29">
        <v>0</v>
      </c>
      <c r="D316" s="192"/>
      <c r="E316" s="29">
        <v>0</v>
      </c>
      <c r="F316" s="156"/>
      <c r="G316" s="29">
        <v>0</v>
      </c>
      <c r="H316" s="192"/>
      <c r="I316" s="29">
        <f t="shared" si="8"/>
        <v>0</v>
      </c>
      <c r="J316" s="29"/>
      <c r="K316" s="156">
        <v>2890314</v>
      </c>
      <c r="L316" s="29"/>
      <c r="M316" s="29">
        <v>21390927039</v>
      </c>
      <c r="N316" s="192"/>
      <c r="O316" s="29">
        <v>-26412446273</v>
      </c>
      <c r="P316" s="29"/>
      <c r="Q316" s="29">
        <f t="shared" si="9"/>
        <v>-5021519234</v>
      </c>
    </row>
    <row r="317" spans="1:17" ht="21">
      <c r="A317" s="191" t="s">
        <v>335</v>
      </c>
      <c r="B317" s="192"/>
      <c r="C317" s="29">
        <v>939409</v>
      </c>
      <c r="D317" s="192"/>
      <c r="E317" s="29">
        <v>1576945146</v>
      </c>
      <c r="F317" s="156"/>
      <c r="G317" s="29">
        <v>-1944640379</v>
      </c>
      <c r="H317" s="192"/>
      <c r="I317" s="29">
        <f t="shared" si="8"/>
        <v>-367695233</v>
      </c>
      <c r="J317" s="29"/>
      <c r="K317" s="156">
        <v>24635406</v>
      </c>
      <c r="L317" s="29"/>
      <c r="M317" s="29">
        <v>45642464594</v>
      </c>
      <c r="N317" s="192"/>
      <c r="O317" s="29">
        <v>-56550718245</v>
      </c>
      <c r="P317" s="29"/>
      <c r="Q317" s="29">
        <f t="shared" si="9"/>
        <v>-10908253651</v>
      </c>
    </row>
    <row r="318" spans="1:17" ht="21">
      <c r="A318" s="191" t="s">
        <v>371</v>
      </c>
      <c r="B318" s="192"/>
      <c r="C318" s="29">
        <v>937284</v>
      </c>
      <c r="D318" s="192"/>
      <c r="E318" s="29">
        <v>3406210634</v>
      </c>
      <c r="F318" s="156"/>
      <c r="G318" s="29">
        <v>-3480698129</v>
      </c>
      <c r="H318" s="192"/>
      <c r="I318" s="29">
        <f t="shared" si="8"/>
        <v>-74487495</v>
      </c>
      <c r="J318" s="29"/>
      <c r="K318" s="156">
        <v>4668708</v>
      </c>
      <c r="L318" s="29"/>
      <c r="M318" s="29">
        <v>15497917286</v>
      </c>
      <c r="N318" s="192"/>
      <c r="O318" s="29">
        <v>-17250635972</v>
      </c>
      <c r="P318" s="29"/>
      <c r="Q318" s="29">
        <f t="shared" si="9"/>
        <v>-1752718686</v>
      </c>
    </row>
    <row r="319" spans="1:17" ht="21">
      <c r="A319" s="191" t="s">
        <v>397</v>
      </c>
      <c r="B319" s="192"/>
      <c r="C319" s="29">
        <v>41886</v>
      </c>
      <c r="D319" s="192"/>
      <c r="E319" s="29">
        <v>8833270906</v>
      </c>
      <c r="F319" s="156"/>
      <c r="G319" s="29">
        <v>-5961501956</v>
      </c>
      <c r="H319" s="192"/>
      <c r="I319" s="29">
        <f t="shared" si="8"/>
        <v>2871768950</v>
      </c>
      <c r="J319" s="29"/>
      <c r="K319" s="156">
        <v>330734</v>
      </c>
      <c r="L319" s="29"/>
      <c r="M319" s="29">
        <v>69704486260</v>
      </c>
      <c r="N319" s="192"/>
      <c r="O319" s="29">
        <v>-46843305721</v>
      </c>
      <c r="P319" s="29"/>
      <c r="Q319" s="29">
        <f t="shared" si="9"/>
        <v>22861180539</v>
      </c>
    </row>
    <row r="320" spans="1:17" ht="21">
      <c r="A320" s="191" t="s">
        <v>75</v>
      </c>
      <c r="B320" s="192"/>
      <c r="C320" s="29">
        <v>6313168</v>
      </c>
      <c r="D320" s="192"/>
      <c r="E320" s="29">
        <v>12821859508</v>
      </c>
      <c r="F320" s="156"/>
      <c r="G320" s="29">
        <v>-11502839136</v>
      </c>
      <c r="H320" s="192"/>
      <c r="I320" s="29">
        <f t="shared" si="8"/>
        <v>1319020372</v>
      </c>
      <c r="J320" s="29"/>
      <c r="K320" s="156">
        <v>25710321</v>
      </c>
      <c r="L320" s="29"/>
      <c r="M320" s="29">
        <v>41785920372</v>
      </c>
      <c r="N320" s="192"/>
      <c r="O320" s="29">
        <v>-39215799545</v>
      </c>
      <c r="P320" s="29"/>
      <c r="Q320" s="29">
        <f t="shared" si="9"/>
        <v>2570120827</v>
      </c>
    </row>
    <row r="321" spans="1:19" ht="21">
      <c r="A321" s="191" t="s">
        <v>223</v>
      </c>
      <c r="B321" s="192"/>
      <c r="C321" s="29">
        <v>72382</v>
      </c>
      <c r="D321" s="192"/>
      <c r="E321" s="29">
        <v>2895450078</v>
      </c>
      <c r="F321" s="156"/>
      <c r="G321" s="29">
        <v>-3175646924</v>
      </c>
      <c r="H321" s="192"/>
      <c r="I321" s="29">
        <f t="shared" si="8"/>
        <v>-280196846</v>
      </c>
      <c r="J321" s="29"/>
      <c r="K321" s="156">
        <v>714744</v>
      </c>
      <c r="L321" s="29"/>
      <c r="M321" s="29">
        <v>25523864114</v>
      </c>
      <c r="N321" s="192"/>
      <c r="O321" s="29">
        <v>-24949753748</v>
      </c>
      <c r="P321" s="29"/>
      <c r="Q321" s="29">
        <f t="shared" si="9"/>
        <v>574110366</v>
      </c>
    </row>
    <row r="322" spans="1:19" ht="21">
      <c r="A322" s="191" t="s">
        <v>239</v>
      </c>
      <c r="B322" s="192"/>
      <c r="C322" s="29">
        <v>7349850</v>
      </c>
      <c r="D322" s="192"/>
      <c r="E322" s="29">
        <v>15071426394</v>
      </c>
      <c r="F322" s="156"/>
      <c r="G322" s="29">
        <v>-15737001748</v>
      </c>
      <c r="H322" s="192"/>
      <c r="I322" s="29">
        <f t="shared" si="8"/>
        <v>-665575354</v>
      </c>
      <c r="J322" s="29"/>
      <c r="K322" s="156">
        <v>19020196</v>
      </c>
      <c r="L322" s="29"/>
      <c r="M322" s="29">
        <v>47163658212</v>
      </c>
      <c r="N322" s="192"/>
      <c r="O322" s="29">
        <v>-49112414556</v>
      </c>
      <c r="P322" s="29"/>
      <c r="Q322" s="29">
        <f t="shared" si="9"/>
        <v>-1948756344</v>
      </c>
    </row>
    <row r="323" spans="1:19" ht="21">
      <c r="A323" s="191" t="s">
        <v>346</v>
      </c>
      <c r="B323" s="192"/>
      <c r="C323" s="29">
        <v>2376</v>
      </c>
      <c r="D323" s="192"/>
      <c r="E323" s="29">
        <v>22373953</v>
      </c>
      <c r="F323" s="156"/>
      <c r="G323" s="29">
        <v>-21817371</v>
      </c>
      <c r="H323" s="192"/>
      <c r="I323" s="29">
        <f t="shared" si="8"/>
        <v>556582</v>
      </c>
      <c r="J323" s="29"/>
      <c r="K323" s="156">
        <v>7403677</v>
      </c>
      <c r="L323" s="29"/>
      <c r="M323" s="29">
        <v>62728561600</v>
      </c>
      <c r="N323" s="192"/>
      <c r="O323" s="29">
        <v>-63885585519</v>
      </c>
      <c r="P323" s="29"/>
      <c r="Q323" s="29">
        <f t="shared" si="9"/>
        <v>-1157023919</v>
      </c>
    </row>
    <row r="324" spans="1:19" ht="21">
      <c r="A324" s="191" t="s">
        <v>333</v>
      </c>
      <c r="B324" s="192"/>
      <c r="C324" s="29">
        <v>1130015</v>
      </c>
      <c r="D324" s="192"/>
      <c r="E324" s="29">
        <v>19601640379</v>
      </c>
      <c r="F324" s="156"/>
      <c r="G324" s="29">
        <v>-21236292264</v>
      </c>
      <c r="H324" s="192"/>
      <c r="I324" s="29">
        <f t="shared" si="8"/>
        <v>-1634651885</v>
      </c>
      <c r="J324" s="29"/>
      <c r="K324" s="156">
        <v>6886444</v>
      </c>
      <c r="L324" s="29"/>
      <c r="M324" s="29">
        <v>125215620066</v>
      </c>
      <c r="N324" s="192"/>
      <c r="O324" s="29">
        <v>-134652010047</v>
      </c>
      <c r="P324" s="29"/>
      <c r="Q324" s="29">
        <f t="shared" si="9"/>
        <v>-9436389981</v>
      </c>
    </row>
    <row r="325" spans="1:19" ht="21">
      <c r="A325" s="191" t="s">
        <v>91</v>
      </c>
      <c r="B325" s="192"/>
      <c r="C325" s="29">
        <v>195220</v>
      </c>
      <c r="D325" s="192"/>
      <c r="E325" s="29">
        <v>1597733051</v>
      </c>
      <c r="F325" s="156"/>
      <c r="G325" s="29">
        <v>-1457948753</v>
      </c>
      <c r="H325" s="192"/>
      <c r="I325" s="29">
        <f t="shared" si="8"/>
        <v>139784298</v>
      </c>
      <c r="J325" s="29"/>
      <c r="K325" s="156">
        <v>7073480</v>
      </c>
      <c r="L325" s="29"/>
      <c r="M325" s="29">
        <v>44379497962</v>
      </c>
      <c r="N325" s="192"/>
      <c r="O325" s="29">
        <v>-51041372913</v>
      </c>
      <c r="P325" s="29"/>
      <c r="Q325" s="29">
        <f t="shared" si="9"/>
        <v>-6661874951</v>
      </c>
    </row>
    <row r="326" spans="1:19" ht="21">
      <c r="A326" s="191" t="s">
        <v>526</v>
      </c>
      <c r="B326" s="192"/>
      <c r="C326" s="29">
        <v>280484</v>
      </c>
      <c r="D326" s="192"/>
      <c r="E326" s="29">
        <v>8613925435</v>
      </c>
      <c r="F326" s="156"/>
      <c r="G326" s="29">
        <v>-9586654571</v>
      </c>
      <c r="H326" s="192"/>
      <c r="I326" s="29">
        <f t="shared" si="8"/>
        <v>-972729136</v>
      </c>
      <c r="J326" s="29"/>
      <c r="K326" s="156">
        <v>280484</v>
      </c>
      <c r="L326" s="29"/>
      <c r="M326" s="29">
        <v>8613925435</v>
      </c>
      <c r="N326" s="192"/>
      <c r="O326" s="29">
        <v>-9586654571</v>
      </c>
      <c r="P326" s="29"/>
      <c r="Q326" s="29">
        <f t="shared" si="9"/>
        <v>-972729136</v>
      </c>
    </row>
    <row r="327" spans="1:19" ht="21">
      <c r="A327" s="191" t="s">
        <v>494</v>
      </c>
      <c r="B327" s="192"/>
      <c r="C327" s="29">
        <v>1862952</v>
      </c>
      <c r="D327" s="192"/>
      <c r="E327" s="29">
        <v>12900913338</v>
      </c>
      <c r="F327" s="156"/>
      <c r="G327" s="29">
        <v>-9647702176</v>
      </c>
      <c r="H327" s="192"/>
      <c r="I327" s="29">
        <f t="shared" si="8"/>
        <v>3253211162</v>
      </c>
      <c r="J327" s="29"/>
      <c r="K327" s="156">
        <v>1862952</v>
      </c>
      <c r="L327" s="29"/>
      <c r="M327" s="29">
        <v>12900913338</v>
      </c>
      <c r="N327" s="192"/>
      <c r="O327" s="29">
        <v>-9647702176</v>
      </c>
      <c r="P327" s="29"/>
      <c r="Q327" s="29">
        <f t="shared" si="9"/>
        <v>3253211162</v>
      </c>
    </row>
    <row r="328" spans="1:19" ht="21">
      <c r="A328" s="191" t="s">
        <v>541</v>
      </c>
      <c r="B328" s="192"/>
      <c r="C328" s="29">
        <v>0</v>
      </c>
      <c r="D328" s="192"/>
      <c r="E328" s="29">
        <v>0</v>
      </c>
      <c r="F328" s="156"/>
      <c r="G328" s="29">
        <v>0</v>
      </c>
      <c r="H328" s="192"/>
      <c r="I328" s="29">
        <f t="shared" si="8"/>
        <v>0</v>
      </c>
      <c r="J328" s="29"/>
      <c r="K328" s="156">
        <v>800000</v>
      </c>
      <c r="L328" s="29"/>
      <c r="M328" s="29">
        <v>51477295346</v>
      </c>
      <c r="N328" s="192"/>
      <c r="O328" s="29">
        <v>-45111858640</v>
      </c>
      <c r="P328" s="29"/>
      <c r="Q328" s="29">
        <f t="shared" si="9"/>
        <v>6365436706</v>
      </c>
    </row>
    <row r="329" spans="1:19" ht="21">
      <c r="A329" s="191" t="s">
        <v>360</v>
      </c>
      <c r="B329" s="192"/>
      <c r="C329" s="29">
        <v>29724798</v>
      </c>
      <c r="D329" s="192"/>
      <c r="E329" s="29">
        <v>27881226609</v>
      </c>
      <c r="F329" s="156"/>
      <c r="G329" s="29">
        <v>-36554281078</v>
      </c>
      <c r="H329" s="192"/>
      <c r="I329" s="29">
        <f t="shared" ref="I329:I368" si="10">E329+G329</f>
        <v>-8673054469</v>
      </c>
      <c r="J329" s="29"/>
      <c r="K329" s="156">
        <v>131397716</v>
      </c>
      <c r="L329" s="29"/>
      <c r="M329" s="29">
        <v>111301940487</v>
      </c>
      <c r="N329" s="192"/>
      <c r="O329" s="29">
        <v>-164230228482</v>
      </c>
      <c r="P329" s="29"/>
      <c r="Q329" s="29">
        <f t="shared" ref="Q329:Q368" si="11">M329+O329</f>
        <v>-52928287995</v>
      </c>
    </row>
    <row r="330" spans="1:19" ht="21">
      <c r="A330" s="191" t="s">
        <v>242</v>
      </c>
      <c r="B330" s="192"/>
      <c r="C330" s="29">
        <v>12583867</v>
      </c>
      <c r="D330" s="192"/>
      <c r="E330" s="29">
        <v>3916877276</v>
      </c>
      <c r="F330" s="156"/>
      <c r="G330" s="29">
        <v>-5868061361</v>
      </c>
      <c r="H330" s="192"/>
      <c r="I330" s="29">
        <f t="shared" si="10"/>
        <v>-1951184085</v>
      </c>
      <c r="J330" s="29"/>
      <c r="K330" s="156">
        <v>38546632</v>
      </c>
      <c r="L330" s="29"/>
      <c r="M330" s="29">
        <v>12636229696</v>
      </c>
      <c r="N330" s="192"/>
      <c r="O330" s="29">
        <v>-19032456267</v>
      </c>
      <c r="P330" s="29"/>
      <c r="Q330" s="29">
        <f t="shared" si="11"/>
        <v>-6396226571</v>
      </c>
    </row>
    <row r="331" spans="1:19" ht="21">
      <c r="A331" s="191" t="s">
        <v>256</v>
      </c>
      <c r="B331" s="192"/>
      <c r="C331" s="29">
        <v>26673827</v>
      </c>
      <c r="D331" s="192"/>
      <c r="E331" s="29">
        <v>13577899010</v>
      </c>
      <c r="F331" s="156"/>
      <c r="G331" s="29">
        <v>-16499888965</v>
      </c>
      <c r="H331" s="192"/>
      <c r="I331" s="29">
        <f t="shared" si="10"/>
        <v>-2921989955</v>
      </c>
      <c r="J331" s="29"/>
      <c r="K331" s="156">
        <v>60638420</v>
      </c>
      <c r="L331" s="29"/>
      <c r="M331" s="29">
        <v>29157036335</v>
      </c>
      <c r="N331" s="192"/>
      <c r="O331" s="29">
        <v>-36115903601</v>
      </c>
      <c r="P331" s="29"/>
      <c r="Q331" s="29">
        <f t="shared" si="11"/>
        <v>-6958867266</v>
      </c>
    </row>
    <row r="332" spans="1:19" ht="21">
      <c r="A332" s="191" t="s">
        <v>74</v>
      </c>
      <c r="B332" s="192"/>
      <c r="C332" s="29">
        <v>3063746</v>
      </c>
      <c r="D332" s="192"/>
      <c r="E332" s="29">
        <v>16281757382</v>
      </c>
      <c r="F332" s="156"/>
      <c r="G332" s="29">
        <v>-13860380160</v>
      </c>
      <c r="H332" s="192"/>
      <c r="I332" s="29">
        <f t="shared" si="10"/>
        <v>2421377222</v>
      </c>
      <c r="J332" s="29"/>
      <c r="K332" s="156">
        <v>9334191</v>
      </c>
      <c r="L332" s="29"/>
      <c r="M332" s="29">
        <v>43066784819</v>
      </c>
      <c r="N332" s="192"/>
      <c r="O332" s="29">
        <v>-38893744674</v>
      </c>
      <c r="P332" s="29"/>
      <c r="Q332" s="29">
        <f t="shared" si="11"/>
        <v>4173040145</v>
      </c>
    </row>
    <row r="333" spans="1:19" ht="21">
      <c r="A333" s="191" t="s">
        <v>185</v>
      </c>
      <c r="B333" s="192"/>
      <c r="C333" s="29">
        <v>2691094</v>
      </c>
      <c r="D333" s="192"/>
      <c r="E333" s="29">
        <v>13722853515</v>
      </c>
      <c r="F333" s="156"/>
      <c r="G333" s="29">
        <v>-14689874440</v>
      </c>
      <c r="H333" s="192"/>
      <c r="I333" s="29">
        <f t="shared" si="10"/>
        <v>-967020925</v>
      </c>
      <c r="J333" s="29"/>
      <c r="K333" s="156">
        <v>11194849</v>
      </c>
      <c r="L333" s="29"/>
      <c r="M333" s="29">
        <v>55117558501</v>
      </c>
      <c r="N333" s="192"/>
      <c r="O333" s="29">
        <v>-61083123839</v>
      </c>
      <c r="P333" s="29"/>
      <c r="Q333" s="29">
        <f t="shared" si="11"/>
        <v>-5965565338</v>
      </c>
    </row>
    <row r="334" spans="1:19" ht="21">
      <c r="A334" s="191" t="s">
        <v>268</v>
      </c>
      <c r="B334" s="192"/>
      <c r="C334" s="29">
        <v>6680312</v>
      </c>
      <c r="D334" s="192"/>
      <c r="E334" s="29">
        <v>5252782691</v>
      </c>
      <c r="F334" s="156"/>
      <c r="G334" s="29">
        <v>-6905243675</v>
      </c>
      <c r="H334" s="192"/>
      <c r="I334" s="29">
        <f t="shared" si="10"/>
        <v>-1652460984</v>
      </c>
      <c r="J334" s="29"/>
      <c r="K334" s="156">
        <v>36782979</v>
      </c>
      <c r="L334" s="29"/>
      <c r="M334" s="29">
        <v>33046124734</v>
      </c>
      <c r="N334" s="192"/>
      <c r="O334" s="29">
        <v>-43190714490</v>
      </c>
      <c r="P334" s="29"/>
      <c r="Q334" s="29">
        <f t="shared" si="11"/>
        <v>-10144589756</v>
      </c>
    </row>
    <row r="335" spans="1:19" ht="21">
      <c r="A335" s="191" t="s">
        <v>353</v>
      </c>
      <c r="B335" s="192"/>
      <c r="C335" s="29">
        <v>6817986</v>
      </c>
      <c r="D335" s="192"/>
      <c r="E335" s="29">
        <v>11907090808</v>
      </c>
      <c r="F335" s="156"/>
      <c r="G335" s="29">
        <v>-13813734618</v>
      </c>
      <c r="H335" s="192"/>
      <c r="I335" s="29">
        <f t="shared" si="10"/>
        <v>-1906643810</v>
      </c>
      <c r="J335" s="29"/>
      <c r="K335" s="156">
        <v>16241606</v>
      </c>
      <c r="L335" s="29"/>
      <c r="M335" s="29">
        <v>27525639495</v>
      </c>
      <c r="N335" s="192"/>
      <c r="O335" s="29">
        <v>-35379937345</v>
      </c>
      <c r="P335" s="29"/>
      <c r="Q335" s="29">
        <f t="shared" si="11"/>
        <v>-7854297850</v>
      </c>
    </row>
    <row r="336" spans="1:19" s="103" customFormat="1" ht="21">
      <c r="A336" s="191" t="s">
        <v>297</v>
      </c>
      <c r="B336" s="192"/>
      <c r="C336" s="29">
        <v>127704</v>
      </c>
      <c r="D336" s="192"/>
      <c r="E336" s="11">
        <v>739578214</v>
      </c>
      <c r="F336" s="156"/>
      <c r="G336" s="29">
        <v>-709109213</v>
      </c>
      <c r="H336" s="192"/>
      <c r="I336" s="29">
        <f t="shared" si="10"/>
        <v>30469001</v>
      </c>
      <c r="J336" s="29"/>
      <c r="K336" s="156">
        <v>6850163</v>
      </c>
      <c r="L336" s="29"/>
      <c r="M336" s="29">
        <v>28591263146</v>
      </c>
      <c r="N336" s="192"/>
      <c r="O336" s="29">
        <v>-35441625295</v>
      </c>
      <c r="P336" s="29"/>
      <c r="Q336" s="29">
        <f t="shared" si="11"/>
        <v>-6850362149</v>
      </c>
      <c r="R336" s="11"/>
      <c r="S336" s="11"/>
    </row>
    <row r="337" spans="1:21" s="103" customFormat="1" ht="21">
      <c r="A337" s="191" t="s">
        <v>328</v>
      </c>
      <c r="B337" s="192"/>
      <c r="C337" s="29">
        <v>803397</v>
      </c>
      <c r="D337" s="192"/>
      <c r="E337" s="29">
        <v>4399383153</v>
      </c>
      <c r="F337" s="156"/>
      <c r="G337" s="29">
        <v>-4596037952</v>
      </c>
      <c r="H337" s="192"/>
      <c r="I337" s="29">
        <f t="shared" si="10"/>
        <v>-196654799</v>
      </c>
      <c r="J337" s="29"/>
      <c r="K337" s="156">
        <v>4393461</v>
      </c>
      <c r="L337" s="29"/>
      <c r="M337" s="29">
        <v>22351132618</v>
      </c>
      <c r="N337" s="192"/>
      <c r="O337" s="29">
        <v>-24436986324</v>
      </c>
      <c r="P337" s="29"/>
      <c r="Q337" s="29">
        <f t="shared" si="11"/>
        <v>-2085853706</v>
      </c>
      <c r="R337" s="11"/>
      <c r="S337" s="11"/>
    </row>
    <row r="338" spans="1:21" ht="21">
      <c r="A338" s="191" t="s">
        <v>200</v>
      </c>
      <c r="B338" s="192"/>
      <c r="C338" s="29">
        <v>666717</v>
      </c>
      <c r="D338" s="192"/>
      <c r="E338" s="29">
        <v>8468009995</v>
      </c>
      <c r="F338" s="156"/>
      <c r="G338" s="29">
        <v>-4607994231</v>
      </c>
      <c r="H338" s="192"/>
      <c r="I338" s="29">
        <f t="shared" si="10"/>
        <v>3860015764</v>
      </c>
      <c r="J338" s="29"/>
      <c r="K338" s="156">
        <v>5332184</v>
      </c>
      <c r="L338" s="29"/>
      <c r="M338" s="29">
        <v>35915877313</v>
      </c>
      <c r="N338" s="192"/>
      <c r="O338" s="29">
        <v>-37076277881</v>
      </c>
      <c r="P338" s="29"/>
      <c r="Q338" s="29">
        <f t="shared" si="11"/>
        <v>-1160400568</v>
      </c>
    </row>
    <row r="339" spans="1:21" s="103" customFormat="1" ht="21">
      <c r="A339" s="191" t="s">
        <v>79</v>
      </c>
      <c r="B339" s="192"/>
      <c r="C339" s="29">
        <v>218054</v>
      </c>
      <c r="D339" s="192"/>
      <c r="E339" s="29">
        <v>4818111704</v>
      </c>
      <c r="F339" s="156"/>
      <c r="G339" s="29">
        <v>-4778003626</v>
      </c>
      <c r="H339" s="192"/>
      <c r="I339" s="29">
        <f t="shared" si="10"/>
        <v>40108078</v>
      </c>
      <c r="J339" s="29"/>
      <c r="K339" s="156">
        <v>1533492</v>
      </c>
      <c r="L339" s="29"/>
      <c r="M339" s="29">
        <v>29564738685</v>
      </c>
      <c r="N339" s="192"/>
      <c r="O339" s="29">
        <v>-28423955035</v>
      </c>
      <c r="P339" s="29"/>
      <c r="Q339" s="29">
        <f t="shared" si="11"/>
        <v>1140783650</v>
      </c>
      <c r="R339" s="11"/>
      <c r="S339" s="11"/>
    </row>
    <row r="340" spans="1:21" ht="21">
      <c r="A340" s="191" t="s">
        <v>232</v>
      </c>
      <c r="B340" s="192"/>
      <c r="C340" s="29">
        <v>13552778</v>
      </c>
      <c r="D340" s="192"/>
      <c r="E340" s="29">
        <v>57845434292</v>
      </c>
      <c r="F340" s="156"/>
      <c r="G340" s="29">
        <v>-29293996583</v>
      </c>
      <c r="H340" s="192"/>
      <c r="I340" s="29">
        <f t="shared" si="10"/>
        <v>28551437709</v>
      </c>
      <c r="J340" s="29"/>
      <c r="K340" s="156">
        <v>27457812</v>
      </c>
      <c r="L340" s="29"/>
      <c r="M340" s="29">
        <v>84508908278</v>
      </c>
      <c r="N340" s="192"/>
      <c r="O340" s="29">
        <v>-56975030984</v>
      </c>
      <c r="P340" s="29"/>
      <c r="Q340" s="29">
        <f t="shared" si="11"/>
        <v>27533877294</v>
      </c>
    </row>
    <row r="341" spans="1:21" ht="21">
      <c r="A341" s="191" t="s">
        <v>269</v>
      </c>
      <c r="B341" s="192"/>
      <c r="C341" s="29">
        <v>217003</v>
      </c>
      <c r="D341" s="192"/>
      <c r="E341" s="29">
        <v>2817797099</v>
      </c>
      <c r="F341" s="156"/>
      <c r="G341" s="29">
        <v>-3368197530</v>
      </c>
      <c r="H341" s="192"/>
      <c r="I341" s="29">
        <f t="shared" si="10"/>
        <v>-550400431</v>
      </c>
      <c r="J341" s="29"/>
      <c r="K341" s="156">
        <v>1943695</v>
      </c>
      <c r="L341" s="29"/>
      <c r="M341" s="29">
        <v>25933078823</v>
      </c>
      <c r="N341" s="192"/>
      <c r="O341" s="29">
        <v>-28248427326</v>
      </c>
      <c r="P341" s="29"/>
      <c r="Q341" s="29">
        <f t="shared" si="11"/>
        <v>-2315348503</v>
      </c>
    </row>
    <row r="342" spans="1:21" ht="21">
      <c r="A342" s="191" t="s">
        <v>113</v>
      </c>
      <c r="B342" s="192"/>
      <c r="C342" s="29">
        <v>2139554</v>
      </c>
      <c r="D342" s="192"/>
      <c r="E342" s="29">
        <v>12833051766</v>
      </c>
      <c r="F342" s="156"/>
      <c r="G342" s="29">
        <v>-11889400116</v>
      </c>
      <c r="H342" s="192"/>
      <c r="I342" s="29">
        <f t="shared" si="10"/>
        <v>943651650</v>
      </c>
      <c r="J342" s="29"/>
      <c r="K342" s="156">
        <v>13684560</v>
      </c>
      <c r="L342" s="29"/>
      <c r="M342" s="29">
        <v>103577328260</v>
      </c>
      <c r="N342" s="192"/>
      <c r="O342" s="29">
        <v>-98684200477</v>
      </c>
      <c r="P342" s="29"/>
      <c r="Q342" s="29">
        <f t="shared" si="11"/>
        <v>4893127783</v>
      </c>
      <c r="U342" s="20"/>
    </row>
    <row r="343" spans="1:21" ht="21">
      <c r="A343" s="191" t="s">
        <v>342</v>
      </c>
      <c r="B343" s="192"/>
      <c r="C343" s="29">
        <v>973759</v>
      </c>
      <c r="D343" s="192"/>
      <c r="E343" s="29">
        <v>15405704900</v>
      </c>
      <c r="F343" s="156"/>
      <c r="G343" s="29">
        <v>-7592537526</v>
      </c>
      <c r="H343" s="192"/>
      <c r="I343" s="29">
        <f t="shared" si="10"/>
        <v>7813167374</v>
      </c>
      <c r="J343" s="29"/>
      <c r="K343" s="156">
        <v>1665096</v>
      </c>
      <c r="L343" s="29"/>
      <c r="M343" s="29">
        <v>21614993307</v>
      </c>
      <c r="N343" s="192"/>
      <c r="O343" s="29">
        <v>-13787984699</v>
      </c>
      <c r="P343" s="29"/>
      <c r="Q343" s="29">
        <f t="shared" si="11"/>
        <v>7827008608</v>
      </c>
      <c r="U343" s="20"/>
    </row>
    <row r="344" spans="1:21" ht="21">
      <c r="A344" s="191" t="s">
        <v>313</v>
      </c>
      <c r="B344" s="192"/>
      <c r="C344" s="29">
        <v>647617</v>
      </c>
      <c r="D344" s="192"/>
      <c r="E344" s="29">
        <v>2862229803</v>
      </c>
      <c r="F344" s="156"/>
      <c r="G344" s="29">
        <v>-3066661438</v>
      </c>
      <c r="H344" s="192"/>
      <c r="I344" s="29">
        <f t="shared" si="10"/>
        <v>-204431635</v>
      </c>
      <c r="J344" s="29"/>
      <c r="K344" s="156">
        <v>3440646</v>
      </c>
      <c r="L344" s="29"/>
      <c r="M344" s="29">
        <v>13903109012</v>
      </c>
      <c r="N344" s="192"/>
      <c r="O344" s="29">
        <v>-15094263792</v>
      </c>
      <c r="P344" s="29"/>
      <c r="Q344" s="29">
        <f t="shared" si="11"/>
        <v>-1191154780</v>
      </c>
      <c r="U344" s="20"/>
    </row>
    <row r="345" spans="1:21" ht="21">
      <c r="A345" s="191" t="s">
        <v>170</v>
      </c>
      <c r="B345" s="192"/>
      <c r="C345" s="29">
        <v>6309058</v>
      </c>
      <c r="D345" s="192"/>
      <c r="E345" s="29">
        <v>11514614935</v>
      </c>
      <c r="F345" s="156"/>
      <c r="G345" s="29">
        <v>-12330728642</v>
      </c>
      <c r="H345" s="192"/>
      <c r="I345" s="29">
        <f t="shared" si="10"/>
        <v>-816113707</v>
      </c>
      <c r="J345" s="29"/>
      <c r="K345" s="156">
        <v>21913039</v>
      </c>
      <c r="L345" s="29"/>
      <c r="M345" s="29">
        <v>37961687177</v>
      </c>
      <c r="N345" s="192"/>
      <c r="O345" s="29">
        <v>-40494786498</v>
      </c>
      <c r="P345" s="29"/>
      <c r="Q345" s="29">
        <f t="shared" si="11"/>
        <v>-2533099321</v>
      </c>
      <c r="U345" s="20"/>
    </row>
    <row r="346" spans="1:21" ht="21">
      <c r="A346" s="191" t="s">
        <v>117</v>
      </c>
      <c r="B346" s="192"/>
      <c r="C346" s="29">
        <v>14986390</v>
      </c>
      <c r="D346" s="192"/>
      <c r="E346" s="29">
        <v>17015440062</v>
      </c>
      <c r="F346" s="156"/>
      <c r="G346" s="29">
        <v>-20583456959</v>
      </c>
      <c r="H346" s="192"/>
      <c r="I346" s="29">
        <f t="shared" si="10"/>
        <v>-3568016897</v>
      </c>
      <c r="J346" s="29"/>
      <c r="K346" s="156">
        <v>30287446</v>
      </c>
      <c r="L346" s="29"/>
      <c r="M346" s="29">
        <v>34011179052</v>
      </c>
      <c r="N346" s="192"/>
      <c r="O346" s="29">
        <v>-39915384845</v>
      </c>
      <c r="P346" s="29"/>
      <c r="Q346" s="29">
        <f t="shared" si="11"/>
        <v>-5904205793</v>
      </c>
      <c r="U346" s="20"/>
    </row>
    <row r="347" spans="1:21" ht="21">
      <c r="A347" s="191" t="s">
        <v>372</v>
      </c>
      <c r="B347" s="192"/>
      <c r="C347" s="29">
        <v>0</v>
      </c>
      <c r="D347" s="192"/>
      <c r="E347" s="29">
        <v>0</v>
      </c>
      <c r="F347" s="156"/>
      <c r="G347" s="29">
        <v>0</v>
      </c>
      <c r="H347" s="192"/>
      <c r="I347" s="29">
        <f t="shared" si="10"/>
        <v>0</v>
      </c>
      <c r="J347" s="29"/>
      <c r="K347" s="156">
        <v>2319797</v>
      </c>
      <c r="L347" s="29"/>
      <c r="M347" s="29">
        <v>10401702856</v>
      </c>
      <c r="N347" s="192"/>
      <c r="O347" s="29">
        <v>-12439009216</v>
      </c>
      <c r="P347" s="29"/>
      <c r="Q347" s="29">
        <f t="shared" si="11"/>
        <v>-2037306360</v>
      </c>
    </row>
    <row r="348" spans="1:21" ht="21">
      <c r="A348" s="191" t="s">
        <v>132</v>
      </c>
      <c r="B348" s="192"/>
      <c r="C348" s="29">
        <v>1749510</v>
      </c>
      <c r="D348" s="192"/>
      <c r="E348" s="29">
        <v>4489771687</v>
      </c>
      <c r="F348" s="156"/>
      <c r="G348" s="29">
        <v>-6774683473</v>
      </c>
      <c r="H348" s="192"/>
      <c r="I348" s="29">
        <f t="shared" si="10"/>
        <v>-2284911786</v>
      </c>
      <c r="J348" s="29"/>
      <c r="K348" s="156">
        <v>15055625</v>
      </c>
      <c r="L348" s="29"/>
      <c r="M348" s="29">
        <v>50709506971</v>
      </c>
      <c r="N348" s="192"/>
      <c r="O348" s="29">
        <v>-62663873661</v>
      </c>
      <c r="P348" s="29"/>
      <c r="Q348" s="29">
        <f t="shared" si="11"/>
        <v>-11954366690</v>
      </c>
    </row>
    <row r="349" spans="1:21" ht="21">
      <c r="A349" s="191" t="s">
        <v>287</v>
      </c>
      <c r="B349" s="192"/>
      <c r="C349" s="29">
        <v>0</v>
      </c>
      <c r="D349" s="192"/>
      <c r="E349" s="29">
        <v>0</v>
      </c>
      <c r="F349" s="156"/>
      <c r="G349" s="29">
        <v>0</v>
      </c>
      <c r="H349" s="192"/>
      <c r="I349" s="29">
        <f t="shared" si="10"/>
        <v>0</v>
      </c>
      <c r="J349" s="29"/>
      <c r="K349" s="156">
        <v>4089447</v>
      </c>
      <c r="L349" s="29"/>
      <c r="M349" s="29">
        <v>22755836157</v>
      </c>
      <c r="N349" s="192"/>
      <c r="O349" s="29">
        <v>-25935432365</v>
      </c>
      <c r="P349" s="29"/>
      <c r="Q349" s="29">
        <f t="shared" si="11"/>
        <v>-3179596208</v>
      </c>
    </row>
    <row r="350" spans="1:21" ht="21">
      <c r="A350" s="191" t="s">
        <v>260</v>
      </c>
      <c r="B350" s="192"/>
      <c r="C350" s="29">
        <v>1251911</v>
      </c>
      <c r="D350" s="192"/>
      <c r="E350" s="29">
        <v>14280277083</v>
      </c>
      <c r="F350" s="156"/>
      <c r="G350" s="29">
        <v>-15235115663</v>
      </c>
      <c r="H350" s="192"/>
      <c r="I350" s="29">
        <f t="shared" si="10"/>
        <v>-954838580</v>
      </c>
      <c r="J350" s="29"/>
      <c r="K350" s="156">
        <v>5568370</v>
      </c>
      <c r="L350" s="29"/>
      <c r="M350" s="29">
        <v>56555350970</v>
      </c>
      <c r="N350" s="192"/>
      <c r="O350" s="29">
        <v>-59746616543</v>
      </c>
      <c r="P350" s="29"/>
      <c r="Q350" s="29">
        <f t="shared" si="11"/>
        <v>-3191265573</v>
      </c>
    </row>
    <row r="351" spans="1:21" ht="21">
      <c r="A351" s="191" t="s">
        <v>176</v>
      </c>
      <c r="B351" s="192"/>
      <c r="C351" s="29">
        <v>2261917</v>
      </c>
      <c r="D351" s="192"/>
      <c r="E351" s="29">
        <v>9494161670</v>
      </c>
      <c r="F351" s="156"/>
      <c r="G351" s="29">
        <v>-9282081890</v>
      </c>
      <c r="H351" s="192"/>
      <c r="I351" s="29">
        <f t="shared" si="10"/>
        <v>212079780</v>
      </c>
      <c r="J351" s="29"/>
      <c r="K351" s="156">
        <v>5732766</v>
      </c>
      <c r="L351" s="29"/>
      <c r="M351" s="29">
        <v>20339520256</v>
      </c>
      <c r="N351" s="192"/>
      <c r="O351" s="29">
        <v>-21345452334</v>
      </c>
      <c r="P351" s="29"/>
      <c r="Q351" s="29">
        <f t="shared" si="11"/>
        <v>-1005932078</v>
      </c>
    </row>
    <row r="352" spans="1:21" ht="21">
      <c r="A352" s="191" t="s">
        <v>151</v>
      </c>
      <c r="B352" s="192"/>
      <c r="C352" s="29">
        <v>1477356</v>
      </c>
      <c r="D352" s="192"/>
      <c r="E352" s="29">
        <v>12215616784</v>
      </c>
      <c r="F352" s="156"/>
      <c r="G352" s="29">
        <v>-13326750292</v>
      </c>
      <c r="H352" s="192"/>
      <c r="I352" s="29">
        <f t="shared" si="10"/>
        <v>-1111133508</v>
      </c>
      <c r="J352" s="29"/>
      <c r="K352" s="156">
        <v>7096422</v>
      </c>
      <c r="L352" s="29"/>
      <c r="M352" s="29">
        <v>48232350737</v>
      </c>
      <c r="N352" s="192"/>
      <c r="O352" s="29">
        <v>-47170238956</v>
      </c>
      <c r="P352" s="29"/>
      <c r="Q352" s="29">
        <f t="shared" si="11"/>
        <v>1062111781</v>
      </c>
    </row>
    <row r="353" spans="1:17" ht="21">
      <c r="A353" s="191" t="s">
        <v>261</v>
      </c>
      <c r="B353" s="192"/>
      <c r="C353" s="29">
        <v>11061336</v>
      </c>
      <c r="D353" s="192"/>
      <c r="E353" s="29">
        <v>5033002566</v>
      </c>
      <c r="F353" s="156"/>
      <c r="G353" s="29">
        <v>-5863370856</v>
      </c>
      <c r="H353" s="192"/>
      <c r="I353" s="29">
        <f t="shared" si="10"/>
        <v>-830368290</v>
      </c>
      <c r="J353" s="29"/>
      <c r="K353" s="156">
        <v>48326205</v>
      </c>
      <c r="L353" s="29"/>
      <c r="M353" s="29">
        <v>21427440441</v>
      </c>
      <c r="N353" s="192"/>
      <c r="O353" s="29">
        <v>-24866503229</v>
      </c>
      <c r="P353" s="29"/>
      <c r="Q353" s="29">
        <f t="shared" si="11"/>
        <v>-3439062788</v>
      </c>
    </row>
    <row r="354" spans="1:17" ht="21">
      <c r="A354" s="191" t="s">
        <v>380</v>
      </c>
      <c r="B354" s="192"/>
      <c r="C354" s="29">
        <v>0</v>
      </c>
      <c r="D354" s="192"/>
      <c r="E354" s="29">
        <v>0</v>
      </c>
      <c r="F354" s="156"/>
      <c r="G354" s="29">
        <v>0</v>
      </c>
      <c r="H354" s="192"/>
      <c r="I354" s="29">
        <f t="shared" si="10"/>
        <v>0</v>
      </c>
      <c r="J354" s="29"/>
      <c r="K354" s="156">
        <v>22340966</v>
      </c>
      <c r="L354" s="29"/>
      <c r="M354" s="29">
        <v>51320378762</v>
      </c>
      <c r="N354" s="192"/>
      <c r="O354" s="29">
        <v>-51960718638</v>
      </c>
      <c r="P354" s="29"/>
      <c r="Q354" s="29">
        <f t="shared" si="11"/>
        <v>-640339876</v>
      </c>
    </row>
    <row r="355" spans="1:17" ht="21">
      <c r="A355" s="191" t="s">
        <v>383</v>
      </c>
      <c r="B355" s="192"/>
      <c r="C355" s="29">
        <v>3246083</v>
      </c>
      <c r="D355" s="192"/>
      <c r="E355" s="29">
        <v>18684370405</v>
      </c>
      <c r="F355" s="156"/>
      <c r="G355" s="29">
        <v>-21122402402</v>
      </c>
      <c r="H355" s="192"/>
      <c r="I355" s="29">
        <f t="shared" si="10"/>
        <v>-2438031997</v>
      </c>
      <c r="J355" s="29"/>
      <c r="K355" s="156">
        <v>6686472</v>
      </c>
      <c r="L355" s="29"/>
      <c r="M355" s="29">
        <v>36999766860</v>
      </c>
      <c r="N355" s="192"/>
      <c r="O355" s="29">
        <v>-39852131621</v>
      </c>
      <c r="P355" s="29"/>
      <c r="Q355" s="29">
        <f t="shared" si="11"/>
        <v>-2852364761</v>
      </c>
    </row>
    <row r="356" spans="1:17" ht="21">
      <c r="A356" s="191" t="s">
        <v>102</v>
      </c>
      <c r="B356" s="192"/>
      <c r="C356" s="29">
        <v>51795</v>
      </c>
      <c r="D356" s="192"/>
      <c r="E356" s="29">
        <v>675171739</v>
      </c>
      <c r="F356" s="156"/>
      <c r="G356" s="29">
        <v>-614752433</v>
      </c>
      <c r="H356" s="192"/>
      <c r="I356" s="29">
        <f t="shared" si="10"/>
        <v>60419306</v>
      </c>
      <c r="J356" s="29"/>
      <c r="K356" s="156">
        <v>1915362</v>
      </c>
      <c r="L356" s="29"/>
      <c r="M356" s="29">
        <v>20234841870</v>
      </c>
      <c r="N356" s="192"/>
      <c r="O356" s="29">
        <v>-22747270942</v>
      </c>
      <c r="P356" s="29"/>
      <c r="Q356" s="29">
        <f t="shared" si="11"/>
        <v>-2512429072</v>
      </c>
    </row>
    <row r="357" spans="1:17" ht="21">
      <c r="A357" s="191" t="s">
        <v>257</v>
      </c>
      <c r="B357" s="192"/>
      <c r="C357" s="29">
        <v>23110</v>
      </c>
      <c r="D357" s="192"/>
      <c r="E357" s="29">
        <v>717179761</v>
      </c>
      <c r="F357" s="156"/>
      <c r="G357" s="29">
        <v>-557289039</v>
      </c>
      <c r="H357" s="192"/>
      <c r="I357" s="29">
        <f t="shared" si="10"/>
        <v>159890722</v>
      </c>
      <c r="J357" s="29"/>
      <c r="K357" s="156">
        <v>2537604</v>
      </c>
      <c r="L357" s="29"/>
      <c r="M357" s="29">
        <v>46066580631</v>
      </c>
      <c r="N357" s="192"/>
      <c r="O357" s="29">
        <v>-41462833440</v>
      </c>
      <c r="P357" s="29"/>
      <c r="Q357" s="29">
        <f t="shared" si="11"/>
        <v>4603747191</v>
      </c>
    </row>
    <row r="358" spans="1:17" ht="21">
      <c r="A358" s="191" t="s">
        <v>217</v>
      </c>
      <c r="B358" s="192"/>
      <c r="C358" s="29">
        <v>1473266</v>
      </c>
      <c r="D358" s="192"/>
      <c r="E358" s="29">
        <v>44944769240</v>
      </c>
      <c r="F358" s="156"/>
      <c r="G358" s="29">
        <v>-35912529933</v>
      </c>
      <c r="H358" s="192"/>
      <c r="I358" s="29">
        <f t="shared" si="10"/>
        <v>9032239307</v>
      </c>
      <c r="J358" s="29"/>
      <c r="K358" s="156">
        <v>13033901</v>
      </c>
      <c r="L358" s="29"/>
      <c r="M358" s="29">
        <v>291782253948</v>
      </c>
      <c r="N358" s="192"/>
      <c r="O358" s="29">
        <v>-280883552084</v>
      </c>
      <c r="P358" s="29"/>
      <c r="Q358" s="29">
        <f t="shared" si="11"/>
        <v>10898701864</v>
      </c>
    </row>
    <row r="359" spans="1:17" ht="21">
      <c r="A359" s="191" t="s">
        <v>127</v>
      </c>
      <c r="B359" s="192"/>
      <c r="C359" s="29">
        <v>3874328</v>
      </c>
      <c r="D359" s="192"/>
      <c r="E359" s="29">
        <v>14346784825</v>
      </c>
      <c r="F359" s="156"/>
      <c r="G359" s="29">
        <v>-20403071348</v>
      </c>
      <c r="H359" s="192"/>
      <c r="I359" s="29">
        <f t="shared" si="10"/>
        <v>-6056286523</v>
      </c>
      <c r="J359" s="29"/>
      <c r="K359" s="156">
        <v>14743005</v>
      </c>
      <c r="L359" s="29"/>
      <c r="M359" s="29">
        <v>63471873384</v>
      </c>
      <c r="N359" s="192"/>
      <c r="O359" s="29">
        <v>-90031171966</v>
      </c>
      <c r="P359" s="29"/>
      <c r="Q359" s="29">
        <f t="shared" si="11"/>
        <v>-26559298582</v>
      </c>
    </row>
    <row r="360" spans="1:17" ht="21">
      <c r="A360" s="191" t="s">
        <v>481</v>
      </c>
      <c r="B360" s="192"/>
      <c r="C360" s="29">
        <v>0</v>
      </c>
      <c r="D360" s="192"/>
      <c r="E360" s="29">
        <v>0</v>
      </c>
      <c r="F360" s="156"/>
      <c r="G360" s="29">
        <v>0</v>
      </c>
      <c r="H360" s="192"/>
      <c r="I360" s="29">
        <f t="shared" si="10"/>
        <v>0</v>
      </c>
      <c r="J360" s="29"/>
      <c r="K360" s="156">
        <v>2376846</v>
      </c>
      <c r="L360" s="29"/>
      <c r="M360" s="29">
        <v>7495878196</v>
      </c>
      <c r="N360" s="192"/>
      <c r="O360" s="29">
        <v>-7271245569</v>
      </c>
      <c r="P360" s="29"/>
      <c r="Q360" s="29">
        <f t="shared" si="11"/>
        <v>224632627</v>
      </c>
    </row>
    <row r="361" spans="1:17" ht="21">
      <c r="A361" s="191" t="s">
        <v>410</v>
      </c>
      <c r="B361" s="192"/>
      <c r="C361" s="29">
        <v>0</v>
      </c>
      <c r="D361" s="192"/>
      <c r="E361" s="29">
        <v>0</v>
      </c>
      <c r="F361" s="156"/>
      <c r="G361" s="29">
        <v>0</v>
      </c>
      <c r="H361" s="192"/>
      <c r="I361" s="29">
        <f t="shared" si="10"/>
        <v>0</v>
      </c>
      <c r="J361" s="29"/>
      <c r="K361" s="156">
        <v>1986463</v>
      </c>
      <c r="L361" s="29"/>
      <c r="M361" s="29">
        <v>1383323637</v>
      </c>
      <c r="N361" s="192"/>
      <c r="O361" s="29">
        <v>-2645806984</v>
      </c>
      <c r="P361" s="29"/>
      <c r="Q361" s="29">
        <f t="shared" si="11"/>
        <v>-1262483347</v>
      </c>
    </row>
    <row r="362" spans="1:17" ht="21">
      <c r="A362" s="191" t="s">
        <v>506</v>
      </c>
      <c r="B362" s="192"/>
      <c r="C362" s="29">
        <v>1751970</v>
      </c>
      <c r="D362" s="192"/>
      <c r="E362" s="29">
        <v>26493631744</v>
      </c>
      <c r="F362" s="156"/>
      <c r="G362" s="29">
        <v>-25957991177</v>
      </c>
      <c r="H362" s="192"/>
      <c r="I362" s="29">
        <f t="shared" si="10"/>
        <v>535640567</v>
      </c>
      <c r="J362" s="29"/>
      <c r="K362" s="156">
        <v>1751970</v>
      </c>
      <c r="L362" s="29"/>
      <c r="M362" s="29">
        <v>26493631744</v>
      </c>
      <c r="N362" s="192"/>
      <c r="O362" s="29">
        <v>-25957991177</v>
      </c>
      <c r="P362" s="29"/>
      <c r="Q362" s="29">
        <f t="shared" si="11"/>
        <v>535640567</v>
      </c>
    </row>
    <row r="363" spans="1:17" ht="21">
      <c r="A363" s="191" t="s">
        <v>411</v>
      </c>
      <c r="B363" s="192"/>
      <c r="C363" s="29">
        <v>0</v>
      </c>
      <c r="D363" s="192"/>
      <c r="E363" s="29">
        <v>0</v>
      </c>
      <c r="F363" s="156"/>
      <c r="G363" s="29">
        <v>0</v>
      </c>
      <c r="H363" s="192"/>
      <c r="I363" s="29">
        <f t="shared" si="10"/>
        <v>0</v>
      </c>
      <c r="J363" s="29"/>
      <c r="K363" s="156">
        <v>3820233</v>
      </c>
      <c r="L363" s="29"/>
      <c r="M363" s="29">
        <v>3820233</v>
      </c>
      <c r="N363" s="192"/>
      <c r="O363" s="29">
        <v>-817902851</v>
      </c>
      <c r="P363" s="29"/>
      <c r="Q363" s="29">
        <f t="shared" si="11"/>
        <v>-814082618</v>
      </c>
    </row>
    <row r="364" spans="1:17" ht="21">
      <c r="A364" s="191" t="s">
        <v>485</v>
      </c>
      <c r="B364" s="192"/>
      <c r="C364" s="29">
        <v>0</v>
      </c>
      <c r="D364" s="192"/>
      <c r="E364" s="29">
        <v>0</v>
      </c>
      <c r="F364" s="156"/>
      <c r="G364" s="29">
        <v>0</v>
      </c>
      <c r="H364" s="192"/>
      <c r="I364" s="29">
        <f t="shared" si="10"/>
        <v>0</v>
      </c>
      <c r="J364" s="29"/>
      <c r="K364" s="156">
        <v>1</v>
      </c>
      <c r="L364" s="29"/>
      <c r="M364" s="29">
        <v>1</v>
      </c>
      <c r="N364" s="192"/>
      <c r="O364" s="29">
        <v>-3720</v>
      </c>
      <c r="P364" s="29"/>
      <c r="Q364" s="29">
        <f t="shared" si="11"/>
        <v>-3719</v>
      </c>
    </row>
    <row r="365" spans="1:17" ht="21">
      <c r="A365" s="191" t="s">
        <v>507</v>
      </c>
      <c r="B365" s="192"/>
      <c r="C365" s="29">
        <v>1796848</v>
      </c>
      <c r="D365" s="192"/>
      <c r="E365" s="29">
        <v>4724000229</v>
      </c>
      <c r="F365" s="156"/>
      <c r="G365" s="29">
        <v>-6200562345</v>
      </c>
      <c r="H365" s="192"/>
      <c r="I365" s="29">
        <f t="shared" si="10"/>
        <v>-1476562116</v>
      </c>
      <c r="J365" s="29"/>
      <c r="K365" s="156">
        <v>1796848</v>
      </c>
      <c r="L365" s="29"/>
      <c r="M365" s="29">
        <v>4724000229</v>
      </c>
      <c r="N365" s="192"/>
      <c r="O365" s="29">
        <v>-6200562345</v>
      </c>
      <c r="P365" s="29"/>
      <c r="Q365" s="29">
        <f t="shared" si="11"/>
        <v>-1476562116</v>
      </c>
    </row>
    <row r="366" spans="1:17" ht="21">
      <c r="A366" s="191" t="s">
        <v>412</v>
      </c>
      <c r="B366" s="192"/>
      <c r="C366" s="29">
        <v>0</v>
      </c>
      <c r="D366" s="192"/>
      <c r="E366" s="29">
        <v>0</v>
      </c>
      <c r="F366" s="156"/>
      <c r="G366" s="29">
        <v>0</v>
      </c>
      <c r="H366" s="192"/>
      <c r="I366" s="29">
        <f t="shared" si="10"/>
        <v>0</v>
      </c>
      <c r="J366" s="29"/>
      <c r="K366" s="156">
        <v>9239915</v>
      </c>
      <c r="L366" s="29"/>
      <c r="M366" s="29">
        <v>1552254436</v>
      </c>
      <c r="N366" s="192"/>
      <c r="O366" s="29">
        <v>-2231939819</v>
      </c>
      <c r="P366" s="29"/>
      <c r="Q366" s="29">
        <f t="shared" si="11"/>
        <v>-679685383</v>
      </c>
    </row>
    <row r="367" spans="1:17" ht="21">
      <c r="A367" s="191"/>
      <c r="B367" s="192"/>
      <c r="C367" s="29">
        <v>0</v>
      </c>
      <c r="D367" s="192"/>
      <c r="E367" s="29">
        <v>0</v>
      </c>
      <c r="F367" s="156"/>
      <c r="G367" s="29">
        <v>0</v>
      </c>
      <c r="H367" s="192"/>
      <c r="I367" s="29">
        <f t="shared" si="10"/>
        <v>0</v>
      </c>
      <c r="J367" s="29"/>
      <c r="K367" s="156">
        <v>0</v>
      </c>
      <c r="L367" s="29"/>
      <c r="M367" s="29">
        <v>-10648919</v>
      </c>
      <c r="N367" s="192"/>
      <c r="O367" s="29">
        <v>4912737</v>
      </c>
      <c r="P367" s="29"/>
      <c r="Q367" s="29">
        <f t="shared" si="11"/>
        <v>-5736182</v>
      </c>
    </row>
    <row r="368" spans="1:17" ht="21">
      <c r="A368" s="191" t="s">
        <v>390</v>
      </c>
      <c r="B368" s="192"/>
      <c r="C368" s="29">
        <v>0</v>
      </c>
      <c r="D368" s="192"/>
      <c r="E368" s="29">
        <v>0</v>
      </c>
      <c r="F368" s="156"/>
      <c r="G368" s="29">
        <v>0</v>
      </c>
      <c r="H368" s="192"/>
      <c r="I368" s="29">
        <f t="shared" si="10"/>
        <v>0</v>
      </c>
      <c r="J368" s="29"/>
      <c r="K368" s="156">
        <v>2453220</v>
      </c>
      <c r="L368" s="29"/>
      <c r="M368" s="29">
        <v>2476922458</v>
      </c>
      <c r="N368" s="192"/>
      <c r="O368" s="29">
        <v>-3252026180</v>
      </c>
      <c r="P368" s="29"/>
      <c r="Q368" s="29">
        <f t="shared" si="11"/>
        <v>-775103722</v>
      </c>
    </row>
    <row r="369" spans="1:21 16350:16372" ht="21.6" thickBot="1">
      <c r="A369" s="191" t="s">
        <v>2</v>
      </c>
      <c r="B369" s="192"/>
      <c r="C369" s="157">
        <f>SUM(C8:C368)</f>
        <v>903970087</v>
      </c>
      <c r="D369" s="192"/>
      <c r="E369" s="157">
        <f>SUM(E8:E368)</f>
        <v>3314907229276</v>
      </c>
      <c r="F369" s="156"/>
      <c r="G369" s="157">
        <f>SUM(G8:G368)</f>
        <v>-3206306840088</v>
      </c>
      <c r="H369" s="192"/>
      <c r="I369" s="157">
        <f>SUM(I8:I368)</f>
        <v>108600389188</v>
      </c>
      <c r="J369" s="29"/>
      <c r="K369" s="157">
        <f>SUM(K8:K368)</f>
        <v>3901697536</v>
      </c>
      <c r="L369" s="29"/>
      <c r="M369" s="157">
        <f>SUM(M8:M368)</f>
        <v>15469573555437</v>
      </c>
      <c r="N369" s="156"/>
      <c r="O369" s="157">
        <f>SUM(O8:O368)</f>
        <v>-16083322338792</v>
      </c>
      <c r="P369" s="192"/>
      <c r="Q369" s="157">
        <f>SUM(Q8:Q368)</f>
        <v>-613748783355</v>
      </c>
      <c r="XDV369" s="12">
        <f>SUM(C369:XDU369)</f>
        <v>-1005491120711</v>
      </c>
      <c r="XER369" s="12">
        <f>SUM(E369:XEQ369)</f>
        <v>-2011886211509</v>
      </c>
    </row>
    <row r="370" spans="1:21 16350:16372" s="13" customFormat="1" ht="24.75" customHeight="1" thickTop="1">
      <c r="A370" s="11"/>
      <c r="B370" s="11"/>
      <c r="C370" s="12"/>
      <c r="D370" s="11"/>
      <c r="E370" s="11"/>
      <c r="F370" s="11"/>
      <c r="G370" s="11"/>
      <c r="H370" s="11"/>
      <c r="I370" s="11"/>
      <c r="J370" s="11"/>
      <c r="K370" s="12"/>
      <c r="L370" s="11"/>
      <c r="M370" s="11"/>
      <c r="N370" s="11"/>
      <c r="O370" s="11"/>
      <c r="P370" s="11"/>
      <c r="Q370" s="11"/>
      <c r="R370" s="159"/>
      <c r="S370" s="159"/>
    </row>
    <row r="371" spans="1:21 16350:16372" s="13" customFormat="1" ht="24.6">
      <c r="A371" s="1"/>
      <c r="B371" s="1"/>
      <c r="C371" s="102"/>
      <c r="D371" s="1"/>
      <c r="E371" s="10"/>
      <c r="F371" s="10"/>
      <c r="G371" s="10"/>
      <c r="H371" s="10"/>
      <c r="I371" s="149"/>
      <c r="J371" s="149"/>
      <c r="K371" s="149"/>
      <c r="L371" s="149"/>
      <c r="M371" s="149"/>
      <c r="N371" s="149"/>
      <c r="O371" s="193"/>
      <c r="P371" s="149"/>
      <c r="Q371" s="149"/>
      <c r="R371" s="159"/>
      <c r="S371" s="159"/>
    </row>
    <row r="372" spans="1:21 16350:16372" s="13" customFormat="1" ht="24.6">
      <c r="A372" s="351" t="s">
        <v>36</v>
      </c>
      <c r="B372" s="352"/>
      <c r="C372" s="352"/>
      <c r="D372" s="352"/>
      <c r="E372" s="352"/>
      <c r="F372" s="352"/>
      <c r="G372" s="352"/>
      <c r="H372" s="352"/>
      <c r="I372" s="352"/>
      <c r="J372" s="352"/>
      <c r="K372" s="352"/>
      <c r="L372" s="352"/>
      <c r="M372" s="352"/>
      <c r="N372" s="352"/>
      <c r="O372" s="352"/>
      <c r="P372" s="352"/>
      <c r="Q372" s="353"/>
      <c r="R372" s="159"/>
      <c r="S372" s="116">
        <v>144067367745</v>
      </c>
      <c r="T372" s="116">
        <v>283027074</v>
      </c>
    </row>
    <row r="373" spans="1:21 16350:16372" s="13" customFormat="1" ht="24.6">
      <c r="A373" s="194"/>
      <c r="B373" s="194"/>
      <c r="C373" s="194"/>
      <c r="D373" s="194"/>
      <c r="E373" s="194"/>
      <c r="F373" s="194"/>
      <c r="G373" s="194"/>
      <c r="H373" s="194"/>
      <c r="I373" s="194"/>
      <c r="J373" s="194"/>
      <c r="K373" s="194"/>
      <c r="L373" s="194"/>
      <c r="M373" s="194"/>
      <c r="N373" s="194"/>
      <c r="O373" s="194"/>
      <c r="P373" s="194"/>
      <c r="Q373" s="194"/>
      <c r="R373" s="159"/>
      <c r="S373" s="116">
        <v>1133914388834</v>
      </c>
      <c r="T373" s="116">
        <v>3515700042</v>
      </c>
    </row>
    <row r="374" spans="1:21 16350:16372" hidden="1">
      <c r="S374" s="20">
        <f>S372-S373</f>
        <v>-989847021089</v>
      </c>
      <c r="T374" s="20">
        <f>T372-T373</f>
        <v>-3232672968</v>
      </c>
      <c r="U374" s="20">
        <f>SUM(S374:T374)</f>
        <v>-993079694057</v>
      </c>
    </row>
    <row r="375" spans="1:21 16350:16372" s="108" customFormat="1" ht="36" hidden="1">
      <c r="E375" s="161"/>
      <c r="F375" s="161"/>
      <c r="G375" s="161"/>
      <c r="H375" s="161"/>
      <c r="I375" s="162"/>
      <c r="J375" s="162"/>
      <c r="K375" s="162"/>
      <c r="L375" s="162"/>
      <c r="M375" s="162"/>
      <c r="N375" s="162"/>
      <c r="O375" s="162"/>
      <c r="P375" s="162"/>
      <c r="Q375" s="162"/>
      <c r="S375" s="116">
        <v>52537064</v>
      </c>
    </row>
    <row r="376" spans="1:21 16350:16372" s="109" customFormat="1" ht="36" hidden="1">
      <c r="A376" s="108"/>
      <c r="B376" s="108"/>
      <c r="C376" s="195">
        <v>41066060</v>
      </c>
      <c r="D376" s="108"/>
      <c r="E376" s="161">
        <v>415787484787</v>
      </c>
      <c r="F376" s="161"/>
      <c r="G376" s="161">
        <f>I376-E376</f>
        <v>-380746074025</v>
      </c>
      <c r="H376" s="161"/>
      <c r="I376" s="162">
        <v>35041410762</v>
      </c>
      <c r="J376" s="162"/>
      <c r="K376" s="162">
        <v>2749917449</v>
      </c>
      <c r="L376" s="162"/>
      <c r="M376" s="162">
        <v>10343248475500</v>
      </c>
      <c r="N376" s="162"/>
      <c r="O376" s="162">
        <f>M376-Q376</f>
        <v>11336328169557</v>
      </c>
      <c r="P376" s="162"/>
      <c r="Q376" s="162">
        <v>-993079694057</v>
      </c>
      <c r="R376" s="108"/>
      <c r="S376" s="116">
        <v>11249752393</v>
      </c>
    </row>
    <row r="377" spans="1:21 16350:16372" s="110" customFormat="1" ht="27" hidden="1">
      <c r="C377" s="196">
        <f>C371-C376</f>
        <v>-41066060</v>
      </c>
      <c r="E377" s="163">
        <f>E369-E376</f>
        <v>2899119744489</v>
      </c>
      <c r="F377" s="163"/>
      <c r="G377" s="163">
        <f>G376-G369</f>
        <v>2825560766063</v>
      </c>
      <c r="H377" s="163"/>
      <c r="I377" s="164">
        <v>2095132493</v>
      </c>
      <c r="J377" s="164"/>
      <c r="K377" s="164">
        <f>K371-K376</f>
        <v>-2749917449</v>
      </c>
      <c r="L377" s="164"/>
      <c r="M377" s="164">
        <f>M369-M376</f>
        <v>5126325079937</v>
      </c>
      <c r="N377" s="164"/>
      <c r="O377" s="164">
        <f>O369+O376</f>
        <v>-4746994169235</v>
      </c>
      <c r="P377" s="164"/>
      <c r="Q377" s="165">
        <v>52020303045</v>
      </c>
      <c r="S377" s="116">
        <v>23428360</v>
      </c>
    </row>
    <row r="378" spans="1:21 16350:16372" ht="27" hidden="1">
      <c r="E378" s="160" t="s">
        <v>460</v>
      </c>
      <c r="G378" s="160">
        <f>I378+I377</f>
        <v>3228424056</v>
      </c>
      <c r="I378" s="164">
        <v>1133291563</v>
      </c>
      <c r="M378" s="158" t="s">
        <v>460</v>
      </c>
      <c r="O378" s="164">
        <f>Q378+Q377</f>
        <v>63293483798</v>
      </c>
      <c r="Q378" s="165">
        <v>11273180753</v>
      </c>
      <c r="S378" s="116">
        <v>51967765981</v>
      </c>
    </row>
    <row r="379" spans="1:21 16350:16372" ht="27" hidden="1">
      <c r="I379" s="164"/>
      <c r="O379" s="158">
        <f>O377+O378</f>
        <v>-4683700685437</v>
      </c>
      <c r="Q379" s="165">
        <v>0</v>
      </c>
      <c r="S379" s="20">
        <f>SUM(S375:S378)</f>
        <v>63293483798</v>
      </c>
    </row>
  </sheetData>
  <autoFilter ref="A7:Q369" xr:uid="{00000000-0009-0000-0000-00000B000000}">
    <sortState xmlns:xlrd2="http://schemas.microsoft.com/office/spreadsheetml/2017/richdata2" ref="A8:Q179">
      <sortCondition ref="A7"/>
    </sortState>
  </autoFilter>
  <mergeCells count="6">
    <mergeCell ref="A372:Q372"/>
    <mergeCell ref="K6:Q6"/>
    <mergeCell ref="C6:I6"/>
    <mergeCell ref="A1:Q1"/>
    <mergeCell ref="A2:Q2"/>
    <mergeCell ref="A3:Q3"/>
  </mergeCells>
  <printOptions horizontalCentered="1"/>
  <pageMargins left="0.25" right="0.25" top="0.75" bottom="0.75" header="0.3" footer="0.3"/>
  <pageSetup paperSize="9" scale="49" fitToHeight="0" orientation="landscape" r:id="rId1"/>
  <rowBreaks count="2" manualBreakCount="2">
    <brk id="290" max="16" man="1"/>
    <brk id="370" max="16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ET349"/>
  <sheetViews>
    <sheetView rightToLeft="1" view="pageBreakPreview" topLeftCell="A6" zoomScale="60" zoomScaleNormal="100" workbookViewId="0">
      <pane xSplit="2" ySplit="2" topLeftCell="C8" activePane="bottomRight" state="frozen"/>
      <selection activeCell="G20" sqref="G20"/>
      <selection pane="topRight" activeCell="G20" sqref="G20"/>
      <selection pane="bottomLeft" activeCell="G20" sqref="G20"/>
      <selection pane="bottomRight" activeCell="G20" sqref="G20"/>
    </sheetView>
  </sheetViews>
  <sheetFormatPr defaultColWidth="9.109375" defaultRowHeight="21"/>
  <cols>
    <col min="1" max="1" width="31.109375" style="11" bestFit="1" customWidth="1"/>
    <col min="2" max="2" width="0.5546875" style="11" customWidth="1"/>
    <col min="3" max="3" width="19.6640625" style="149" bestFit="1" customWidth="1"/>
    <col min="4" max="4" width="0.88671875" style="149" customWidth="1"/>
    <col min="5" max="5" width="26.5546875" style="149" bestFit="1" customWidth="1"/>
    <col min="6" max="6" width="1.109375" style="149" customWidth="1"/>
    <col min="7" max="7" width="27.33203125" style="149" bestFit="1" customWidth="1"/>
    <col min="8" max="8" width="1" style="149" customWidth="1"/>
    <col min="9" max="9" width="26.6640625" style="155" bestFit="1" customWidth="1"/>
    <col min="10" max="10" width="1.109375" style="155" customWidth="1"/>
    <col min="11" max="11" width="19.6640625" style="149" hidden="1" customWidth="1"/>
    <col min="12" max="12" width="1.109375" style="149" hidden="1" customWidth="1"/>
    <col min="13" max="13" width="26" style="149" hidden="1" customWidth="1"/>
    <col min="14" max="14" width="1" style="149" hidden="1" customWidth="1"/>
    <col min="15" max="15" width="26.6640625" style="149" bestFit="1" customWidth="1"/>
    <col min="16" max="16" width="1.109375" style="149" customWidth="1"/>
    <col min="17" max="17" width="24.6640625" style="149" bestFit="1" customWidth="1"/>
    <col min="18" max="18" width="23" style="11" hidden="1" customWidth="1"/>
    <col min="19" max="16384" width="9.109375" style="11"/>
  </cols>
  <sheetData>
    <row r="1" spans="1:17" ht="21.6">
      <c r="A1" s="345" t="s">
        <v>72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</row>
    <row r="2" spans="1:17" ht="21.6">
      <c r="A2" s="345" t="s">
        <v>44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</row>
    <row r="3" spans="1:17" ht="21.6">
      <c r="A3" s="345" t="s">
        <v>500</v>
      </c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</row>
    <row r="4" spans="1:17" ht="21.6">
      <c r="A4" s="181"/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</row>
    <row r="5" spans="1:17">
      <c r="A5" s="313" t="s">
        <v>324</v>
      </c>
      <c r="B5" s="313"/>
      <c r="C5" s="313"/>
      <c r="D5" s="313"/>
      <c r="E5" s="313"/>
      <c r="F5" s="313"/>
      <c r="G5" s="313"/>
      <c r="H5" s="182"/>
    </row>
    <row r="6" spans="1:17" ht="22.2" thickBot="1">
      <c r="A6" s="2"/>
      <c r="B6" s="2"/>
      <c r="C6" s="360" t="s">
        <v>522</v>
      </c>
      <c r="D6" s="360"/>
      <c r="E6" s="360"/>
      <c r="F6" s="360"/>
      <c r="G6" s="360"/>
      <c r="H6" s="360"/>
      <c r="I6" s="360"/>
      <c r="J6" s="166"/>
      <c r="K6" s="354" t="s">
        <v>523</v>
      </c>
      <c r="L6" s="354"/>
      <c r="M6" s="354"/>
      <c r="N6" s="354"/>
      <c r="O6" s="354"/>
      <c r="P6" s="354"/>
      <c r="Q6" s="354"/>
    </row>
    <row r="7" spans="1:17" ht="42.6" thickBot="1">
      <c r="A7" s="183" t="s">
        <v>31</v>
      </c>
      <c r="B7" s="184"/>
      <c r="C7" s="154" t="s">
        <v>3</v>
      </c>
      <c r="D7" s="155"/>
      <c r="E7" s="153" t="s">
        <v>17</v>
      </c>
      <c r="F7" s="155"/>
      <c r="G7" s="154" t="s">
        <v>35</v>
      </c>
      <c r="H7" s="155"/>
      <c r="I7" s="153" t="s">
        <v>191</v>
      </c>
      <c r="J7" s="153"/>
      <c r="K7" s="154" t="s">
        <v>3</v>
      </c>
      <c r="L7" s="155"/>
      <c r="M7" s="153" t="s">
        <v>17</v>
      </c>
      <c r="N7" s="155"/>
      <c r="O7" s="154" t="s">
        <v>35</v>
      </c>
      <c r="P7" s="155"/>
      <c r="Q7" s="153" t="s">
        <v>191</v>
      </c>
    </row>
    <row r="8" spans="1:17">
      <c r="A8" s="185" t="s">
        <v>227</v>
      </c>
      <c r="C8" s="156">
        <v>211175</v>
      </c>
      <c r="D8" s="156"/>
      <c r="E8" s="156">
        <v>8362845859</v>
      </c>
      <c r="F8" s="156"/>
      <c r="G8" s="156">
        <v>-11037434157</v>
      </c>
      <c r="H8" s="156"/>
      <c r="I8" s="151">
        <f t="shared" ref="I8:I71" si="0">E8+G8</f>
        <v>-2674588298</v>
      </c>
      <c r="J8" s="151"/>
      <c r="K8" s="156">
        <v>211175</v>
      </c>
      <c r="L8" s="156"/>
      <c r="M8" s="156">
        <v>8362845859</v>
      </c>
      <c r="N8" s="156"/>
      <c r="O8" s="156">
        <v>-7540439506</v>
      </c>
      <c r="P8" s="156"/>
      <c r="Q8" s="156">
        <f>M8+O8</f>
        <v>822406353</v>
      </c>
    </row>
    <row r="9" spans="1:17">
      <c r="A9" s="186" t="s">
        <v>297</v>
      </c>
      <c r="C9" s="156">
        <v>1344819</v>
      </c>
      <c r="D9" s="156"/>
      <c r="E9" s="156">
        <v>7392706466</v>
      </c>
      <c r="F9" s="156"/>
      <c r="G9" s="156">
        <v>-9665193041</v>
      </c>
      <c r="H9" s="156"/>
      <c r="I9" s="151">
        <f t="shared" si="0"/>
        <v>-2272486575</v>
      </c>
      <c r="J9" s="151"/>
      <c r="K9" s="156">
        <v>1344819</v>
      </c>
      <c r="L9" s="156"/>
      <c r="M9" s="156">
        <v>7392706466</v>
      </c>
      <c r="N9" s="156"/>
      <c r="O9" s="156">
        <v>-7467452410</v>
      </c>
      <c r="P9" s="156"/>
      <c r="Q9" s="156">
        <f t="shared" ref="Q9:Q72" si="1">M9+O9</f>
        <v>-74745944</v>
      </c>
    </row>
    <row r="10" spans="1:17">
      <c r="A10" s="186" t="s">
        <v>211</v>
      </c>
      <c r="C10" s="156">
        <v>5277686</v>
      </c>
      <c r="D10" s="156"/>
      <c r="E10" s="156">
        <v>78343866732</v>
      </c>
      <c r="F10" s="156"/>
      <c r="G10" s="156">
        <v>-91582552731</v>
      </c>
      <c r="H10" s="156"/>
      <c r="I10" s="151">
        <f t="shared" si="0"/>
        <v>-13238685999</v>
      </c>
      <c r="J10" s="151"/>
      <c r="K10" s="156">
        <v>5277686</v>
      </c>
      <c r="L10" s="156"/>
      <c r="M10" s="156">
        <v>78343866732</v>
      </c>
      <c r="N10" s="156"/>
      <c r="O10" s="156">
        <v>-84549585139</v>
      </c>
      <c r="P10" s="156"/>
      <c r="Q10" s="156">
        <f t="shared" si="1"/>
        <v>-6205718407</v>
      </c>
    </row>
    <row r="11" spans="1:17">
      <c r="A11" s="186" t="s">
        <v>401</v>
      </c>
      <c r="C11" s="156">
        <v>17282949</v>
      </c>
      <c r="D11" s="156"/>
      <c r="E11" s="156">
        <v>33269742504</v>
      </c>
      <c r="F11" s="156"/>
      <c r="G11" s="156">
        <v>-42686543937</v>
      </c>
      <c r="H11" s="156"/>
      <c r="I11" s="151">
        <f t="shared" si="0"/>
        <v>-9416801433</v>
      </c>
      <c r="J11" s="151"/>
      <c r="K11" s="156">
        <v>17282949</v>
      </c>
      <c r="L11" s="156"/>
      <c r="M11" s="156">
        <v>33269742504</v>
      </c>
      <c r="N11" s="156"/>
      <c r="O11" s="156">
        <v>-49421521008</v>
      </c>
      <c r="P11" s="156"/>
      <c r="Q11" s="156">
        <f t="shared" si="1"/>
        <v>-16151778504</v>
      </c>
    </row>
    <row r="12" spans="1:17">
      <c r="A12" s="186" t="s">
        <v>278</v>
      </c>
      <c r="C12" s="156">
        <v>1728703</v>
      </c>
      <c r="D12" s="156"/>
      <c r="E12" s="156">
        <v>22299421639</v>
      </c>
      <c r="F12" s="156"/>
      <c r="G12" s="156">
        <v>-28599144977</v>
      </c>
      <c r="H12" s="156"/>
      <c r="I12" s="151">
        <f t="shared" si="0"/>
        <v>-6299723338</v>
      </c>
      <c r="J12" s="151"/>
      <c r="K12" s="156">
        <v>1728703</v>
      </c>
      <c r="L12" s="156"/>
      <c r="M12" s="156">
        <v>22299421639</v>
      </c>
      <c r="N12" s="156"/>
      <c r="O12" s="156">
        <v>-25942825710</v>
      </c>
      <c r="P12" s="156"/>
      <c r="Q12" s="156">
        <f t="shared" si="1"/>
        <v>-3643404071</v>
      </c>
    </row>
    <row r="13" spans="1:17">
      <c r="A13" s="186" t="s">
        <v>221</v>
      </c>
      <c r="C13" s="156">
        <v>32794153</v>
      </c>
      <c r="D13" s="156"/>
      <c r="E13" s="156">
        <v>78390435965</v>
      </c>
      <c r="F13" s="156"/>
      <c r="G13" s="156">
        <v>-97123537901</v>
      </c>
      <c r="H13" s="156"/>
      <c r="I13" s="151">
        <f t="shared" si="0"/>
        <v>-18733101936</v>
      </c>
      <c r="J13" s="151"/>
      <c r="K13" s="156">
        <v>32794153</v>
      </c>
      <c r="L13" s="156"/>
      <c r="M13" s="156">
        <v>78390435965</v>
      </c>
      <c r="N13" s="156"/>
      <c r="O13" s="156">
        <v>-92843922158</v>
      </c>
      <c r="P13" s="156"/>
      <c r="Q13" s="156">
        <f t="shared" si="1"/>
        <v>-14453486193</v>
      </c>
    </row>
    <row r="14" spans="1:17">
      <c r="A14" s="186" t="s">
        <v>203</v>
      </c>
      <c r="C14" s="156">
        <v>11599241</v>
      </c>
      <c r="D14" s="156"/>
      <c r="E14" s="156">
        <v>15261701582</v>
      </c>
      <c r="F14" s="156"/>
      <c r="G14" s="156">
        <v>-19188672310</v>
      </c>
      <c r="H14" s="156"/>
      <c r="I14" s="151">
        <f t="shared" si="0"/>
        <v>-3926970728</v>
      </c>
      <c r="J14" s="151"/>
      <c r="K14" s="156">
        <v>11599241</v>
      </c>
      <c r="L14" s="156"/>
      <c r="M14" s="156">
        <v>15261701582</v>
      </c>
      <c r="N14" s="156"/>
      <c r="O14" s="156">
        <v>-25533508780</v>
      </c>
      <c r="P14" s="156"/>
      <c r="Q14" s="156">
        <f t="shared" si="1"/>
        <v>-10271807198</v>
      </c>
    </row>
    <row r="15" spans="1:17">
      <c r="A15" s="186" t="s">
        <v>121</v>
      </c>
      <c r="C15" s="156">
        <v>3885806</v>
      </c>
      <c r="D15" s="156"/>
      <c r="E15" s="156">
        <v>31578745817</v>
      </c>
      <c r="F15" s="156"/>
      <c r="G15" s="156">
        <v>-39260624436</v>
      </c>
      <c r="H15" s="156"/>
      <c r="I15" s="151">
        <f t="shared" si="0"/>
        <v>-7681878619</v>
      </c>
      <c r="J15" s="151"/>
      <c r="K15" s="156">
        <v>3885806</v>
      </c>
      <c r="L15" s="156"/>
      <c r="M15" s="156">
        <v>31578745817</v>
      </c>
      <c r="N15" s="156"/>
      <c r="O15" s="156">
        <v>-35483811306</v>
      </c>
      <c r="P15" s="156"/>
      <c r="Q15" s="156">
        <f t="shared" si="1"/>
        <v>-3905065489</v>
      </c>
    </row>
    <row r="16" spans="1:17">
      <c r="A16" s="186" t="s">
        <v>108</v>
      </c>
      <c r="C16" s="156">
        <v>8889209</v>
      </c>
      <c r="D16" s="156"/>
      <c r="E16" s="156">
        <v>19343346447</v>
      </c>
      <c r="F16" s="156"/>
      <c r="G16" s="156">
        <v>-21584232648</v>
      </c>
      <c r="H16" s="156"/>
      <c r="I16" s="151">
        <f t="shared" si="0"/>
        <v>-2240886201</v>
      </c>
      <c r="J16" s="151"/>
      <c r="K16" s="156">
        <v>8889209</v>
      </c>
      <c r="L16" s="156"/>
      <c r="M16" s="156">
        <v>19343346447</v>
      </c>
      <c r="N16" s="156"/>
      <c r="O16" s="156">
        <v>-25757557809</v>
      </c>
      <c r="P16" s="156"/>
      <c r="Q16" s="156">
        <f t="shared" si="1"/>
        <v>-6414211362</v>
      </c>
    </row>
    <row r="17" spans="1:17">
      <c r="A17" s="186" t="s">
        <v>180</v>
      </c>
      <c r="C17" s="156">
        <v>857023</v>
      </c>
      <c r="D17" s="156"/>
      <c r="E17" s="156">
        <v>4728214063</v>
      </c>
      <c r="F17" s="156"/>
      <c r="G17" s="156">
        <v>-3607404919</v>
      </c>
      <c r="H17" s="156"/>
      <c r="I17" s="151">
        <f t="shared" si="0"/>
        <v>1120809144</v>
      </c>
      <c r="J17" s="151"/>
      <c r="K17" s="156">
        <v>857023</v>
      </c>
      <c r="L17" s="156"/>
      <c r="M17" s="156">
        <v>4728214063</v>
      </c>
      <c r="N17" s="156"/>
      <c r="O17" s="156">
        <v>-6726593208</v>
      </c>
      <c r="P17" s="156"/>
      <c r="Q17" s="156">
        <f t="shared" si="1"/>
        <v>-1998379145</v>
      </c>
    </row>
    <row r="18" spans="1:17">
      <c r="A18" s="186" t="s">
        <v>286</v>
      </c>
      <c r="C18" s="156">
        <v>20537221</v>
      </c>
      <c r="D18" s="156"/>
      <c r="E18" s="156">
        <v>60666700079</v>
      </c>
      <c r="F18" s="156"/>
      <c r="G18" s="156">
        <v>-75162022073</v>
      </c>
      <c r="H18" s="156"/>
      <c r="I18" s="151">
        <f t="shared" si="0"/>
        <v>-14495321994</v>
      </c>
      <c r="J18" s="151"/>
      <c r="K18" s="156">
        <v>20537221</v>
      </c>
      <c r="L18" s="156"/>
      <c r="M18" s="156">
        <v>60666700079</v>
      </c>
      <c r="N18" s="156"/>
      <c r="O18" s="156">
        <v>-62402995718</v>
      </c>
      <c r="P18" s="156"/>
      <c r="Q18" s="156">
        <f t="shared" si="1"/>
        <v>-1736295639</v>
      </c>
    </row>
    <row r="19" spans="1:17">
      <c r="A19" s="186" t="s">
        <v>78</v>
      </c>
      <c r="C19" s="156">
        <v>5531412</v>
      </c>
      <c r="D19" s="156"/>
      <c r="E19" s="156">
        <v>100167938883</v>
      </c>
      <c r="F19" s="156"/>
      <c r="G19" s="156">
        <v>-110040071019</v>
      </c>
      <c r="H19" s="156"/>
      <c r="I19" s="151">
        <f t="shared" si="0"/>
        <v>-9872132136</v>
      </c>
      <c r="J19" s="151"/>
      <c r="K19" s="156">
        <v>5531412</v>
      </c>
      <c r="L19" s="156"/>
      <c r="M19" s="156">
        <v>100167938883</v>
      </c>
      <c r="N19" s="156"/>
      <c r="O19" s="156">
        <v>-86409575290</v>
      </c>
      <c r="P19" s="156"/>
      <c r="Q19" s="156">
        <f t="shared" si="1"/>
        <v>13758363593</v>
      </c>
    </row>
    <row r="20" spans="1:17">
      <c r="A20" s="186" t="s">
        <v>501</v>
      </c>
      <c r="C20" s="156">
        <v>4398494</v>
      </c>
      <c r="D20" s="156"/>
      <c r="E20" s="156">
        <v>8903567032</v>
      </c>
      <c r="F20" s="156"/>
      <c r="G20" s="156">
        <v>-10622112178</v>
      </c>
      <c r="H20" s="156"/>
      <c r="I20" s="151">
        <f t="shared" si="0"/>
        <v>-1718545146</v>
      </c>
      <c r="J20" s="151"/>
      <c r="K20" s="156">
        <v>4398494</v>
      </c>
      <c r="L20" s="156"/>
      <c r="M20" s="156">
        <v>8903567032</v>
      </c>
      <c r="N20" s="156"/>
      <c r="O20" s="156">
        <v>-11319656907</v>
      </c>
      <c r="P20" s="156"/>
      <c r="Q20" s="156">
        <f t="shared" si="1"/>
        <v>-2416089875</v>
      </c>
    </row>
    <row r="21" spans="1:17">
      <c r="A21" s="186" t="s">
        <v>102</v>
      </c>
      <c r="C21" s="156">
        <v>3218630</v>
      </c>
      <c r="D21" s="156"/>
      <c r="E21" s="156">
        <v>40975812375</v>
      </c>
      <c r="F21" s="156"/>
      <c r="G21" s="156">
        <v>-50431372360</v>
      </c>
      <c r="H21" s="156"/>
      <c r="I21" s="151">
        <f t="shared" si="0"/>
        <v>-9455559985</v>
      </c>
      <c r="J21" s="151"/>
      <c r="K21" s="156">
        <v>3218630</v>
      </c>
      <c r="L21" s="156"/>
      <c r="M21" s="156">
        <v>40975812375</v>
      </c>
      <c r="N21" s="156"/>
      <c r="O21" s="156">
        <v>-38201768961</v>
      </c>
      <c r="P21" s="156"/>
      <c r="Q21" s="156">
        <f t="shared" si="1"/>
        <v>2774043414</v>
      </c>
    </row>
    <row r="22" spans="1:17">
      <c r="A22" s="186" t="s">
        <v>133</v>
      </c>
      <c r="C22" s="156">
        <v>26281257</v>
      </c>
      <c r="D22" s="156"/>
      <c r="E22" s="156">
        <v>16246658099</v>
      </c>
      <c r="F22" s="156"/>
      <c r="G22" s="156">
        <v>-20491511601</v>
      </c>
      <c r="H22" s="156"/>
      <c r="I22" s="151">
        <f t="shared" si="0"/>
        <v>-4244853502</v>
      </c>
      <c r="J22" s="151"/>
      <c r="K22" s="156">
        <v>26281257</v>
      </c>
      <c r="L22" s="156"/>
      <c r="M22" s="156">
        <v>16246658099</v>
      </c>
      <c r="N22" s="156"/>
      <c r="O22" s="156">
        <v>-20109632282</v>
      </c>
      <c r="P22" s="156"/>
      <c r="Q22" s="156">
        <f t="shared" si="1"/>
        <v>-3862974183</v>
      </c>
    </row>
    <row r="23" spans="1:17">
      <c r="A23" s="186" t="s">
        <v>306</v>
      </c>
      <c r="C23" s="156">
        <v>453566</v>
      </c>
      <c r="D23" s="156"/>
      <c r="E23" s="156">
        <v>22133947598</v>
      </c>
      <c r="F23" s="156"/>
      <c r="G23" s="156">
        <v>-27803346138</v>
      </c>
      <c r="H23" s="156"/>
      <c r="I23" s="151">
        <f t="shared" si="0"/>
        <v>-5669398540</v>
      </c>
      <c r="J23" s="151"/>
      <c r="K23" s="156">
        <v>453566</v>
      </c>
      <c r="L23" s="156"/>
      <c r="M23" s="156">
        <v>22133947598</v>
      </c>
      <c r="N23" s="156"/>
      <c r="O23" s="156">
        <v>-25917513081</v>
      </c>
      <c r="P23" s="156"/>
      <c r="Q23" s="156">
        <f t="shared" si="1"/>
        <v>-3783565483</v>
      </c>
    </row>
    <row r="24" spans="1:17">
      <c r="A24" s="186" t="s">
        <v>97</v>
      </c>
      <c r="C24" s="156">
        <v>3125352</v>
      </c>
      <c r="D24" s="156"/>
      <c r="E24" s="156">
        <v>58457488601</v>
      </c>
      <c r="F24" s="156"/>
      <c r="G24" s="156">
        <v>-86138755503</v>
      </c>
      <c r="H24" s="156"/>
      <c r="I24" s="151">
        <f t="shared" si="0"/>
        <v>-27681266902</v>
      </c>
      <c r="J24" s="151"/>
      <c r="K24" s="156">
        <v>3125352</v>
      </c>
      <c r="L24" s="156"/>
      <c r="M24" s="156">
        <v>58457488601</v>
      </c>
      <c r="N24" s="156"/>
      <c r="O24" s="156">
        <v>-48116401426</v>
      </c>
      <c r="P24" s="156"/>
      <c r="Q24" s="156">
        <f t="shared" si="1"/>
        <v>10341087175</v>
      </c>
    </row>
    <row r="25" spans="1:17">
      <c r="A25" s="186" t="s">
        <v>294</v>
      </c>
      <c r="C25" s="156">
        <v>46741066</v>
      </c>
      <c r="D25" s="156"/>
      <c r="E25" s="156">
        <v>23885575148</v>
      </c>
      <c r="F25" s="156"/>
      <c r="G25" s="156">
        <v>-26079697805</v>
      </c>
      <c r="H25" s="156"/>
      <c r="I25" s="151">
        <f t="shared" si="0"/>
        <v>-2194122657</v>
      </c>
      <c r="J25" s="151"/>
      <c r="K25" s="156">
        <v>46741066</v>
      </c>
      <c r="L25" s="156"/>
      <c r="M25" s="156">
        <v>23885575148</v>
      </c>
      <c r="N25" s="156"/>
      <c r="O25" s="156">
        <v>-23573841582</v>
      </c>
      <c r="P25" s="156"/>
      <c r="Q25" s="156">
        <f t="shared" si="1"/>
        <v>311733566</v>
      </c>
    </row>
    <row r="26" spans="1:17">
      <c r="A26" s="186" t="s">
        <v>476</v>
      </c>
      <c r="C26" s="156">
        <v>17151066</v>
      </c>
      <c r="D26" s="156"/>
      <c r="E26" s="156">
        <v>76566178684</v>
      </c>
      <c r="F26" s="156"/>
      <c r="G26" s="156">
        <v>-80555279433</v>
      </c>
      <c r="H26" s="156"/>
      <c r="I26" s="151">
        <f t="shared" si="0"/>
        <v>-3989100749</v>
      </c>
      <c r="J26" s="151"/>
      <c r="K26" s="156">
        <v>17151066</v>
      </c>
      <c r="L26" s="156"/>
      <c r="M26" s="156">
        <v>76566178684</v>
      </c>
      <c r="N26" s="156"/>
      <c r="O26" s="156">
        <v>-82316617219</v>
      </c>
      <c r="P26" s="156"/>
      <c r="Q26" s="156">
        <f t="shared" si="1"/>
        <v>-5750438535</v>
      </c>
    </row>
    <row r="27" spans="1:17">
      <c r="A27" s="186" t="s">
        <v>122</v>
      </c>
      <c r="C27" s="156">
        <v>1104270</v>
      </c>
      <c r="D27" s="156"/>
      <c r="E27" s="156">
        <v>16436009896</v>
      </c>
      <c r="F27" s="156"/>
      <c r="G27" s="156">
        <v>-20182896331</v>
      </c>
      <c r="H27" s="156"/>
      <c r="I27" s="151">
        <f t="shared" si="0"/>
        <v>-3746886435</v>
      </c>
      <c r="J27" s="151"/>
      <c r="K27" s="156">
        <v>1104270</v>
      </c>
      <c r="L27" s="156"/>
      <c r="M27" s="156">
        <v>16436009896</v>
      </c>
      <c r="N27" s="156"/>
      <c r="O27" s="156">
        <v>-14764826233</v>
      </c>
      <c r="P27" s="156"/>
      <c r="Q27" s="156">
        <f t="shared" si="1"/>
        <v>1671183663</v>
      </c>
    </row>
    <row r="28" spans="1:17">
      <c r="A28" s="186" t="s">
        <v>200</v>
      </c>
      <c r="C28" s="156">
        <v>2015355</v>
      </c>
      <c r="D28" s="156"/>
      <c r="E28" s="156">
        <v>24817223961</v>
      </c>
      <c r="F28" s="156"/>
      <c r="G28" s="156">
        <v>-29297472067</v>
      </c>
      <c r="H28" s="156"/>
      <c r="I28" s="151">
        <f t="shared" si="0"/>
        <v>-4480248106</v>
      </c>
      <c r="J28" s="151"/>
      <c r="K28" s="156">
        <v>2015355</v>
      </c>
      <c r="L28" s="156"/>
      <c r="M28" s="156">
        <v>24817223961</v>
      </c>
      <c r="N28" s="156"/>
      <c r="O28" s="156">
        <v>-13929064674</v>
      </c>
      <c r="P28" s="156"/>
      <c r="Q28" s="156">
        <f t="shared" si="1"/>
        <v>10888159287</v>
      </c>
    </row>
    <row r="29" spans="1:17">
      <c r="A29" s="186" t="s">
        <v>153</v>
      </c>
      <c r="C29" s="156">
        <v>20077016</v>
      </c>
      <c r="D29" s="156"/>
      <c r="E29" s="156">
        <v>28189376247</v>
      </c>
      <c r="F29" s="156"/>
      <c r="G29" s="156">
        <v>-35737659650</v>
      </c>
      <c r="H29" s="156"/>
      <c r="I29" s="151">
        <f t="shared" si="0"/>
        <v>-7548283403</v>
      </c>
      <c r="J29" s="151"/>
      <c r="K29" s="156">
        <v>20077016</v>
      </c>
      <c r="L29" s="156"/>
      <c r="M29" s="156">
        <v>28189376247</v>
      </c>
      <c r="N29" s="156"/>
      <c r="O29" s="156">
        <v>-41768312211</v>
      </c>
      <c r="P29" s="156"/>
      <c r="Q29" s="156">
        <f t="shared" si="1"/>
        <v>-13578935964</v>
      </c>
    </row>
    <row r="30" spans="1:17">
      <c r="A30" s="186" t="s">
        <v>140</v>
      </c>
      <c r="C30" s="156">
        <v>3107017</v>
      </c>
      <c r="D30" s="156"/>
      <c r="E30" s="156">
        <v>25897197976</v>
      </c>
      <c r="F30" s="156"/>
      <c r="G30" s="156">
        <v>-33337732150</v>
      </c>
      <c r="H30" s="156"/>
      <c r="I30" s="151">
        <f t="shared" si="0"/>
        <v>-7440534174</v>
      </c>
      <c r="J30" s="151"/>
      <c r="K30" s="156">
        <v>3107017</v>
      </c>
      <c r="L30" s="156"/>
      <c r="M30" s="156">
        <v>25897197976</v>
      </c>
      <c r="N30" s="156"/>
      <c r="O30" s="156">
        <v>-21683544603</v>
      </c>
      <c r="P30" s="156"/>
      <c r="Q30" s="156">
        <f t="shared" si="1"/>
        <v>4213653373</v>
      </c>
    </row>
    <row r="31" spans="1:17">
      <c r="A31" s="186" t="s">
        <v>312</v>
      </c>
      <c r="C31" s="156">
        <v>9415050</v>
      </c>
      <c r="D31" s="156"/>
      <c r="E31" s="156">
        <v>34080607031</v>
      </c>
      <c r="F31" s="156"/>
      <c r="G31" s="156">
        <v>-42260942324</v>
      </c>
      <c r="H31" s="156"/>
      <c r="I31" s="151">
        <f t="shared" si="0"/>
        <v>-8180335293</v>
      </c>
      <c r="J31" s="151"/>
      <c r="K31" s="156">
        <v>9415050</v>
      </c>
      <c r="L31" s="156"/>
      <c r="M31" s="156">
        <v>34080607031</v>
      </c>
      <c r="N31" s="156"/>
      <c r="O31" s="156">
        <v>-46941717317</v>
      </c>
      <c r="P31" s="156"/>
      <c r="Q31" s="156">
        <f t="shared" si="1"/>
        <v>-12861110286</v>
      </c>
    </row>
    <row r="32" spans="1:17">
      <c r="A32" s="186" t="s">
        <v>261</v>
      </c>
      <c r="C32" s="156">
        <v>46307936</v>
      </c>
      <c r="D32" s="156"/>
      <c r="E32" s="156">
        <v>18701640096</v>
      </c>
      <c r="F32" s="156"/>
      <c r="G32" s="156">
        <v>-24648861984</v>
      </c>
      <c r="H32" s="156"/>
      <c r="I32" s="151">
        <f t="shared" si="0"/>
        <v>-5947221888</v>
      </c>
      <c r="J32" s="151"/>
      <c r="K32" s="156">
        <v>46307936</v>
      </c>
      <c r="L32" s="156"/>
      <c r="M32" s="156">
        <v>18701640096</v>
      </c>
      <c r="N32" s="156"/>
      <c r="O32" s="156">
        <v>-24546818066</v>
      </c>
      <c r="P32" s="156"/>
      <c r="Q32" s="156">
        <f t="shared" si="1"/>
        <v>-5845177970</v>
      </c>
    </row>
    <row r="33" spans="1:17">
      <c r="A33" s="186" t="s">
        <v>127</v>
      </c>
      <c r="C33" s="156">
        <v>11729016</v>
      </c>
      <c r="D33" s="156"/>
      <c r="E33" s="156">
        <v>43492516596</v>
      </c>
      <c r="F33" s="156"/>
      <c r="G33" s="156">
        <v>-41496883797</v>
      </c>
      <c r="H33" s="156"/>
      <c r="I33" s="151">
        <f t="shared" si="0"/>
        <v>1995632799</v>
      </c>
      <c r="J33" s="151"/>
      <c r="K33" s="156">
        <v>11729016</v>
      </c>
      <c r="L33" s="156"/>
      <c r="M33" s="156">
        <v>43492516596</v>
      </c>
      <c r="N33" s="156"/>
      <c r="O33" s="156">
        <v>-61767602094</v>
      </c>
      <c r="P33" s="156"/>
      <c r="Q33" s="156">
        <f t="shared" si="1"/>
        <v>-18275085498</v>
      </c>
    </row>
    <row r="34" spans="1:17" s="103" customFormat="1">
      <c r="A34" s="186" t="s">
        <v>494</v>
      </c>
      <c r="B34" s="11"/>
      <c r="C34" s="156">
        <v>14644739</v>
      </c>
      <c r="D34" s="156"/>
      <c r="E34" s="156">
        <v>91984617615</v>
      </c>
      <c r="F34" s="156"/>
      <c r="G34" s="156">
        <v>-121884392813</v>
      </c>
      <c r="H34" s="156"/>
      <c r="I34" s="151">
        <f t="shared" si="0"/>
        <v>-29899775198</v>
      </c>
      <c r="J34" s="151"/>
      <c r="K34" s="156">
        <v>14644739</v>
      </c>
      <c r="L34" s="156"/>
      <c r="M34" s="156">
        <v>91984617615</v>
      </c>
      <c r="N34" s="156"/>
      <c r="O34" s="156">
        <v>-75840966548</v>
      </c>
      <c r="P34" s="156"/>
      <c r="Q34" s="156">
        <f t="shared" si="1"/>
        <v>16143651067</v>
      </c>
    </row>
    <row r="35" spans="1:17">
      <c r="A35" s="186" t="s">
        <v>246</v>
      </c>
      <c r="C35" s="156">
        <v>11204529</v>
      </c>
      <c r="D35" s="156"/>
      <c r="E35" s="156">
        <v>78158963478</v>
      </c>
      <c r="F35" s="156"/>
      <c r="G35" s="156">
        <v>-81397331765</v>
      </c>
      <c r="H35" s="156"/>
      <c r="I35" s="151">
        <f t="shared" si="0"/>
        <v>-3238368287</v>
      </c>
      <c r="J35" s="151"/>
      <c r="K35" s="156">
        <v>11204529</v>
      </c>
      <c r="L35" s="156"/>
      <c r="M35" s="156">
        <v>78158963478</v>
      </c>
      <c r="N35" s="156"/>
      <c r="O35" s="156">
        <v>-88853593443</v>
      </c>
      <c r="P35" s="156"/>
      <c r="Q35" s="156">
        <f t="shared" si="1"/>
        <v>-10694629965</v>
      </c>
    </row>
    <row r="36" spans="1:17">
      <c r="A36" s="186" t="s">
        <v>371</v>
      </c>
      <c r="C36" s="156">
        <v>12207622</v>
      </c>
      <c r="D36" s="156"/>
      <c r="E36" s="156">
        <v>39755709746</v>
      </c>
      <c r="F36" s="156"/>
      <c r="G36" s="156">
        <v>-45692527329</v>
      </c>
      <c r="H36" s="156"/>
      <c r="I36" s="151">
        <f t="shared" si="0"/>
        <v>-5936817583</v>
      </c>
      <c r="J36" s="151"/>
      <c r="K36" s="156">
        <v>12207622</v>
      </c>
      <c r="L36" s="156"/>
      <c r="M36" s="156">
        <v>39755709746</v>
      </c>
      <c r="N36" s="156"/>
      <c r="O36" s="156">
        <v>-45334228506</v>
      </c>
      <c r="P36" s="156"/>
      <c r="Q36" s="156">
        <f t="shared" si="1"/>
        <v>-5578518760</v>
      </c>
    </row>
    <row r="37" spans="1:17">
      <c r="A37" s="186" t="s">
        <v>354</v>
      </c>
      <c r="C37" s="156">
        <v>19174059</v>
      </c>
      <c r="D37" s="156"/>
      <c r="E37" s="156">
        <v>33485484606</v>
      </c>
      <c r="F37" s="156"/>
      <c r="G37" s="156">
        <v>-40170949197</v>
      </c>
      <c r="H37" s="156"/>
      <c r="I37" s="151">
        <f t="shared" si="0"/>
        <v>-6685464591</v>
      </c>
      <c r="J37" s="151"/>
      <c r="K37" s="156">
        <v>19174059</v>
      </c>
      <c r="L37" s="156"/>
      <c r="M37" s="156">
        <v>33485484606</v>
      </c>
      <c r="N37" s="156"/>
      <c r="O37" s="156">
        <v>-44953086615</v>
      </c>
      <c r="P37" s="156"/>
      <c r="Q37" s="156">
        <f t="shared" si="1"/>
        <v>-11467602009</v>
      </c>
    </row>
    <row r="38" spans="1:17">
      <c r="A38" s="186" t="s">
        <v>502</v>
      </c>
      <c r="C38" s="156">
        <v>19629752</v>
      </c>
      <c r="D38" s="156"/>
      <c r="E38" s="156">
        <v>22847710447</v>
      </c>
      <c r="F38" s="156"/>
      <c r="G38" s="156">
        <v>-33444262837</v>
      </c>
      <c r="H38" s="156"/>
      <c r="I38" s="151">
        <f t="shared" si="0"/>
        <v>-10596552390</v>
      </c>
      <c r="J38" s="151"/>
      <c r="K38" s="156">
        <v>19629752</v>
      </c>
      <c r="L38" s="156"/>
      <c r="M38" s="156">
        <v>22847710447</v>
      </c>
      <c r="N38" s="156"/>
      <c r="O38" s="156">
        <v>-37663310376</v>
      </c>
      <c r="P38" s="156"/>
      <c r="Q38" s="156">
        <f t="shared" si="1"/>
        <v>-14815599929</v>
      </c>
    </row>
    <row r="39" spans="1:17">
      <c r="A39" s="186" t="s">
        <v>462</v>
      </c>
      <c r="C39" s="156">
        <v>0</v>
      </c>
      <c r="D39" s="156"/>
      <c r="E39" s="156">
        <v>0</v>
      </c>
      <c r="F39" s="156"/>
      <c r="G39" s="156">
        <v>-4409414821</v>
      </c>
      <c r="H39" s="156"/>
      <c r="I39" s="151">
        <f t="shared" si="0"/>
        <v>-4409414821</v>
      </c>
      <c r="J39" s="151"/>
      <c r="K39" s="156">
        <v>0</v>
      </c>
      <c r="L39" s="156"/>
      <c r="M39" s="156">
        <v>0</v>
      </c>
      <c r="N39" s="156"/>
      <c r="O39" s="156">
        <v>0</v>
      </c>
      <c r="P39" s="156"/>
      <c r="Q39" s="156">
        <f t="shared" si="1"/>
        <v>0</v>
      </c>
    </row>
    <row r="40" spans="1:17">
      <c r="A40" s="186" t="s">
        <v>524</v>
      </c>
      <c r="C40" s="156">
        <v>4860549</v>
      </c>
      <c r="D40" s="156"/>
      <c r="E40" s="156">
        <v>16359537839</v>
      </c>
      <c r="F40" s="156"/>
      <c r="G40" s="156">
        <v>-17123454553</v>
      </c>
      <c r="H40" s="156"/>
      <c r="I40" s="151">
        <f t="shared" si="0"/>
        <v>-763916714</v>
      </c>
      <c r="J40" s="151"/>
      <c r="K40" s="156">
        <v>4860549</v>
      </c>
      <c r="L40" s="156"/>
      <c r="M40" s="156">
        <v>16359537839</v>
      </c>
      <c r="N40" s="156"/>
      <c r="O40" s="156">
        <v>-19794771816</v>
      </c>
      <c r="P40" s="156"/>
      <c r="Q40" s="156">
        <f t="shared" si="1"/>
        <v>-3435233977</v>
      </c>
    </row>
    <row r="41" spans="1:17">
      <c r="A41" s="186" t="s">
        <v>327</v>
      </c>
      <c r="C41" s="156">
        <v>8804368</v>
      </c>
      <c r="D41" s="156"/>
      <c r="E41" s="156">
        <v>49331033951</v>
      </c>
      <c r="F41" s="156"/>
      <c r="G41" s="156">
        <v>-65620381915</v>
      </c>
      <c r="H41" s="156"/>
      <c r="I41" s="151">
        <f t="shared" si="0"/>
        <v>-16289347964</v>
      </c>
      <c r="J41" s="151"/>
      <c r="K41" s="156">
        <v>8804368</v>
      </c>
      <c r="L41" s="156"/>
      <c r="M41" s="156">
        <v>49331033951</v>
      </c>
      <c r="N41" s="156"/>
      <c r="O41" s="156">
        <v>-47700458811</v>
      </c>
      <c r="P41" s="156"/>
      <c r="Q41" s="156">
        <f t="shared" si="1"/>
        <v>1630575140</v>
      </c>
    </row>
    <row r="42" spans="1:17">
      <c r="A42" s="186" t="s">
        <v>281</v>
      </c>
      <c r="C42" s="156">
        <v>3663302</v>
      </c>
      <c r="D42" s="156"/>
      <c r="E42" s="156">
        <v>24645196104</v>
      </c>
      <c r="F42" s="156"/>
      <c r="G42" s="156">
        <v>-29254239417</v>
      </c>
      <c r="H42" s="156"/>
      <c r="I42" s="151">
        <f t="shared" si="0"/>
        <v>-4609043313</v>
      </c>
      <c r="J42" s="151"/>
      <c r="K42" s="156">
        <v>3663302</v>
      </c>
      <c r="L42" s="156"/>
      <c r="M42" s="156">
        <v>24645196104</v>
      </c>
      <c r="N42" s="156"/>
      <c r="O42" s="156">
        <v>-26031956028</v>
      </c>
      <c r="P42" s="156"/>
      <c r="Q42" s="156">
        <f t="shared" si="1"/>
        <v>-1386759924</v>
      </c>
    </row>
    <row r="43" spans="1:17">
      <c r="A43" s="186" t="s">
        <v>366</v>
      </c>
      <c r="C43" s="156">
        <v>1979657</v>
      </c>
      <c r="D43" s="156"/>
      <c r="E43" s="156">
        <v>14811231059</v>
      </c>
      <c r="F43" s="156"/>
      <c r="G43" s="156">
        <v>-16225566118</v>
      </c>
      <c r="H43" s="156"/>
      <c r="I43" s="151">
        <f t="shared" si="0"/>
        <v>-1414335059</v>
      </c>
      <c r="J43" s="151"/>
      <c r="K43" s="156">
        <v>1979657</v>
      </c>
      <c r="L43" s="156"/>
      <c r="M43" s="156">
        <v>14811231059</v>
      </c>
      <c r="N43" s="156"/>
      <c r="O43" s="156">
        <v>-16639574830</v>
      </c>
      <c r="P43" s="156"/>
      <c r="Q43" s="156">
        <f t="shared" si="1"/>
        <v>-1828343771</v>
      </c>
    </row>
    <row r="44" spans="1:17">
      <c r="A44" s="186" t="s">
        <v>295</v>
      </c>
      <c r="C44" s="156">
        <v>17409301</v>
      </c>
      <c r="D44" s="156"/>
      <c r="E44" s="156">
        <v>26844925923</v>
      </c>
      <c r="F44" s="156"/>
      <c r="G44" s="156">
        <v>-32248982397</v>
      </c>
      <c r="H44" s="156"/>
      <c r="I44" s="151">
        <f t="shared" si="0"/>
        <v>-5404056474</v>
      </c>
      <c r="J44" s="151"/>
      <c r="K44" s="156">
        <v>17409301</v>
      </c>
      <c r="L44" s="156"/>
      <c r="M44" s="156">
        <v>26844925923</v>
      </c>
      <c r="N44" s="156"/>
      <c r="O44" s="156">
        <v>-35363394651</v>
      </c>
      <c r="P44" s="156"/>
      <c r="Q44" s="156">
        <f t="shared" si="1"/>
        <v>-8518468728</v>
      </c>
    </row>
    <row r="45" spans="1:17">
      <c r="A45" s="186" t="s">
        <v>275</v>
      </c>
      <c r="C45" s="156">
        <v>5582284</v>
      </c>
      <c r="D45" s="156"/>
      <c r="E45" s="156">
        <v>22787992938</v>
      </c>
      <c r="F45" s="156"/>
      <c r="G45" s="156">
        <v>-25448733724</v>
      </c>
      <c r="H45" s="156"/>
      <c r="I45" s="151">
        <f t="shared" si="0"/>
        <v>-2660740786</v>
      </c>
      <c r="J45" s="151"/>
      <c r="K45" s="156">
        <v>5582284</v>
      </c>
      <c r="L45" s="156"/>
      <c r="M45" s="156">
        <v>22787992938</v>
      </c>
      <c r="N45" s="156"/>
      <c r="O45" s="156">
        <v>-26577942816</v>
      </c>
      <c r="P45" s="156"/>
      <c r="Q45" s="156">
        <f t="shared" si="1"/>
        <v>-3789949878</v>
      </c>
    </row>
    <row r="46" spans="1:17">
      <c r="A46" s="186" t="s">
        <v>182</v>
      </c>
      <c r="C46" s="156">
        <v>49524564</v>
      </c>
      <c r="D46" s="156"/>
      <c r="E46" s="156">
        <v>98430903461</v>
      </c>
      <c r="F46" s="156"/>
      <c r="G46" s="156">
        <v>-110671779209</v>
      </c>
      <c r="H46" s="156"/>
      <c r="I46" s="151">
        <f t="shared" si="0"/>
        <v>-12240875748</v>
      </c>
      <c r="J46" s="151"/>
      <c r="K46" s="156">
        <v>49524564</v>
      </c>
      <c r="L46" s="156"/>
      <c r="M46" s="156">
        <v>98430903461</v>
      </c>
      <c r="N46" s="156"/>
      <c r="O46" s="156">
        <v>-95878153738</v>
      </c>
      <c r="P46" s="156"/>
      <c r="Q46" s="156">
        <f t="shared" si="1"/>
        <v>2552749723</v>
      </c>
    </row>
    <row r="47" spans="1:17">
      <c r="A47" s="186" t="s">
        <v>346</v>
      </c>
      <c r="C47" s="156">
        <v>19314974</v>
      </c>
      <c r="D47" s="156"/>
      <c r="E47" s="156">
        <v>175365873649</v>
      </c>
      <c r="F47" s="156"/>
      <c r="G47" s="156">
        <v>-183224519649</v>
      </c>
      <c r="H47" s="156"/>
      <c r="I47" s="151">
        <f t="shared" si="0"/>
        <v>-7858646000</v>
      </c>
      <c r="J47" s="151"/>
      <c r="K47" s="156">
        <v>19314974</v>
      </c>
      <c r="L47" s="156"/>
      <c r="M47" s="156">
        <v>175365873649</v>
      </c>
      <c r="N47" s="156"/>
      <c r="O47" s="156">
        <v>-177357723937</v>
      </c>
      <c r="P47" s="156"/>
      <c r="Q47" s="156">
        <f t="shared" si="1"/>
        <v>-1991850288</v>
      </c>
    </row>
    <row r="48" spans="1:17">
      <c r="A48" s="186" t="s">
        <v>271</v>
      </c>
      <c r="C48" s="156">
        <v>3700496</v>
      </c>
      <c r="D48" s="156"/>
      <c r="E48" s="156">
        <v>14213890706</v>
      </c>
      <c r="F48" s="156"/>
      <c r="G48" s="156">
        <v>-15254245588</v>
      </c>
      <c r="H48" s="156"/>
      <c r="I48" s="151">
        <f t="shared" si="0"/>
        <v>-1040354882</v>
      </c>
      <c r="J48" s="151"/>
      <c r="K48" s="156">
        <v>3700496</v>
      </c>
      <c r="L48" s="156"/>
      <c r="M48" s="156">
        <v>14213890706</v>
      </c>
      <c r="N48" s="156"/>
      <c r="O48" s="156">
        <v>-17390083189</v>
      </c>
      <c r="P48" s="156"/>
      <c r="Q48" s="156">
        <f t="shared" si="1"/>
        <v>-3176192483</v>
      </c>
    </row>
    <row r="49" spans="1:17">
      <c r="A49" s="186" t="s">
        <v>293</v>
      </c>
      <c r="C49" s="156">
        <v>13889524</v>
      </c>
      <c r="D49" s="156"/>
      <c r="E49" s="156">
        <v>42076928315</v>
      </c>
      <c r="F49" s="156"/>
      <c r="G49" s="156">
        <v>-56107932221</v>
      </c>
      <c r="H49" s="156"/>
      <c r="I49" s="151">
        <f t="shared" si="0"/>
        <v>-14031003906</v>
      </c>
      <c r="J49" s="151"/>
      <c r="K49" s="156">
        <v>13889524</v>
      </c>
      <c r="L49" s="156"/>
      <c r="M49" s="156">
        <v>42076928315</v>
      </c>
      <c r="N49" s="156"/>
      <c r="O49" s="156">
        <v>-33851691017</v>
      </c>
      <c r="P49" s="156"/>
      <c r="Q49" s="156">
        <f t="shared" si="1"/>
        <v>8225237298</v>
      </c>
    </row>
    <row r="50" spans="1:17">
      <c r="A50" s="186" t="s">
        <v>241</v>
      </c>
      <c r="C50" s="156">
        <v>3875962</v>
      </c>
      <c r="D50" s="156"/>
      <c r="E50" s="156">
        <v>21191464487</v>
      </c>
      <c r="F50" s="156"/>
      <c r="G50" s="156">
        <v>-22379513936</v>
      </c>
      <c r="H50" s="156"/>
      <c r="I50" s="151">
        <f t="shared" si="0"/>
        <v>-1188049449</v>
      </c>
      <c r="J50" s="151"/>
      <c r="K50" s="156">
        <v>3875962</v>
      </c>
      <c r="L50" s="156"/>
      <c r="M50" s="156">
        <v>21191464487</v>
      </c>
      <c r="N50" s="156"/>
      <c r="O50" s="156">
        <v>-16911893700</v>
      </c>
      <c r="P50" s="156"/>
      <c r="Q50" s="156">
        <f t="shared" si="1"/>
        <v>4279570787</v>
      </c>
    </row>
    <row r="51" spans="1:17">
      <c r="A51" s="186" t="s">
        <v>126</v>
      </c>
      <c r="C51" s="156">
        <v>0</v>
      </c>
      <c r="D51" s="156"/>
      <c r="E51" s="156">
        <v>0</v>
      </c>
      <c r="F51" s="156"/>
      <c r="G51" s="156">
        <v>-4289157943</v>
      </c>
      <c r="H51" s="156"/>
      <c r="I51" s="151">
        <f t="shared" si="0"/>
        <v>-4289157943</v>
      </c>
      <c r="J51" s="151"/>
      <c r="K51" s="156">
        <v>0</v>
      </c>
      <c r="L51" s="156"/>
      <c r="M51" s="156">
        <v>0</v>
      </c>
      <c r="N51" s="156"/>
      <c r="O51" s="156">
        <v>0</v>
      </c>
      <c r="P51" s="156"/>
      <c r="Q51" s="156">
        <f t="shared" si="1"/>
        <v>0</v>
      </c>
    </row>
    <row r="52" spans="1:17">
      <c r="A52" s="186" t="s">
        <v>257</v>
      </c>
      <c r="C52" s="156">
        <v>2279393</v>
      </c>
      <c r="D52" s="156"/>
      <c r="E52" s="156">
        <v>59054900660</v>
      </c>
      <c r="F52" s="156"/>
      <c r="G52" s="156">
        <v>-77648151196</v>
      </c>
      <c r="H52" s="156"/>
      <c r="I52" s="151">
        <f t="shared" si="0"/>
        <v>-18593250536</v>
      </c>
      <c r="J52" s="151"/>
      <c r="K52" s="156">
        <v>2279393</v>
      </c>
      <c r="L52" s="156"/>
      <c r="M52" s="156">
        <v>59054900660</v>
      </c>
      <c r="N52" s="156"/>
      <c r="O52" s="156">
        <v>-54966712816</v>
      </c>
      <c r="P52" s="156"/>
      <c r="Q52" s="156">
        <f t="shared" si="1"/>
        <v>4088187844</v>
      </c>
    </row>
    <row r="53" spans="1:17">
      <c r="A53" s="186" t="s">
        <v>402</v>
      </c>
      <c r="C53" s="156">
        <v>2710529</v>
      </c>
      <c r="D53" s="156"/>
      <c r="E53" s="156">
        <v>13968988528</v>
      </c>
      <c r="F53" s="156"/>
      <c r="G53" s="156">
        <v>-16951156339</v>
      </c>
      <c r="H53" s="156"/>
      <c r="I53" s="151">
        <f t="shared" si="0"/>
        <v>-2982167811</v>
      </c>
      <c r="J53" s="151"/>
      <c r="K53" s="156">
        <v>2710529</v>
      </c>
      <c r="L53" s="156"/>
      <c r="M53" s="156">
        <v>13968988528</v>
      </c>
      <c r="N53" s="156"/>
      <c r="O53" s="156">
        <v>-17946459397</v>
      </c>
      <c r="P53" s="156"/>
      <c r="Q53" s="156">
        <f t="shared" si="1"/>
        <v>-3977470869</v>
      </c>
    </row>
    <row r="54" spans="1:17">
      <c r="A54" s="186" t="s">
        <v>391</v>
      </c>
      <c r="C54" s="156">
        <v>133149</v>
      </c>
      <c r="D54" s="156"/>
      <c r="E54" s="156">
        <v>69459320497</v>
      </c>
      <c r="F54" s="156"/>
      <c r="G54" s="156">
        <v>-89956791971</v>
      </c>
      <c r="H54" s="156"/>
      <c r="I54" s="151">
        <f t="shared" si="0"/>
        <v>-20497471474</v>
      </c>
      <c r="J54" s="151"/>
      <c r="K54" s="156">
        <v>133149</v>
      </c>
      <c r="L54" s="156"/>
      <c r="M54" s="156">
        <v>69459320497</v>
      </c>
      <c r="N54" s="156"/>
      <c r="O54" s="156">
        <v>-37403419200</v>
      </c>
      <c r="P54" s="156"/>
      <c r="Q54" s="156">
        <f t="shared" si="1"/>
        <v>32055901297</v>
      </c>
    </row>
    <row r="55" spans="1:17">
      <c r="A55" s="186" t="s">
        <v>268</v>
      </c>
      <c r="C55" s="156">
        <v>40095929</v>
      </c>
      <c r="D55" s="156"/>
      <c r="E55" s="156">
        <v>26616825621</v>
      </c>
      <c r="F55" s="156"/>
      <c r="G55" s="156">
        <v>-33290454366</v>
      </c>
      <c r="H55" s="156"/>
      <c r="I55" s="151">
        <f t="shared" si="0"/>
        <v>-6673628745</v>
      </c>
      <c r="J55" s="151"/>
      <c r="K55" s="156">
        <v>40095929</v>
      </c>
      <c r="L55" s="156"/>
      <c r="M55" s="156">
        <v>26616825621</v>
      </c>
      <c r="N55" s="156"/>
      <c r="O55" s="156">
        <v>-41445992345</v>
      </c>
      <c r="P55" s="156"/>
      <c r="Q55" s="156">
        <f t="shared" si="1"/>
        <v>-14829166724</v>
      </c>
    </row>
    <row r="56" spans="1:17">
      <c r="A56" s="186" t="s">
        <v>103</v>
      </c>
      <c r="C56" s="156">
        <v>4911225</v>
      </c>
      <c r="D56" s="156"/>
      <c r="E56" s="156">
        <v>12553520934</v>
      </c>
      <c r="F56" s="156"/>
      <c r="G56" s="156">
        <v>-15752691913</v>
      </c>
      <c r="H56" s="156"/>
      <c r="I56" s="151">
        <f t="shared" si="0"/>
        <v>-3199170979</v>
      </c>
      <c r="J56" s="151"/>
      <c r="K56" s="156">
        <v>4911225</v>
      </c>
      <c r="L56" s="156"/>
      <c r="M56" s="156">
        <v>12553520934</v>
      </c>
      <c r="N56" s="156"/>
      <c r="O56" s="156">
        <v>-13042759193</v>
      </c>
      <c r="P56" s="156"/>
      <c r="Q56" s="156">
        <f t="shared" si="1"/>
        <v>-489238259</v>
      </c>
    </row>
    <row r="57" spans="1:17">
      <c r="A57" s="186" t="s">
        <v>112</v>
      </c>
      <c r="C57" s="156">
        <v>3727581</v>
      </c>
      <c r="D57" s="156"/>
      <c r="E57" s="156">
        <v>9583504780</v>
      </c>
      <c r="F57" s="156"/>
      <c r="G57" s="156">
        <v>-11454350184</v>
      </c>
      <c r="H57" s="156"/>
      <c r="I57" s="151">
        <f t="shared" si="0"/>
        <v>-1870845404</v>
      </c>
      <c r="J57" s="151"/>
      <c r="K57" s="156">
        <v>3727581</v>
      </c>
      <c r="L57" s="156"/>
      <c r="M57" s="156">
        <v>9583504780</v>
      </c>
      <c r="N57" s="156"/>
      <c r="O57" s="156">
        <v>-13341244956</v>
      </c>
      <c r="P57" s="156"/>
      <c r="Q57" s="156">
        <f t="shared" si="1"/>
        <v>-3757740176</v>
      </c>
    </row>
    <row r="58" spans="1:17">
      <c r="A58" s="186" t="s">
        <v>243</v>
      </c>
      <c r="C58" s="156">
        <v>8690076</v>
      </c>
      <c r="D58" s="156"/>
      <c r="E58" s="156">
        <v>21082994689</v>
      </c>
      <c r="F58" s="156"/>
      <c r="G58" s="156">
        <v>-27945416081</v>
      </c>
      <c r="H58" s="156"/>
      <c r="I58" s="151">
        <f t="shared" si="0"/>
        <v>-6862421392</v>
      </c>
      <c r="J58" s="151"/>
      <c r="K58" s="156">
        <v>8690076</v>
      </c>
      <c r="L58" s="156"/>
      <c r="M58" s="156">
        <v>21082994689</v>
      </c>
      <c r="N58" s="156"/>
      <c r="O58" s="156">
        <v>-27916660794</v>
      </c>
      <c r="P58" s="156"/>
      <c r="Q58" s="156">
        <f t="shared" si="1"/>
        <v>-6833666105</v>
      </c>
    </row>
    <row r="59" spans="1:17">
      <c r="A59" s="186" t="s">
        <v>188</v>
      </c>
      <c r="C59" s="156">
        <v>9098731</v>
      </c>
      <c r="D59" s="156"/>
      <c r="E59" s="156">
        <v>21036166900</v>
      </c>
      <c r="F59" s="156"/>
      <c r="G59" s="156">
        <v>-20792425053</v>
      </c>
      <c r="H59" s="156"/>
      <c r="I59" s="151">
        <f t="shared" si="0"/>
        <v>243741847</v>
      </c>
      <c r="J59" s="151"/>
      <c r="K59" s="156">
        <v>9098731</v>
      </c>
      <c r="L59" s="156"/>
      <c r="M59" s="156">
        <v>21036166900</v>
      </c>
      <c r="N59" s="156"/>
      <c r="O59" s="156">
        <v>-22137749007</v>
      </c>
      <c r="P59" s="156"/>
      <c r="Q59" s="156">
        <f t="shared" si="1"/>
        <v>-1101582107</v>
      </c>
    </row>
    <row r="60" spans="1:17">
      <c r="A60" s="186" t="s">
        <v>165</v>
      </c>
      <c r="C60" s="156">
        <v>6823128</v>
      </c>
      <c r="D60" s="156"/>
      <c r="E60" s="156">
        <v>43059650006</v>
      </c>
      <c r="F60" s="156"/>
      <c r="G60" s="156">
        <v>-46322683276</v>
      </c>
      <c r="H60" s="156"/>
      <c r="I60" s="151">
        <f t="shared" si="0"/>
        <v>-3263033270</v>
      </c>
      <c r="J60" s="151"/>
      <c r="K60" s="156">
        <v>6823128</v>
      </c>
      <c r="L60" s="156"/>
      <c r="M60" s="156">
        <v>43059650006</v>
      </c>
      <c r="N60" s="156"/>
      <c r="O60" s="156">
        <v>-45366584221</v>
      </c>
      <c r="P60" s="156"/>
      <c r="Q60" s="156">
        <f t="shared" si="1"/>
        <v>-2306934215</v>
      </c>
    </row>
    <row r="61" spans="1:17">
      <c r="A61" s="186" t="s">
        <v>525</v>
      </c>
      <c r="C61" s="156">
        <v>1524606</v>
      </c>
      <c r="D61" s="156"/>
      <c r="E61" s="156">
        <v>19379234395</v>
      </c>
      <c r="F61" s="156"/>
      <c r="G61" s="156">
        <v>-23561972404</v>
      </c>
      <c r="H61" s="156"/>
      <c r="I61" s="151">
        <f t="shared" si="0"/>
        <v>-4182738009</v>
      </c>
      <c r="J61" s="151"/>
      <c r="K61" s="156">
        <v>1524606</v>
      </c>
      <c r="L61" s="156"/>
      <c r="M61" s="156">
        <v>19379234395</v>
      </c>
      <c r="N61" s="156"/>
      <c r="O61" s="156">
        <v>-27383661159</v>
      </c>
      <c r="P61" s="156"/>
      <c r="Q61" s="156">
        <f t="shared" si="1"/>
        <v>-8004426764</v>
      </c>
    </row>
    <row r="62" spans="1:17">
      <c r="A62" s="186" t="s">
        <v>274</v>
      </c>
      <c r="C62" s="156">
        <v>12816222</v>
      </c>
      <c r="D62" s="156"/>
      <c r="E62" s="156">
        <v>16010895131</v>
      </c>
      <c r="F62" s="156"/>
      <c r="G62" s="156">
        <v>-18407751569</v>
      </c>
      <c r="H62" s="156"/>
      <c r="I62" s="151">
        <f t="shared" si="0"/>
        <v>-2396856438</v>
      </c>
      <c r="J62" s="151"/>
      <c r="K62" s="156">
        <v>12816222</v>
      </c>
      <c r="L62" s="156"/>
      <c r="M62" s="156">
        <v>16010895131</v>
      </c>
      <c r="N62" s="156"/>
      <c r="O62" s="156">
        <v>-16401681065</v>
      </c>
      <c r="P62" s="156"/>
      <c r="Q62" s="156">
        <f t="shared" si="1"/>
        <v>-390785934</v>
      </c>
    </row>
    <row r="63" spans="1:17">
      <c r="A63" s="186" t="s">
        <v>326</v>
      </c>
      <c r="C63" s="156">
        <v>4455134</v>
      </c>
      <c r="D63" s="156"/>
      <c r="E63" s="156">
        <v>23650722608</v>
      </c>
      <c r="F63" s="156"/>
      <c r="G63" s="156">
        <v>-33729909064</v>
      </c>
      <c r="H63" s="156"/>
      <c r="I63" s="151">
        <f t="shared" si="0"/>
        <v>-10079186456</v>
      </c>
      <c r="J63" s="151"/>
      <c r="K63" s="156">
        <v>4455134</v>
      </c>
      <c r="L63" s="156"/>
      <c r="M63" s="156">
        <v>23650722608</v>
      </c>
      <c r="N63" s="156"/>
      <c r="O63" s="156">
        <v>-19187767206</v>
      </c>
      <c r="P63" s="156"/>
      <c r="Q63" s="156">
        <f t="shared" si="1"/>
        <v>4462955402</v>
      </c>
    </row>
    <row r="64" spans="1:17">
      <c r="A64" s="186" t="s">
        <v>136</v>
      </c>
      <c r="C64" s="156">
        <v>2673061</v>
      </c>
      <c r="D64" s="156"/>
      <c r="E64" s="156">
        <v>9498238096</v>
      </c>
      <c r="F64" s="156"/>
      <c r="G64" s="156">
        <v>-12383529872</v>
      </c>
      <c r="H64" s="156"/>
      <c r="I64" s="151">
        <f t="shared" si="0"/>
        <v>-2885291776</v>
      </c>
      <c r="J64" s="151"/>
      <c r="K64" s="156">
        <v>2673061</v>
      </c>
      <c r="L64" s="156"/>
      <c r="M64" s="156">
        <v>9498238096</v>
      </c>
      <c r="N64" s="156"/>
      <c r="O64" s="156">
        <v>-11476525899</v>
      </c>
      <c r="P64" s="156"/>
      <c r="Q64" s="156">
        <f t="shared" si="1"/>
        <v>-1978287803</v>
      </c>
    </row>
    <row r="65" spans="1:17">
      <c r="A65" s="186" t="s">
        <v>244</v>
      </c>
      <c r="C65" s="156">
        <v>14164134</v>
      </c>
      <c r="D65" s="156"/>
      <c r="E65" s="156">
        <v>55290974393</v>
      </c>
      <c r="F65" s="156"/>
      <c r="G65" s="156">
        <v>-58291900661</v>
      </c>
      <c r="H65" s="156"/>
      <c r="I65" s="151">
        <f t="shared" si="0"/>
        <v>-3000926268</v>
      </c>
      <c r="J65" s="151"/>
      <c r="K65" s="156">
        <v>14164134</v>
      </c>
      <c r="L65" s="156"/>
      <c r="M65" s="156">
        <v>55290974393</v>
      </c>
      <c r="N65" s="156"/>
      <c r="O65" s="156">
        <v>-50773455143</v>
      </c>
      <c r="P65" s="156"/>
      <c r="Q65" s="156">
        <f t="shared" si="1"/>
        <v>4517519250</v>
      </c>
    </row>
    <row r="66" spans="1:17">
      <c r="A66" s="186" t="s">
        <v>226</v>
      </c>
      <c r="C66" s="156">
        <v>950602</v>
      </c>
      <c r="D66" s="156"/>
      <c r="E66" s="156">
        <v>12139677009</v>
      </c>
      <c r="F66" s="156"/>
      <c r="G66" s="156">
        <v>-12525476252</v>
      </c>
      <c r="H66" s="156"/>
      <c r="I66" s="151">
        <f t="shared" si="0"/>
        <v>-385799243</v>
      </c>
      <c r="J66" s="151"/>
      <c r="K66" s="156">
        <v>950602</v>
      </c>
      <c r="L66" s="156"/>
      <c r="M66" s="156">
        <v>12139677009</v>
      </c>
      <c r="N66" s="156"/>
      <c r="O66" s="156">
        <v>-11904919869</v>
      </c>
      <c r="P66" s="156"/>
      <c r="Q66" s="156">
        <f t="shared" si="1"/>
        <v>234757140</v>
      </c>
    </row>
    <row r="67" spans="1:17">
      <c r="A67" s="186" t="s">
        <v>158</v>
      </c>
      <c r="C67" s="156">
        <v>10120613</v>
      </c>
      <c r="D67" s="156"/>
      <c r="E67" s="156">
        <v>55634788869</v>
      </c>
      <c r="F67" s="156"/>
      <c r="G67" s="156">
        <v>-59404210149</v>
      </c>
      <c r="H67" s="156"/>
      <c r="I67" s="151">
        <f t="shared" si="0"/>
        <v>-3769421280</v>
      </c>
      <c r="J67" s="151"/>
      <c r="K67" s="156">
        <v>10120613</v>
      </c>
      <c r="L67" s="156"/>
      <c r="M67" s="156">
        <v>55634788869</v>
      </c>
      <c r="N67" s="156"/>
      <c r="O67" s="156">
        <v>-57362727008</v>
      </c>
      <c r="P67" s="156"/>
      <c r="Q67" s="156">
        <f t="shared" si="1"/>
        <v>-1727938139</v>
      </c>
    </row>
    <row r="68" spans="1:17">
      <c r="A68" s="186" t="s">
        <v>526</v>
      </c>
      <c r="C68" s="156">
        <v>4300949</v>
      </c>
      <c r="D68" s="156"/>
      <c r="E68" s="156">
        <v>136225069045</v>
      </c>
      <c r="F68" s="156"/>
      <c r="G68" s="156">
        <v>-147002012183</v>
      </c>
      <c r="H68" s="156"/>
      <c r="I68" s="151">
        <f t="shared" si="0"/>
        <v>-10776943138</v>
      </c>
      <c r="J68" s="151"/>
      <c r="K68" s="156">
        <v>4300949</v>
      </c>
      <c r="L68" s="156"/>
      <c r="M68" s="156">
        <v>136225069045</v>
      </c>
      <c r="N68" s="156"/>
      <c r="O68" s="156">
        <v>-147002012183</v>
      </c>
      <c r="P68" s="156"/>
      <c r="Q68" s="156">
        <f t="shared" si="1"/>
        <v>-10776943138</v>
      </c>
    </row>
    <row r="69" spans="1:17">
      <c r="A69" s="186" t="s">
        <v>370</v>
      </c>
      <c r="C69" s="156">
        <v>2939470</v>
      </c>
      <c r="D69" s="156"/>
      <c r="E69" s="156">
        <v>4001778118</v>
      </c>
      <c r="F69" s="156"/>
      <c r="G69" s="156">
        <v>-6015111767</v>
      </c>
      <c r="H69" s="156"/>
      <c r="I69" s="151">
        <f t="shared" si="0"/>
        <v>-2013333649</v>
      </c>
      <c r="J69" s="151"/>
      <c r="K69" s="156">
        <v>2939470</v>
      </c>
      <c r="L69" s="156"/>
      <c r="M69" s="156">
        <v>4001778118</v>
      </c>
      <c r="N69" s="156"/>
      <c r="O69" s="156">
        <v>-4977397724</v>
      </c>
      <c r="P69" s="156"/>
      <c r="Q69" s="156">
        <f t="shared" si="1"/>
        <v>-975619606</v>
      </c>
    </row>
    <row r="70" spans="1:17">
      <c r="A70" s="186" t="s">
        <v>316</v>
      </c>
      <c r="C70" s="156">
        <v>16327554</v>
      </c>
      <c r="D70" s="156"/>
      <c r="E70" s="156">
        <v>30069690770</v>
      </c>
      <c r="F70" s="156"/>
      <c r="G70" s="156">
        <v>-38543740954</v>
      </c>
      <c r="H70" s="156"/>
      <c r="I70" s="151">
        <f t="shared" si="0"/>
        <v>-8474050184</v>
      </c>
      <c r="J70" s="151"/>
      <c r="K70" s="156">
        <v>16327554</v>
      </c>
      <c r="L70" s="156"/>
      <c r="M70" s="156">
        <v>30069690770</v>
      </c>
      <c r="N70" s="156"/>
      <c r="O70" s="156">
        <v>-44464882698</v>
      </c>
      <c r="P70" s="156"/>
      <c r="Q70" s="156">
        <f t="shared" si="1"/>
        <v>-14395191928</v>
      </c>
    </row>
    <row r="71" spans="1:17">
      <c r="A71" s="186" t="s">
        <v>124</v>
      </c>
      <c r="C71" s="156">
        <v>685147</v>
      </c>
      <c r="D71" s="156"/>
      <c r="E71" s="156">
        <v>25222465191</v>
      </c>
      <c r="F71" s="156"/>
      <c r="G71" s="156">
        <v>-30869596299</v>
      </c>
      <c r="H71" s="156"/>
      <c r="I71" s="151">
        <f t="shared" si="0"/>
        <v>-5647131108</v>
      </c>
      <c r="J71" s="151"/>
      <c r="K71" s="156">
        <v>685147</v>
      </c>
      <c r="L71" s="156"/>
      <c r="M71" s="156">
        <v>25222465191</v>
      </c>
      <c r="N71" s="156"/>
      <c r="O71" s="156">
        <v>-20213092544</v>
      </c>
      <c r="P71" s="156"/>
      <c r="Q71" s="156">
        <f t="shared" si="1"/>
        <v>5009372647</v>
      </c>
    </row>
    <row r="72" spans="1:17">
      <c r="A72" s="186" t="s">
        <v>75</v>
      </c>
      <c r="C72" s="156">
        <v>21240357</v>
      </c>
      <c r="D72" s="156"/>
      <c r="E72" s="156">
        <v>42721394647</v>
      </c>
      <c r="F72" s="156"/>
      <c r="G72" s="156">
        <v>-47033248983</v>
      </c>
      <c r="H72" s="156"/>
      <c r="I72" s="151">
        <f t="shared" ref="I72:I135" si="2">E72+G72</f>
        <v>-4311854336</v>
      </c>
      <c r="J72" s="151"/>
      <c r="K72" s="156">
        <v>21240357</v>
      </c>
      <c r="L72" s="156"/>
      <c r="M72" s="156">
        <v>42721394647</v>
      </c>
      <c r="N72" s="156"/>
      <c r="O72" s="156">
        <v>-38700761615</v>
      </c>
      <c r="P72" s="156"/>
      <c r="Q72" s="156">
        <f t="shared" si="1"/>
        <v>4020633032</v>
      </c>
    </row>
    <row r="73" spans="1:17">
      <c r="A73" s="186" t="s">
        <v>256</v>
      </c>
      <c r="C73" s="156">
        <v>102336583</v>
      </c>
      <c r="D73" s="156"/>
      <c r="E73" s="156">
        <v>50975851653</v>
      </c>
      <c r="F73" s="156"/>
      <c r="G73" s="156">
        <v>-64228588864</v>
      </c>
      <c r="H73" s="156"/>
      <c r="I73" s="151">
        <f t="shared" si="2"/>
        <v>-13252737211</v>
      </c>
      <c r="J73" s="151"/>
      <c r="K73" s="156">
        <v>102336583</v>
      </c>
      <c r="L73" s="156"/>
      <c r="M73" s="156">
        <v>50975851653</v>
      </c>
      <c r="N73" s="156"/>
      <c r="O73" s="156">
        <v>-63303336886</v>
      </c>
      <c r="P73" s="156"/>
      <c r="Q73" s="156">
        <f t="shared" ref="Q73:Q136" si="3">M73+O73</f>
        <v>-12327485233</v>
      </c>
    </row>
    <row r="74" spans="1:17">
      <c r="A74" s="186" t="s">
        <v>147</v>
      </c>
      <c r="C74" s="156">
        <v>15912136</v>
      </c>
      <c r="D74" s="156"/>
      <c r="E74" s="156">
        <v>53209385590</v>
      </c>
      <c r="F74" s="156"/>
      <c r="G74" s="156">
        <v>-62576784732</v>
      </c>
      <c r="H74" s="156"/>
      <c r="I74" s="151">
        <f t="shared" si="2"/>
        <v>-9367399142</v>
      </c>
      <c r="J74" s="151"/>
      <c r="K74" s="156">
        <v>15912136</v>
      </c>
      <c r="L74" s="156"/>
      <c r="M74" s="156">
        <v>53209385590</v>
      </c>
      <c r="N74" s="156"/>
      <c r="O74" s="156">
        <v>-59769974601</v>
      </c>
      <c r="P74" s="156"/>
      <c r="Q74" s="156">
        <f t="shared" si="3"/>
        <v>-6560589011</v>
      </c>
    </row>
    <row r="75" spans="1:17">
      <c r="A75" s="186" t="s">
        <v>172</v>
      </c>
      <c r="C75" s="156">
        <v>10933288</v>
      </c>
      <c r="D75" s="156"/>
      <c r="E75" s="156">
        <v>26904958740</v>
      </c>
      <c r="F75" s="156"/>
      <c r="G75" s="156">
        <v>-31796948442</v>
      </c>
      <c r="H75" s="156"/>
      <c r="I75" s="151">
        <f t="shared" si="2"/>
        <v>-4891989702</v>
      </c>
      <c r="J75" s="151"/>
      <c r="K75" s="156">
        <v>10933288</v>
      </c>
      <c r="L75" s="156"/>
      <c r="M75" s="156">
        <v>26904958740</v>
      </c>
      <c r="N75" s="156"/>
      <c r="O75" s="156">
        <v>-31657951997</v>
      </c>
      <c r="P75" s="156"/>
      <c r="Q75" s="156">
        <f t="shared" si="3"/>
        <v>-4752993257</v>
      </c>
    </row>
    <row r="76" spans="1:17">
      <c r="A76" s="186" t="s">
        <v>222</v>
      </c>
      <c r="C76" s="156">
        <v>3170465</v>
      </c>
      <c r="D76" s="156"/>
      <c r="E76" s="156">
        <v>19945369321</v>
      </c>
      <c r="F76" s="156"/>
      <c r="G76" s="156">
        <v>-21308283124</v>
      </c>
      <c r="H76" s="156"/>
      <c r="I76" s="151">
        <f t="shared" si="2"/>
        <v>-1362913803</v>
      </c>
      <c r="J76" s="151"/>
      <c r="K76" s="156">
        <v>3170465</v>
      </c>
      <c r="L76" s="156"/>
      <c r="M76" s="156">
        <v>19945369321</v>
      </c>
      <c r="N76" s="156"/>
      <c r="O76" s="156">
        <v>-29388579509</v>
      </c>
      <c r="P76" s="156"/>
      <c r="Q76" s="156">
        <f t="shared" si="3"/>
        <v>-9443210188</v>
      </c>
    </row>
    <row r="77" spans="1:17">
      <c r="A77" s="186" t="s">
        <v>89</v>
      </c>
      <c r="C77" s="156">
        <v>29352177</v>
      </c>
      <c r="D77" s="156"/>
      <c r="E77" s="156">
        <v>49017854106</v>
      </c>
      <c r="F77" s="156"/>
      <c r="G77" s="156">
        <v>-52403011190</v>
      </c>
      <c r="H77" s="156"/>
      <c r="I77" s="151">
        <f t="shared" si="2"/>
        <v>-3385157084</v>
      </c>
      <c r="J77" s="151"/>
      <c r="K77" s="156">
        <v>29352177</v>
      </c>
      <c r="L77" s="156"/>
      <c r="M77" s="156">
        <v>49017854106</v>
      </c>
      <c r="N77" s="156"/>
      <c r="O77" s="156">
        <v>-49674550917</v>
      </c>
      <c r="P77" s="156"/>
      <c r="Q77" s="156">
        <f t="shared" si="3"/>
        <v>-656696811</v>
      </c>
    </row>
    <row r="78" spans="1:17">
      <c r="A78" s="186" t="s">
        <v>114</v>
      </c>
      <c r="C78" s="156">
        <v>13814118</v>
      </c>
      <c r="D78" s="156"/>
      <c r="E78" s="156">
        <v>84574256139</v>
      </c>
      <c r="F78" s="156"/>
      <c r="G78" s="156">
        <v>-114056682416</v>
      </c>
      <c r="H78" s="156"/>
      <c r="I78" s="151">
        <f t="shared" si="2"/>
        <v>-29482426277</v>
      </c>
      <c r="J78" s="151"/>
      <c r="K78" s="156">
        <v>13814118</v>
      </c>
      <c r="L78" s="156"/>
      <c r="M78" s="156">
        <v>84574256139</v>
      </c>
      <c r="N78" s="156"/>
      <c r="O78" s="156">
        <v>-81057575850</v>
      </c>
      <c r="P78" s="156"/>
      <c r="Q78" s="156">
        <f t="shared" si="3"/>
        <v>3516680289</v>
      </c>
    </row>
    <row r="79" spans="1:17">
      <c r="A79" s="186" t="s">
        <v>129</v>
      </c>
      <c r="C79" s="156">
        <v>3757987</v>
      </c>
      <c r="D79" s="156"/>
      <c r="E79" s="156">
        <v>79463663680</v>
      </c>
      <c r="F79" s="156"/>
      <c r="G79" s="156">
        <v>-99982258459</v>
      </c>
      <c r="H79" s="156"/>
      <c r="I79" s="151">
        <f t="shared" si="2"/>
        <v>-20518594779</v>
      </c>
      <c r="J79" s="151"/>
      <c r="K79" s="156">
        <v>3757987</v>
      </c>
      <c r="L79" s="156"/>
      <c r="M79" s="156">
        <v>79463663680</v>
      </c>
      <c r="N79" s="156"/>
      <c r="O79" s="156">
        <v>-102757171719</v>
      </c>
      <c r="P79" s="156"/>
      <c r="Q79" s="156">
        <f t="shared" si="3"/>
        <v>-23293508039</v>
      </c>
    </row>
    <row r="80" spans="1:17">
      <c r="A80" s="186" t="s">
        <v>280</v>
      </c>
      <c r="C80" s="156">
        <v>6069987</v>
      </c>
      <c r="D80" s="156"/>
      <c r="E80" s="156">
        <v>19442457052</v>
      </c>
      <c r="F80" s="156"/>
      <c r="G80" s="156">
        <v>-17860785675</v>
      </c>
      <c r="H80" s="156"/>
      <c r="I80" s="151">
        <f t="shared" si="2"/>
        <v>1581671377</v>
      </c>
      <c r="J80" s="151"/>
      <c r="K80" s="156">
        <v>6069987</v>
      </c>
      <c r="L80" s="156"/>
      <c r="M80" s="156">
        <v>19442457052</v>
      </c>
      <c r="N80" s="156"/>
      <c r="O80" s="156">
        <v>-18955144795</v>
      </c>
      <c r="P80" s="156"/>
      <c r="Q80" s="156">
        <f t="shared" si="3"/>
        <v>487312257</v>
      </c>
    </row>
    <row r="81" spans="1:17">
      <c r="A81" s="186" t="s">
        <v>175</v>
      </c>
      <c r="C81" s="156">
        <v>3849395</v>
      </c>
      <c r="D81" s="156"/>
      <c r="E81" s="156">
        <v>40373586101</v>
      </c>
      <c r="F81" s="156"/>
      <c r="G81" s="156">
        <v>-39546886106</v>
      </c>
      <c r="H81" s="156"/>
      <c r="I81" s="151">
        <f t="shared" si="2"/>
        <v>826699995</v>
      </c>
      <c r="J81" s="151"/>
      <c r="K81" s="156">
        <v>3849395</v>
      </c>
      <c r="L81" s="156"/>
      <c r="M81" s="156">
        <v>40373586101</v>
      </c>
      <c r="N81" s="156"/>
      <c r="O81" s="156">
        <v>-33884486144</v>
      </c>
      <c r="P81" s="156"/>
      <c r="Q81" s="156">
        <f t="shared" si="3"/>
        <v>6489099957</v>
      </c>
    </row>
    <row r="82" spans="1:17">
      <c r="A82" s="186" t="s">
        <v>307</v>
      </c>
      <c r="C82" s="156">
        <v>774108</v>
      </c>
      <c r="D82" s="156"/>
      <c r="E82" s="156">
        <v>17013949818</v>
      </c>
      <c r="F82" s="156"/>
      <c r="G82" s="156">
        <v>-22851340298</v>
      </c>
      <c r="H82" s="156"/>
      <c r="I82" s="151">
        <f t="shared" si="2"/>
        <v>-5837390480</v>
      </c>
      <c r="J82" s="151"/>
      <c r="K82" s="156">
        <v>774108</v>
      </c>
      <c r="L82" s="156"/>
      <c r="M82" s="156">
        <v>17013949818</v>
      </c>
      <c r="N82" s="156"/>
      <c r="O82" s="156">
        <v>-19059811854</v>
      </c>
      <c r="P82" s="156"/>
      <c r="Q82" s="156">
        <f t="shared" si="3"/>
        <v>-2045862036</v>
      </c>
    </row>
    <row r="83" spans="1:17">
      <c r="A83" s="186" t="s">
        <v>118</v>
      </c>
      <c r="C83" s="156">
        <v>5189096</v>
      </c>
      <c r="D83" s="156"/>
      <c r="E83" s="156">
        <v>11894153709</v>
      </c>
      <c r="F83" s="156"/>
      <c r="G83" s="156">
        <v>-18636931013</v>
      </c>
      <c r="H83" s="156"/>
      <c r="I83" s="151">
        <f t="shared" si="2"/>
        <v>-6742777304</v>
      </c>
      <c r="J83" s="151"/>
      <c r="K83" s="156">
        <v>5189096</v>
      </c>
      <c r="L83" s="156"/>
      <c r="M83" s="156">
        <v>11894153709</v>
      </c>
      <c r="N83" s="156"/>
      <c r="O83" s="156">
        <v>-14097669039</v>
      </c>
      <c r="P83" s="156"/>
      <c r="Q83" s="156">
        <f t="shared" si="3"/>
        <v>-2203515330</v>
      </c>
    </row>
    <row r="84" spans="1:17">
      <c r="A84" s="186" t="s">
        <v>338</v>
      </c>
      <c r="C84" s="156">
        <v>767701</v>
      </c>
      <c r="D84" s="156"/>
      <c r="E84" s="156">
        <v>29213751844</v>
      </c>
      <c r="F84" s="156"/>
      <c r="G84" s="156">
        <v>-36939356097</v>
      </c>
      <c r="H84" s="156"/>
      <c r="I84" s="151">
        <f t="shared" si="2"/>
        <v>-7725604253</v>
      </c>
      <c r="J84" s="151"/>
      <c r="K84" s="156">
        <v>767701</v>
      </c>
      <c r="L84" s="156"/>
      <c r="M84" s="156">
        <v>29213751844</v>
      </c>
      <c r="N84" s="156"/>
      <c r="O84" s="156">
        <v>-32397751237</v>
      </c>
      <c r="P84" s="156"/>
      <c r="Q84" s="156">
        <f t="shared" si="3"/>
        <v>-3183999393</v>
      </c>
    </row>
    <row r="85" spans="1:17">
      <c r="A85" s="186" t="s">
        <v>336</v>
      </c>
      <c r="C85" s="149">
        <v>7982053</v>
      </c>
      <c r="D85" s="156"/>
      <c r="E85" s="156">
        <v>20181056212</v>
      </c>
      <c r="F85" s="156"/>
      <c r="G85" s="156">
        <v>-21201023161</v>
      </c>
      <c r="H85" s="156"/>
      <c r="I85" s="151">
        <f t="shared" si="2"/>
        <v>-1019966949</v>
      </c>
      <c r="J85" s="151"/>
      <c r="K85" s="156">
        <v>7982053</v>
      </c>
      <c r="L85" s="156"/>
      <c r="M85" s="156">
        <v>20181056212</v>
      </c>
      <c r="N85" s="156"/>
      <c r="O85" s="156">
        <v>-22934773397</v>
      </c>
      <c r="P85" s="156"/>
      <c r="Q85" s="156">
        <f t="shared" si="3"/>
        <v>-2753717185</v>
      </c>
    </row>
    <row r="86" spans="1:17">
      <c r="A86" s="186" t="s">
        <v>313</v>
      </c>
      <c r="C86" s="156">
        <v>3634348</v>
      </c>
      <c r="D86" s="156"/>
      <c r="E86" s="156">
        <v>16008163684</v>
      </c>
      <c r="F86" s="156"/>
      <c r="G86" s="156">
        <v>-20656807463</v>
      </c>
      <c r="H86" s="156"/>
      <c r="I86" s="151">
        <f t="shared" si="2"/>
        <v>-4648643779</v>
      </c>
      <c r="J86" s="151"/>
      <c r="K86" s="156">
        <v>3634348</v>
      </c>
      <c r="L86" s="156"/>
      <c r="M86" s="156">
        <v>16008163684</v>
      </c>
      <c r="N86" s="156"/>
      <c r="O86" s="156">
        <v>-17209731774</v>
      </c>
      <c r="P86" s="156"/>
      <c r="Q86" s="156">
        <f t="shared" si="3"/>
        <v>-1201568090</v>
      </c>
    </row>
    <row r="87" spans="1:17">
      <c r="A87" s="186" t="s">
        <v>317</v>
      </c>
      <c r="C87" s="156">
        <v>9840702</v>
      </c>
      <c r="D87" s="156"/>
      <c r="E87" s="156">
        <v>16843992575</v>
      </c>
      <c r="F87" s="156"/>
      <c r="G87" s="156">
        <v>-20992149841</v>
      </c>
      <c r="H87" s="156"/>
      <c r="I87" s="151">
        <f t="shared" si="2"/>
        <v>-4148157266</v>
      </c>
      <c r="J87" s="151"/>
      <c r="K87" s="156">
        <v>9840702</v>
      </c>
      <c r="L87" s="156"/>
      <c r="M87" s="156">
        <v>16843992575</v>
      </c>
      <c r="N87" s="156"/>
      <c r="O87" s="156">
        <v>-22688496210</v>
      </c>
      <c r="P87" s="156"/>
      <c r="Q87" s="156">
        <f t="shared" si="3"/>
        <v>-5844503635</v>
      </c>
    </row>
    <row r="88" spans="1:17">
      <c r="A88" s="186" t="s">
        <v>185</v>
      </c>
      <c r="C88" s="149">
        <v>16254359</v>
      </c>
      <c r="D88" s="156"/>
      <c r="E88" s="156">
        <v>76901702657</v>
      </c>
      <c r="F88" s="156"/>
      <c r="G88" s="156">
        <v>-88162509897</v>
      </c>
      <c r="H88" s="156"/>
      <c r="I88" s="151">
        <f t="shared" si="2"/>
        <v>-11260807240</v>
      </c>
      <c r="J88" s="151"/>
      <c r="K88" s="156">
        <v>16254359</v>
      </c>
      <c r="L88" s="156"/>
      <c r="M88" s="156">
        <v>76901702657</v>
      </c>
      <c r="N88" s="156"/>
      <c r="O88" s="156">
        <v>-88727667193</v>
      </c>
      <c r="P88" s="156"/>
      <c r="Q88" s="156">
        <f t="shared" si="3"/>
        <v>-11825964536</v>
      </c>
    </row>
    <row r="89" spans="1:17">
      <c r="A89" s="186" t="s">
        <v>403</v>
      </c>
      <c r="C89" s="156">
        <v>5556129</v>
      </c>
      <c r="D89" s="156"/>
      <c r="E89" s="156">
        <v>52264947568</v>
      </c>
      <c r="F89" s="156"/>
      <c r="G89" s="156">
        <v>-65597398679</v>
      </c>
      <c r="H89" s="156"/>
      <c r="I89" s="151">
        <f t="shared" si="2"/>
        <v>-13332451111</v>
      </c>
      <c r="J89" s="151"/>
      <c r="K89" s="156">
        <v>5556129</v>
      </c>
      <c r="L89" s="156"/>
      <c r="M89" s="156">
        <v>52264947568</v>
      </c>
      <c r="N89" s="156"/>
      <c r="O89" s="156">
        <v>-61764421636</v>
      </c>
      <c r="P89" s="156"/>
      <c r="Q89" s="156">
        <f t="shared" si="3"/>
        <v>-9499474068</v>
      </c>
    </row>
    <row r="90" spans="1:17">
      <c r="A90" s="186" t="s">
        <v>296</v>
      </c>
      <c r="C90" s="156">
        <v>26220891</v>
      </c>
      <c r="D90" s="156"/>
      <c r="E90" s="156">
        <v>51047715297</v>
      </c>
      <c r="F90" s="156"/>
      <c r="G90" s="156">
        <v>-61006184377</v>
      </c>
      <c r="H90" s="156"/>
      <c r="I90" s="151">
        <f t="shared" si="2"/>
        <v>-9958469080</v>
      </c>
      <c r="J90" s="151"/>
      <c r="K90" s="156">
        <v>26220891</v>
      </c>
      <c r="L90" s="156"/>
      <c r="M90" s="156">
        <v>51047715297</v>
      </c>
      <c r="N90" s="156"/>
      <c r="O90" s="156">
        <v>-49650614896</v>
      </c>
      <c r="P90" s="156"/>
      <c r="Q90" s="156">
        <f t="shared" si="3"/>
        <v>1397100401</v>
      </c>
    </row>
    <row r="91" spans="1:17">
      <c r="A91" s="186" t="s">
        <v>291</v>
      </c>
      <c r="C91" s="156">
        <v>3037090</v>
      </c>
      <c r="D91" s="156"/>
      <c r="E91" s="156">
        <v>10119713446</v>
      </c>
      <c r="F91" s="156"/>
      <c r="G91" s="156">
        <v>-13252038692</v>
      </c>
      <c r="H91" s="156"/>
      <c r="I91" s="151">
        <f t="shared" si="2"/>
        <v>-3132325246</v>
      </c>
      <c r="J91" s="151"/>
      <c r="K91" s="156">
        <v>3037090</v>
      </c>
      <c r="L91" s="156"/>
      <c r="M91" s="156">
        <v>10119713446</v>
      </c>
      <c r="N91" s="156"/>
      <c r="O91" s="156">
        <v>-13948627093</v>
      </c>
      <c r="P91" s="156"/>
      <c r="Q91" s="156">
        <f t="shared" si="3"/>
        <v>-3828913647</v>
      </c>
    </row>
    <row r="92" spans="1:17">
      <c r="A92" s="186" t="s">
        <v>463</v>
      </c>
      <c r="C92" s="156">
        <v>23270573</v>
      </c>
      <c r="D92" s="156"/>
      <c r="E92" s="156">
        <v>28609366735</v>
      </c>
      <c r="F92" s="156"/>
      <c r="G92" s="156">
        <v>-29580588258</v>
      </c>
      <c r="H92" s="156"/>
      <c r="I92" s="151">
        <f t="shared" si="2"/>
        <v>-971221523</v>
      </c>
      <c r="J92" s="151"/>
      <c r="K92" s="156">
        <v>23270573</v>
      </c>
      <c r="L92" s="156"/>
      <c r="M92" s="156">
        <v>28609366735</v>
      </c>
      <c r="N92" s="156"/>
      <c r="O92" s="156">
        <v>-28465101722</v>
      </c>
      <c r="P92" s="156"/>
      <c r="Q92" s="156">
        <f t="shared" si="3"/>
        <v>144265013</v>
      </c>
    </row>
    <row r="93" spans="1:17">
      <c r="A93" s="186" t="s">
        <v>375</v>
      </c>
      <c r="C93" s="156">
        <v>27194840</v>
      </c>
      <c r="D93" s="156"/>
      <c r="E93" s="11">
        <v>48977092357</v>
      </c>
      <c r="F93" s="156"/>
      <c r="G93" s="156">
        <v>-71382877212</v>
      </c>
      <c r="H93" s="156"/>
      <c r="I93" s="151">
        <f t="shared" si="2"/>
        <v>-22405784855</v>
      </c>
      <c r="J93" s="151"/>
      <c r="K93" s="156">
        <v>27194840</v>
      </c>
      <c r="L93" s="156"/>
      <c r="M93" s="156">
        <v>48977092357</v>
      </c>
      <c r="N93" s="156"/>
      <c r="O93" s="156">
        <v>-74647110354</v>
      </c>
      <c r="P93" s="156"/>
      <c r="Q93" s="156">
        <f t="shared" si="3"/>
        <v>-25670017997</v>
      </c>
    </row>
    <row r="94" spans="1:17">
      <c r="A94" s="186" t="s">
        <v>347</v>
      </c>
      <c r="C94" s="156">
        <v>3251893</v>
      </c>
      <c r="D94" s="156"/>
      <c r="E94" s="156">
        <v>17650354597</v>
      </c>
      <c r="F94" s="156"/>
      <c r="G94" s="156">
        <v>-20705065363</v>
      </c>
      <c r="H94" s="156"/>
      <c r="I94" s="151">
        <f t="shared" si="2"/>
        <v>-3054710766</v>
      </c>
      <c r="J94" s="151"/>
      <c r="K94" s="156">
        <v>3251893</v>
      </c>
      <c r="L94" s="156"/>
      <c r="M94" s="156">
        <v>17650354597</v>
      </c>
      <c r="N94" s="156"/>
      <c r="O94" s="156">
        <v>-15332261390</v>
      </c>
      <c r="P94" s="156"/>
      <c r="Q94" s="156">
        <f t="shared" si="3"/>
        <v>2318093207</v>
      </c>
    </row>
    <row r="95" spans="1:17">
      <c r="A95" s="186" t="s">
        <v>384</v>
      </c>
      <c r="C95" s="156">
        <v>0</v>
      </c>
      <c r="D95" s="156"/>
      <c r="E95" s="156">
        <v>0</v>
      </c>
      <c r="F95" s="156"/>
      <c r="G95" s="156">
        <v>-2011357286</v>
      </c>
      <c r="H95" s="156"/>
      <c r="I95" s="151">
        <f t="shared" si="2"/>
        <v>-2011357286</v>
      </c>
      <c r="J95" s="151"/>
      <c r="K95" s="156">
        <v>0</v>
      </c>
      <c r="L95" s="156"/>
      <c r="M95" s="156">
        <v>0</v>
      </c>
      <c r="N95" s="156"/>
      <c r="O95" s="156">
        <v>0</v>
      </c>
      <c r="P95" s="156"/>
      <c r="Q95" s="156">
        <f t="shared" si="3"/>
        <v>0</v>
      </c>
    </row>
    <row r="96" spans="1:17">
      <c r="A96" s="186" t="s">
        <v>378</v>
      </c>
      <c r="C96" s="156">
        <v>2474326</v>
      </c>
      <c r="D96" s="156"/>
      <c r="E96" s="156">
        <v>6582389753</v>
      </c>
      <c r="F96" s="156"/>
      <c r="G96" s="156">
        <v>-7881153200</v>
      </c>
      <c r="H96" s="156"/>
      <c r="I96" s="151">
        <f t="shared" si="2"/>
        <v>-1298763447</v>
      </c>
      <c r="J96" s="151"/>
      <c r="K96" s="156">
        <v>2474326</v>
      </c>
      <c r="L96" s="156"/>
      <c r="M96" s="156">
        <v>6582389753</v>
      </c>
      <c r="N96" s="156"/>
      <c r="O96" s="156">
        <v>-7707839358</v>
      </c>
      <c r="P96" s="156"/>
      <c r="Q96" s="156">
        <f t="shared" si="3"/>
        <v>-1125449605</v>
      </c>
    </row>
    <row r="97" spans="1:17">
      <c r="A97" s="186" t="s">
        <v>83</v>
      </c>
      <c r="C97" s="156">
        <v>9630193</v>
      </c>
      <c r="D97" s="156"/>
      <c r="E97" s="156">
        <v>11161117882</v>
      </c>
      <c r="F97" s="156"/>
      <c r="G97" s="156">
        <v>-15308364407</v>
      </c>
      <c r="H97" s="156"/>
      <c r="I97" s="151">
        <f t="shared" si="2"/>
        <v>-4147246525</v>
      </c>
      <c r="J97" s="151"/>
      <c r="K97" s="156">
        <v>9630193</v>
      </c>
      <c r="L97" s="156"/>
      <c r="M97" s="156">
        <v>11161117882</v>
      </c>
      <c r="N97" s="156"/>
      <c r="O97" s="156">
        <v>-11935666690</v>
      </c>
      <c r="P97" s="156"/>
      <c r="Q97" s="156">
        <f t="shared" si="3"/>
        <v>-774548808</v>
      </c>
    </row>
    <row r="98" spans="1:17">
      <c r="A98" s="186" t="s">
        <v>348</v>
      </c>
      <c r="C98" s="156">
        <v>567338</v>
      </c>
      <c r="D98" s="156"/>
      <c r="E98" s="156">
        <v>5561970480</v>
      </c>
      <c r="F98" s="156"/>
      <c r="G98" s="156">
        <v>-7053661787</v>
      </c>
      <c r="H98" s="156"/>
      <c r="I98" s="151">
        <f t="shared" si="2"/>
        <v>-1491691307</v>
      </c>
      <c r="J98" s="151"/>
      <c r="K98" s="156">
        <v>567338</v>
      </c>
      <c r="L98" s="156"/>
      <c r="M98" s="156">
        <v>5561970480</v>
      </c>
      <c r="N98" s="156"/>
      <c r="O98" s="156">
        <v>-7411389727</v>
      </c>
      <c r="P98" s="156"/>
      <c r="Q98" s="156">
        <f t="shared" si="3"/>
        <v>-1849419247</v>
      </c>
    </row>
    <row r="99" spans="1:17">
      <c r="A99" s="186" t="s">
        <v>477</v>
      </c>
      <c r="C99" s="156">
        <v>540999</v>
      </c>
      <c r="D99" s="156"/>
      <c r="E99" s="156">
        <v>18826174918</v>
      </c>
      <c r="F99" s="156"/>
      <c r="G99" s="156">
        <v>-21420850172</v>
      </c>
      <c r="H99" s="156"/>
      <c r="I99" s="151">
        <f t="shared" si="2"/>
        <v>-2594675254</v>
      </c>
      <c r="J99" s="151"/>
      <c r="K99" s="156">
        <v>540999</v>
      </c>
      <c r="L99" s="156"/>
      <c r="M99" s="156">
        <v>18826174918</v>
      </c>
      <c r="N99" s="156"/>
      <c r="O99" s="156">
        <v>-19266915411</v>
      </c>
      <c r="P99" s="156"/>
      <c r="Q99" s="156">
        <f t="shared" si="3"/>
        <v>-440740493</v>
      </c>
    </row>
    <row r="100" spans="1:17">
      <c r="A100" s="186" t="s">
        <v>305</v>
      </c>
      <c r="C100" s="156">
        <v>9810061</v>
      </c>
      <c r="D100" s="156"/>
      <c r="E100" s="156">
        <v>13988087403</v>
      </c>
      <c r="F100" s="156"/>
      <c r="G100" s="156">
        <v>-20179733031</v>
      </c>
      <c r="H100" s="156"/>
      <c r="I100" s="151">
        <f t="shared" si="2"/>
        <v>-6191645628</v>
      </c>
      <c r="J100" s="151"/>
      <c r="K100" s="156">
        <v>9810061</v>
      </c>
      <c r="L100" s="156"/>
      <c r="M100" s="156">
        <v>13988087403</v>
      </c>
      <c r="N100" s="156"/>
      <c r="O100" s="156">
        <v>-17880150786</v>
      </c>
      <c r="P100" s="156"/>
      <c r="Q100" s="156">
        <f t="shared" si="3"/>
        <v>-3892063383</v>
      </c>
    </row>
    <row r="101" spans="1:17">
      <c r="A101" s="186" t="s">
        <v>214</v>
      </c>
      <c r="C101" s="156">
        <v>949711</v>
      </c>
      <c r="D101" s="156"/>
      <c r="E101" s="156">
        <v>4006956112</v>
      </c>
      <c r="F101" s="156"/>
      <c r="G101" s="156">
        <v>-6247911339</v>
      </c>
      <c r="H101" s="156"/>
      <c r="I101" s="151">
        <f t="shared" si="2"/>
        <v>-2240955227</v>
      </c>
      <c r="J101" s="151"/>
      <c r="K101" s="156">
        <v>949711</v>
      </c>
      <c r="L101" s="156"/>
      <c r="M101" s="156">
        <v>4006956112</v>
      </c>
      <c r="N101" s="156"/>
      <c r="O101" s="156">
        <v>-4947672920</v>
      </c>
      <c r="P101" s="156"/>
      <c r="Q101" s="156">
        <f t="shared" si="3"/>
        <v>-940716808</v>
      </c>
    </row>
    <row r="102" spans="1:17">
      <c r="A102" s="186" t="s">
        <v>290</v>
      </c>
      <c r="C102" s="156">
        <v>16068733</v>
      </c>
      <c r="D102" s="156"/>
      <c r="E102" s="156">
        <v>41391978322</v>
      </c>
      <c r="F102" s="156"/>
      <c r="G102" s="156">
        <v>-49913242058</v>
      </c>
      <c r="H102" s="156"/>
      <c r="I102" s="151">
        <f t="shared" si="2"/>
        <v>-8521263736</v>
      </c>
      <c r="J102" s="151"/>
      <c r="K102" s="156">
        <v>16068733</v>
      </c>
      <c r="L102" s="156"/>
      <c r="M102" s="156">
        <v>41391978322</v>
      </c>
      <c r="N102" s="156"/>
      <c r="O102" s="156">
        <v>-56280408855</v>
      </c>
      <c r="P102" s="156"/>
      <c r="Q102" s="156">
        <f t="shared" si="3"/>
        <v>-14888430533</v>
      </c>
    </row>
    <row r="103" spans="1:17">
      <c r="A103" s="186" t="s">
        <v>166</v>
      </c>
      <c r="C103" s="156">
        <v>5977770</v>
      </c>
      <c r="D103" s="156"/>
      <c r="E103" s="156">
        <v>39800779935</v>
      </c>
      <c r="F103" s="156"/>
      <c r="G103" s="156">
        <v>-45383747265</v>
      </c>
      <c r="H103" s="156"/>
      <c r="I103" s="151">
        <f t="shared" si="2"/>
        <v>-5582967330</v>
      </c>
      <c r="J103" s="151"/>
      <c r="K103" s="156">
        <v>5977770</v>
      </c>
      <c r="L103" s="156"/>
      <c r="M103" s="156">
        <v>39800779935</v>
      </c>
      <c r="N103" s="156"/>
      <c r="O103" s="156">
        <v>-42425972091</v>
      </c>
      <c r="P103" s="156"/>
      <c r="Q103" s="156">
        <f t="shared" si="3"/>
        <v>-2625192156</v>
      </c>
    </row>
    <row r="104" spans="1:17">
      <c r="A104" s="186" t="s">
        <v>248</v>
      </c>
      <c r="C104" s="156">
        <v>23371285</v>
      </c>
      <c r="D104" s="156"/>
      <c r="E104" s="156">
        <v>22494906221</v>
      </c>
      <c r="F104" s="156"/>
      <c r="G104" s="156">
        <v>-25198612603</v>
      </c>
      <c r="H104" s="156"/>
      <c r="I104" s="151">
        <f t="shared" si="2"/>
        <v>-2703706382</v>
      </c>
      <c r="J104" s="151"/>
      <c r="K104" s="156">
        <v>23371285</v>
      </c>
      <c r="L104" s="156"/>
      <c r="M104" s="156">
        <v>22494906221</v>
      </c>
      <c r="N104" s="156"/>
      <c r="O104" s="156">
        <v>-28328735020</v>
      </c>
      <c r="P104" s="156"/>
      <c r="Q104" s="156">
        <f t="shared" si="3"/>
        <v>-5833828799</v>
      </c>
    </row>
    <row r="105" spans="1:17">
      <c r="A105" s="186" t="s">
        <v>362</v>
      </c>
      <c r="C105" s="149">
        <v>2968627</v>
      </c>
      <c r="D105" s="156"/>
      <c r="E105" s="156">
        <v>79032581345</v>
      </c>
      <c r="F105" s="156"/>
      <c r="G105" s="156">
        <v>-99178998382</v>
      </c>
      <c r="H105" s="156"/>
      <c r="I105" s="151">
        <f t="shared" si="2"/>
        <v>-20146417037</v>
      </c>
      <c r="J105" s="151"/>
      <c r="K105" s="156">
        <v>2968627</v>
      </c>
      <c r="L105" s="156"/>
      <c r="M105" s="156">
        <v>79032581345</v>
      </c>
      <c r="N105" s="156"/>
      <c r="O105" s="156">
        <v>-88755777471</v>
      </c>
      <c r="P105" s="156"/>
      <c r="Q105" s="156">
        <f t="shared" si="3"/>
        <v>-9723196126</v>
      </c>
    </row>
    <row r="106" spans="1:17">
      <c r="A106" s="186" t="s">
        <v>309</v>
      </c>
      <c r="C106" s="149">
        <v>25989769</v>
      </c>
      <c r="D106" s="156"/>
      <c r="E106" s="156">
        <v>72724608006</v>
      </c>
      <c r="F106" s="156"/>
      <c r="G106" s="156">
        <v>-66726534313</v>
      </c>
      <c r="H106" s="156"/>
      <c r="I106" s="151">
        <f t="shared" si="2"/>
        <v>5998073693</v>
      </c>
      <c r="J106" s="151"/>
      <c r="K106" s="156">
        <v>25989769</v>
      </c>
      <c r="L106" s="156"/>
      <c r="M106" s="156">
        <v>72724608006</v>
      </c>
      <c r="N106" s="156"/>
      <c r="O106" s="156">
        <v>-75705941900</v>
      </c>
      <c r="P106" s="156"/>
      <c r="Q106" s="156">
        <f t="shared" si="3"/>
        <v>-2981333894</v>
      </c>
    </row>
    <row r="107" spans="1:17">
      <c r="A107" s="186" t="s">
        <v>204</v>
      </c>
      <c r="C107" s="149">
        <v>17236561</v>
      </c>
      <c r="D107" s="156"/>
      <c r="E107" s="11">
        <v>33351478651</v>
      </c>
      <c r="F107" s="156"/>
      <c r="G107" s="156">
        <v>-40970636750</v>
      </c>
      <c r="H107" s="156"/>
      <c r="I107" s="151">
        <f t="shared" si="2"/>
        <v>-7619158099</v>
      </c>
      <c r="J107" s="151"/>
      <c r="K107" s="156">
        <v>17236561</v>
      </c>
      <c r="L107" s="156"/>
      <c r="M107" s="156">
        <v>33351478651</v>
      </c>
      <c r="N107" s="156"/>
      <c r="O107" s="156">
        <v>-38679820952</v>
      </c>
      <c r="P107" s="156"/>
      <c r="Q107" s="156">
        <f t="shared" si="3"/>
        <v>-5328342301</v>
      </c>
    </row>
    <row r="108" spans="1:17">
      <c r="A108" s="186" t="s">
        <v>358</v>
      </c>
      <c r="C108" s="156">
        <v>1883125</v>
      </c>
      <c r="D108" s="156"/>
      <c r="E108" s="156">
        <v>17321629476</v>
      </c>
      <c r="F108" s="156"/>
      <c r="G108" s="156">
        <v>-18991442877</v>
      </c>
      <c r="H108" s="156"/>
      <c r="I108" s="151">
        <f t="shared" si="2"/>
        <v>-1669813401</v>
      </c>
      <c r="J108" s="151"/>
      <c r="K108" s="156">
        <v>1883125</v>
      </c>
      <c r="L108" s="156"/>
      <c r="M108" s="156">
        <v>17321629476</v>
      </c>
      <c r="N108" s="156"/>
      <c r="O108" s="156">
        <v>-26130579229</v>
      </c>
      <c r="P108" s="156"/>
      <c r="Q108" s="156">
        <f t="shared" si="3"/>
        <v>-8808949753</v>
      </c>
    </row>
    <row r="109" spans="1:17">
      <c r="A109" s="186" t="s">
        <v>263</v>
      </c>
      <c r="C109" s="156">
        <v>144832</v>
      </c>
      <c r="D109" s="156"/>
      <c r="E109" s="156">
        <v>11370528941</v>
      </c>
      <c r="F109" s="156"/>
      <c r="G109" s="156">
        <v>-16757073434</v>
      </c>
      <c r="H109" s="156"/>
      <c r="I109" s="151">
        <f t="shared" si="2"/>
        <v>-5386544493</v>
      </c>
      <c r="J109" s="151"/>
      <c r="K109" s="156">
        <v>144832</v>
      </c>
      <c r="L109" s="156"/>
      <c r="M109" s="156">
        <v>11370528941</v>
      </c>
      <c r="N109" s="156"/>
      <c r="O109" s="156">
        <v>-10966995229</v>
      </c>
      <c r="P109" s="156"/>
      <c r="Q109" s="156">
        <f t="shared" si="3"/>
        <v>403533712</v>
      </c>
    </row>
    <row r="110" spans="1:17">
      <c r="A110" s="186" t="s">
        <v>464</v>
      </c>
      <c r="C110" s="156">
        <v>0</v>
      </c>
      <c r="D110" s="156"/>
      <c r="E110" s="156">
        <v>0</v>
      </c>
      <c r="F110" s="156"/>
      <c r="G110" s="156">
        <v>-5169113603</v>
      </c>
      <c r="H110" s="156"/>
      <c r="I110" s="151">
        <f t="shared" si="2"/>
        <v>-5169113603</v>
      </c>
      <c r="J110" s="151"/>
      <c r="K110" s="156">
        <v>0</v>
      </c>
      <c r="L110" s="156"/>
      <c r="M110" s="156">
        <v>0</v>
      </c>
      <c r="N110" s="156"/>
      <c r="O110" s="156">
        <v>0</v>
      </c>
      <c r="P110" s="156"/>
      <c r="Q110" s="156">
        <f t="shared" si="3"/>
        <v>0</v>
      </c>
    </row>
    <row r="111" spans="1:17">
      <c r="A111" s="186" t="s">
        <v>181</v>
      </c>
      <c r="C111" s="156">
        <v>8079014</v>
      </c>
      <c r="D111" s="156"/>
      <c r="E111" s="156">
        <v>71187081414</v>
      </c>
      <c r="F111" s="156"/>
      <c r="G111" s="156">
        <v>-80897083965</v>
      </c>
      <c r="H111" s="156"/>
      <c r="I111" s="151">
        <f t="shared" si="2"/>
        <v>-9710002551</v>
      </c>
      <c r="J111" s="151"/>
      <c r="K111" s="156">
        <v>8079014</v>
      </c>
      <c r="L111" s="156"/>
      <c r="M111" s="156">
        <v>71187081414</v>
      </c>
      <c r="N111" s="156"/>
      <c r="O111" s="156">
        <v>-67959280506</v>
      </c>
      <c r="P111" s="156"/>
      <c r="Q111" s="156">
        <f t="shared" si="3"/>
        <v>3227800908</v>
      </c>
    </row>
    <row r="112" spans="1:17">
      <c r="A112" s="186" t="s">
        <v>361</v>
      </c>
      <c r="C112" s="156">
        <v>4961160</v>
      </c>
      <c r="D112" s="156"/>
      <c r="E112" s="156">
        <v>12385790549</v>
      </c>
      <c r="F112" s="156"/>
      <c r="G112" s="156">
        <v>-13826003602</v>
      </c>
      <c r="H112" s="156"/>
      <c r="I112" s="151">
        <f t="shared" si="2"/>
        <v>-1440213053</v>
      </c>
      <c r="J112" s="151"/>
      <c r="K112" s="156">
        <v>4961160</v>
      </c>
      <c r="L112" s="156"/>
      <c r="M112" s="156">
        <v>12385790549</v>
      </c>
      <c r="N112" s="156"/>
      <c r="O112" s="156">
        <v>-15446403231</v>
      </c>
      <c r="P112" s="156"/>
      <c r="Q112" s="156">
        <f t="shared" si="3"/>
        <v>-3060612682</v>
      </c>
    </row>
    <row r="113" spans="1:17">
      <c r="A113" s="186" t="s">
        <v>85</v>
      </c>
      <c r="C113" s="156">
        <v>228909</v>
      </c>
      <c r="D113" s="156"/>
      <c r="E113" s="156">
        <v>28540082379</v>
      </c>
      <c r="F113" s="156"/>
      <c r="G113" s="156">
        <v>-31989816054</v>
      </c>
      <c r="H113" s="156"/>
      <c r="I113" s="151">
        <f t="shared" si="2"/>
        <v>-3449733675</v>
      </c>
      <c r="J113" s="151"/>
      <c r="K113" s="156">
        <v>228909</v>
      </c>
      <c r="L113" s="156"/>
      <c r="M113" s="156">
        <v>28540082379</v>
      </c>
      <c r="N113" s="156"/>
      <c r="O113" s="156">
        <v>-31552083892</v>
      </c>
      <c r="P113" s="156"/>
      <c r="Q113" s="156">
        <f t="shared" si="3"/>
        <v>-3012001513</v>
      </c>
    </row>
    <row r="114" spans="1:17">
      <c r="A114" s="186" t="s">
        <v>527</v>
      </c>
      <c r="C114" s="156">
        <v>16639322</v>
      </c>
      <c r="D114" s="156"/>
      <c r="E114" s="156">
        <v>21480420756</v>
      </c>
      <c r="F114" s="156"/>
      <c r="G114" s="156">
        <v>-27344482006</v>
      </c>
      <c r="H114" s="156"/>
      <c r="I114" s="151">
        <f t="shared" si="2"/>
        <v>-5864061250</v>
      </c>
      <c r="J114" s="151"/>
      <c r="K114" s="156">
        <v>16639322</v>
      </c>
      <c r="L114" s="156"/>
      <c r="M114" s="156">
        <v>21480420756</v>
      </c>
      <c r="N114" s="156"/>
      <c r="O114" s="156">
        <v>-29046172279</v>
      </c>
      <c r="P114" s="156"/>
      <c r="Q114" s="156">
        <f t="shared" si="3"/>
        <v>-7565751523</v>
      </c>
    </row>
    <row r="115" spans="1:17">
      <c r="A115" s="186" t="s">
        <v>88</v>
      </c>
      <c r="C115" s="149">
        <v>2525300</v>
      </c>
      <c r="D115" s="156"/>
      <c r="E115" s="156">
        <v>55979112491</v>
      </c>
      <c r="F115" s="156"/>
      <c r="G115" s="156">
        <v>-71375171064</v>
      </c>
      <c r="H115" s="156"/>
      <c r="I115" s="151">
        <f t="shared" si="2"/>
        <v>-15396058573</v>
      </c>
      <c r="J115" s="151"/>
      <c r="K115" s="156">
        <v>2525300</v>
      </c>
      <c r="L115" s="156"/>
      <c r="M115" s="156">
        <v>55979112491</v>
      </c>
      <c r="N115" s="156"/>
      <c r="O115" s="156">
        <v>-83154691508</v>
      </c>
      <c r="P115" s="156"/>
      <c r="Q115" s="156">
        <f t="shared" si="3"/>
        <v>-27175579017</v>
      </c>
    </row>
    <row r="116" spans="1:17">
      <c r="A116" s="186" t="s">
        <v>311</v>
      </c>
      <c r="C116" s="156">
        <v>11807753</v>
      </c>
      <c r="D116" s="156"/>
      <c r="E116" s="156">
        <v>21675486282</v>
      </c>
      <c r="F116" s="156"/>
      <c r="G116" s="156">
        <v>-27699168264</v>
      </c>
      <c r="H116" s="156"/>
      <c r="I116" s="151">
        <f t="shared" si="2"/>
        <v>-6023681982</v>
      </c>
      <c r="J116" s="151"/>
      <c r="K116" s="156">
        <v>11807753</v>
      </c>
      <c r="L116" s="156"/>
      <c r="M116" s="156">
        <v>21675486282</v>
      </c>
      <c r="N116" s="156"/>
      <c r="O116" s="156">
        <v>-33968144394</v>
      </c>
      <c r="P116" s="156"/>
      <c r="Q116" s="156">
        <f t="shared" si="3"/>
        <v>-12292658112</v>
      </c>
    </row>
    <row r="117" spans="1:17">
      <c r="A117" s="186" t="s">
        <v>128</v>
      </c>
      <c r="C117" s="156">
        <v>10640257</v>
      </c>
      <c r="D117" s="156"/>
      <c r="E117" s="156">
        <v>86258923840</v>
      </c>
      <c r="F117" s="156"/>
      <c r="G117" s="156">
        <v>-96092709706</v>
      </c>
      <c r="H117" s="156"/>
      <c r="I117" s="151">
        <f t="shared" si="2"/>
        <v>-9833785866</v>
      </c>
      <c r="J117" s="151"/>
      <c r="K117" s="156">
        <v>10640257</v>
      </c>
      <c r="L117" s="156"/>
      <c r="M117" s="156">
        <v>86258923840</v>
      </c>
      <c r="N117" s="156"/>
      <c r="O117" s="156">
        <v>-74524353517</v>
      </c>
      <c r="P117" s="156"/>
      <c r="Q117" s="156">
        <f t="shared" si="3"/>
        <v>11734570323</v>
      </c>
    </row>
    <row r="118" spans="1:17">
      <c r="A118" s="186" t="s">
        <v>109</v>
      </c>
      <c r="C118" s="156">
        <v>24058040</v>
      </c>
      <c r="D118" s="156"/>
      <c r="E118" s="156">
        <v>30007193690</v>
      </c>
      <c r="F118" s="156"/>
      <c r="G118" s="156">
        <v>-35988087004</v>
      </c>
      <c r="H118" s="156"/>
      <c r="I118" s="151">
        <f t="shared" si="2"/>
        <v>-5980893314</v>
      </c>
      <c r="J118" s="151"/>
      <c r="K118" s="156">
        <v>24058040</v>
      </c>
      <c r="L118" s="156"/>
      <c r="M118" s="156">
        <v>30007193690</v>
      </c>
      <c r="N118" s="156"/>
      <c r="O118" s="156">
        <v>-33401983440</v>
      </c>
      <c r="P118" s="156"/>
      <c r="Q118" s="156">
        <f t="shared" si="3"/>
        <v>-3394789750</v>
      </c>
    </row>
    <row r="119" spans="1:17">
      <c r="A119" s="186" t="s">
        <v>111</v>
      </c>
      <c r="C119" s="156">
        <v>1025838</v>
      </c>
      <c r="D119" s="156"/>
      <c r="E119" s="156">
        <v>12978330474</v>
      </c>
      <c r="F119" s="156"/>
      <c r="G119" s="156">
        <v>-15176729689</v>
      </c>
      <c r="H119" s="156"/>
      <c r="I119" s="151">
        <f t="shared" si="2"/>
        <v>-2198399215</v>
      </c>
      <c r="J119" s="151"/>
      <c r="K119" s="156">
        <v>1025838</v>
      </c>
      <c r="L119" s="156"/>
      <c r="M119" s="156">
        <v>12978330474</v>
      </c>
      <c r="N119" s="156"/>
      <c r="O119" s="156">
        <v>-15499543405</v>
      </c>
      <c r="P119" s="156"/>
      <c r="Q119" s="156">
        <f t="shared" si="3"/>
        <v>-2521212931</v>
      </c>
    </row>
    <row r="120" spans="1:17">
      <c r="A120" s="186" t="s">
        <v>369</v>
      </c>
      <c r="C120" s="156">
        <v>11353318</v>
      </c>
      <c r="D120" s="156"/>
      <c r="E120" s="156">
        <v>20323064564</v>
      </c>
      <c r="F120" s="156"/>
      <c r="G120" s="156">
        <v>-26149624784</v>
      </c>
      <c r="H120" s="156"/>
      <c r="I120" s="151">
        <f t="shared" si="2"/>
        <v>-5826560220</v>
      </c>
      <c r="J120" s="151"/>
      <c r="K120" s="156">
        <v>11353318</v>
      </c>
      <c r="L120" s="156"/>
      <c r="M120" s="156">
        <v>20323064564</v>
      </c>
      <c r="N120" s="156"/>
      <c r="O120" s="156">
        <v>-30986486825</v>
      </c>
      <c r="P120" s="156"/>
      <c r="Q120" s="156">
        <f t="shared" si="3"/>
        <v>-10663422261</v>
      </c>
    </row>
    <row r="121" spans="1:17">
      <c r="A121" s="186" t="s">
        <v>113</v>
      </c>
      <c r="C121" s="156">
        <v>12860396</v>
      </c>
      <c r="D121" s="156"/>
      <c r="E121" s="156">
        <v>75162202473</v>
      </c>
      <c r="F121" s="156"/>
      <c r="G121" s="156">
        <v>-92298602592</v>
      </c>
      <c r="H121" s="156"/>
      <c r="I121" s="151">
        <f t="shared" si="2"/>
        <v>-17136400119</v>
      </c>
      <c r="J121" s="151"/>
      <c r="K121" s="156">
        <v>12860396</v>
      </c>
      <c r="L121" s="156"/>
      <c r="M121" s="156">
        <v>75162202473</v>
      </c>
      <c r="N121" s="156"/>
      <c r="O121" s="156">
        <v>-71464610707</v>
      </c>
      <c r="P121" s="156"/>
      <c r="Q121" s="156">
        <f t="shared" si="3"/>
        <v>3697591766</v>
      </c>
    </row>
    <row r="122" spans="1:17">
      <c r="A122" s="186" t="s">
        <v>279</v>
      </c>
      <c r="C122" s="156">
        <v>6884611</v>
      </c>
      <c r="D122" s="156"/>
      <c r="E122" s="156">
        <v>12979646622</v>
      </c>
      <c r="F122" s="156"/>
      <c r="G122" s="156">
        <v>-16368287431</v>
      </c>
      <c r="H122" s="156"/>
      <c r="I122" s="151">
        <f t="shared" si="2"/>
        <v>-3388640809</v>
      </c>
      <c r="J122" s="151"/>
      <c r="K122" s="156">
        <v>6884611</v>
      </c>
      <c r="L122" s="156"/>
      <c r="M122" s="156">
        <v>12979646622</v>
      </c>
      <c r="N122" s="156"/>
      <c r="O122" s="156">
        <v>-15724306469</v>
      </c>
      <c r="P122" s="156"/>
      <c r="Q122" s="156">
        <f t="shared" si="3"/>
        <v>-2744659847</v>
      </c>
    </row>
    <row r="123" spans="1:17">
      <c r="A123" s="186" t="s">
        <v>135</v>
      </c>
      <c r="C123" s="156">
        <v>12486584</v>
      </c>
      <c r="D123" s="156"/>
      <c r="E123" s="156">
        <v>99368302902</v>
      </c>
      <c r="F123" s="156"/>
      <c r="G123" s="156">
        <v>-143558809122</v>
      </c>
      <c r="H123" s="156"/>
      <c r="I123" s="151">
        <f t="shared" si="2"/>
        <v>-44190506220</v>
      </c>
      <c r="J123" s="151"/>
      <c r="K123" s="156">
        <v>12486584</v>
      </c>
      <c r="L123" s="156"/>
      <c r="M123" s="156">
        <v>99368302902</v>
      </c>
      <c r="N123" s="156"/>
      <c r="O123" s="156">
        <v>-89933443166</v>
      </c>
      <c r="P123" s="156"/>
      <c r="Q123" s="156">
        <f t="shared" si="3"/>
        <v>9434859736</v>
      </c>
    </row>
    <row r="124" spans="1:17">
      <c r="A124" s="186" t="s">
        <v>130</v>
      </c>
      <c r="C124" s="156">
        <v>7099322</v>
      </c>
      <c r="D124" s="156"/>
      <c r="E124" s="156">
        <v>39730665523</v>
      </c>
      <c r="F124" s="156"/>
      <c r="G124" s="156">
        <v>-55337430165</v>
      </c>
      <c r="H124" s="156"/>
      <c r="I124" s="151">
        <f t="shared" si="2"/>
        <v>-15606764642</v>
      </c>
      <c r="J124" s="151"/>
      <c r="K124" s="156">
        <v>7099322</v>
      </c>
      <c r="L124" s="156"/>
      <c r="M124" s="156">
        <v>39730665523</v>
      </c>
      <c r="N124" s="156"/>
      <c r="O124" s="156">
        <v>-51673552281</v>
      </c>
      <c r="P124" s="156"/>
      <c r="Q124" s="156">
        <f t="shared" si="3"/>
        <v>-11942886758</v>
      </c>
    </row>
    <row r="125" spans="1:17">
      <c r="A125" s="186" t="s">
        <v>344</v>
      </c>
      <c r="C125" s="156">
        <v>3408167</v>
      </c>
      <c r="D125" s="156"/>
      <c r="E125" s="156">
        <v>5116696490</v>
      </c>
      <c r="F125" s="156"/>
      <c r="G125" s="156">
        <v>-5994354423</v>
      </c>
      <c r="H125" s="156"/>
      <c r="I125" s="151">
        <f t="shared" si="2"/>
        <v>-877657933</v>
      </c>
      <c r="J125" s="151"/>
      <c r="K125" s="156">
        <v>3408167</v>
      </c>
      <c r="L125" s="156"/>
      <c r="M125" s="156">
        <v>5116696490</v>
      </c>
      <c r="N125" s="156"/>
      <c r="O125" s="156">
        <v>-5899905620</v>
      </c>
      <c r="P125" s="156"/>
      <c r="Q125" s="156">
        <f t="shared" si="3"/>
        <v>-783209130</v>
      </c>
    </row>
    <row r="126" spans="1:17">
      <c r="A126" s="186" t="s">
        <v>234</v>
      </c>
      <c r="C126" s="156">
        <v>13482492</v>
      </c>
      <c r="D126" s="156"/>
      <c r="E126" s="156">
        <v>21271453020</v>
      </c>
      <c r="F126" s="156"/>
      <c r="G126" s="156">
        <v>-23929006162</v>
      </c>
      <c r="H126" s="156"/>
      <c r="I126" s="151">
        <f t="shared" si="2"/>
        <v>-2657553142</v>
      </c>
      <c r="J126" s="151"/>
      <c r="K126" s="156">
        <v>13482492</v>
      </c>
      <c r="L126" s="156"/>
      <c r="M126" s="156">
        <v>21271453020</v>
      </c>
      <c r="N126" s="156"/>
      <c r="O126" s="156">
        <v>-32171268387</v>
      </c>
      <c r="P126" s="156"/>
      <c r="Q126" s="156">
        <f t="shared" si="3"/>
        <v>-10899815367</v>
      </c>
    </row>
    <row r="127" spans="1:17">
      <c r="A127" s="186" t="s">
        <v>258</v>
      </c>
      <c r="C127" s="156">
        <v>11301882</v>
      </c>
      <c r="D127" s="156"/>
      <c r="E127" s="156">
        <v>27699860581</v>
      </c>
      <c r="F127" s="156"/>
      <c r="G127" s="156">
        <v>-32889992684</v>
      </c>
      <c r="H127" s="156"/>
      <c r="I127" s="151">
        <f t="shared" si="2"/>
        <v>-5190132103</v>
      </c>
      <c r="J127" s="151"/>
      <c r="K127" s="156">
        <v>11301882</v>
      </c>
      <c r="L127" s="156"/>
      <c r="M127" s="156">
        <v>27699860581</v>
      </c>
      <c r="N127" s="156"/>
      <c r="O127" s="156">
        <v>-34433177308</v>
      </c>
      <c r="P127" s="156"/>
      <c r="Q127" s="156">
        <f t="shared" si="3"/>
        <v>-6733316727</v>
      </c>
    </row>
    <row r="128" spans="1:17">
      <c r="A128" s="186" t="s">
        <v>139</v>
      </c>
      <c r="C128" s="156">
        <v>44746437</v>
      </c>
      <c r="D128" s="156"/>
      <c r="E128" s="156">
        <v>67533232056</v>
      </c>
      <c r="F128" s="156"/>
      <c r="G128" s="156">
        <v>-73154943135</v>
      </c>
      <c r="H128" s="156"/>
      <c r="I128" s="151">
        <f t="shared" si="2"/>
        <v>-5621711079</v>
      </c>
      <c r="J128" s="151"/>
      <c r="K128" s="156">
        <v>44746437</v>
      </c>
      <c r="L128" s="156"/>
      <c r="M128" s="156">
        <v>67533232056</v>
      </c>
      <c r="N128" s="156"/>
      <c r="O128" s="156">
        <v>-77890046148</v>
      </c>
      <c r="P128" s="156"/>
      <c r="Q128" s="156">
        <f t="shared" si="3"/>
        <v>-10356814092</v>
      </c>
    </row>
    <row r="129" spans="1:17">
      <c r="A129" s="186" t="s">
        <v>329</v>
      </c>
      <c r="C129" s="156">
        <v>21076084</v>
      </c>
      <c r="D129" s="156"/>
      <c r="E129" s="156">
        <v>61714752487</v>
      </c>
      <c r="F129" s="156"/>
      <c r="G129" s="156">
        <v>-84140197287</v>
      </c>
      <c r="H129" s="156"/>
      <c r="I129" s="151">
        <f t="shared" si="2"/>
        <v>-22425444800</v>
      </c>
      <c r="J129" s="151"/>
      <c r="K129" s="156">
        <v>21076084</v>
      </c>
      <c r="L129" s="156"/>
      <c r="M129" s="156">
        <v>61714752487</v>
      </c>
      <c r="N129" s="156"/>
      <c r="O129" s="156">
        <v>-68304056177</v>
      </c>
      <c r="P129" s="156"/>
      <c r="Q129" s="156">
        <f t="shared" si="3"/>
        <v>-6589303690</v>
      </c>
    </row>
    <row r="130" spans="1:17">
      <c r="A130" s="186" t="s">
        <v>528</v>
      </c>
      <c r="C130" s="156">
        <v>16742230</v>
      </c>
      <c r="D130" s="156"/>
      <c r="E130" s="156">
        <v>34421747631</v>
      </c>
      <c r="F130" s="156"/>
      <c r="G130" s="156">
        <v>-41480694146</v>
      </c>
      <c r="H130" s="156"/>
      <c r="I130" s="151">
        <f t="shared" si="2"/>
        <v>-7058946515</v>
      </c>
      <c r="J130" s="151"/>
      <c r="K130" s="156">
        <v>16742230</v>
      </c>
      <c r="L130" s="156"/>
      <c r="M130" s="156">
        <v>34421747631</v>
      </c>
      <c r="N130" s="156"/>
      <c r="O130" s="156">
        <v>-41830782990</v>
      </c>
      <c r="P130" s="156"/>
      <c r="Q130" s="156">
        <f t="shared" si="3"/>
        <v>-7409035359</v>
      </c>
    </row>
    <row r="131" spans="1:17">
      <c r="A131" s="186" t="s">
        <v>377</v>
      </c>
      <c r="C131" s="156">
        <v>975271</v>
      </c>
      <c r="D131" s="156"/>
      <c r="E131" s="156">
        <v>56254270182</v>
      </c>
      <c r="F131" s="156"/>
      <c r="G131" s="156">
        <v>-55838696412</v>
      </c>
      <c r="H131" s="156"/>
      <c r="I131" s="151">
        <f t="shared" si="2"/>
        <v>415573770</v>
      </c>
      <c r="J131" s="151"/>
      <c r="K131" s="156">
        <v>975271</v>
      </c>
      <c r="L131" s="156"/>
      <c r="M131" s="156">
        <v>56254270182</v>
      </c>
      <c r="N131" s="156"/>
      <c r="O131" s="156">
        <v>-49766065365</v>
      </c>
      <c r="P131" s="156"/>
      <c r="Q131" s="156">
        <f t="shared" si="3"/>
        <v>6488204817</v>
      </c>
    </row>
    <row r="132" spans="1:17">
      <c r="A132" s="186" t="s">
        <v>260</v>
      </c>
      <c r="C132" s="156">
        <v>8879816</v>
      </c>
      <c r="D132" s="156"/>
      <c r="E132" s="156">
        <v>100799842259</v>
      </c>
      <c r="F132" s="156"/>
      <c r="G132" s="156">
        <v>-116244074306</v>
      </c>
      <c r="H132" s="156"/>
      <c r="I132" s="151">
        <f t="shared" si="2"/>
        <v>-15444232047</v>
      </c>
      <c r="J132" s="151"/>
      <c r="K132" s="156">
        <v>8879816</v>
      </c>
      <c r="L132" s="156"/>
      <c r="M132" s="156">
        <v>100799842259</v>
      </c>
      <c r="N132" s="156"/>
      <c r="O132" s="156">
        <v>-108062812626</v>
      </c>
      <c r="P132" s="156"/>
      <c r="Q132" s="156">
        <f t="shared" si="3"/>
        <v>-7262970367</v>
      </c>
    </row>
    <row r="133" spans="1:17">
      <c r="A133" s="186" t="s">
        <v>289</v>
      </c>
      <c r="C133" s="156">
        <v>9950346</v>
      </c>
      <c r="D133" s="156"/>
      <c r="E133" s="156">
        <v>14533688707</v>
      </c>
      <c r="F133" s="156"/>
      <c r="G133" s="156">
        <v>-23218990058</v>
      </c>
      <c r="H133" s="156"/>
      <c r="I133" s="151">
        <f t="shared" si="2"/>
        <v>-8685301351</v>
      </c>
      <c r="J133" s="151"/>
      <c r="K133" s="156">
        <v>9950346</v>
      </c>
      <c r="L133" s="156"/>
      <c r="M133" s="156">
        <v>14533688707</v>
      </c>
      <c r="N133" s="156"/>
      <c r="O133" s="156">
        <v>-14467530784</v>
      </c>
      <c r="P133" s="156"/>
      <c r="Q133" s="156">
        <f t="shared" si="3"/>
        <v>66157923</v>
      </c>
    </row>
    <row r="134" spans="1:17">
      <c r="A134" s="186" t="s">
        <v>359</v>
      </c>
      <c r="C134" s="156">
        <v>15785834</v>
      </c>
      <c r="D134" s="156"/>
      <c r="E134" s="156">
        <v>27881580919</v>
      </c>
      <c r="F134" s="156"/>
      <c r="G134" s="156">
        <v>-32506224273</v>
      </c>
      <c r="H134" s="156"/>
      <c r="I134" s="151">
        <f t="shared" si="2"/>
        <v>-4624643354</v>
      </c>
      <c r="J134" s="151"/>
      <c r="K134" s="156">
        <v>15785834</v>
      </c>
      <c r="L134" s="156"/>
      <c r="M134" s="156">
        <v>27881580919</v>
      </c>
      <c r="N134" s="156"/>
      <c r="O134" s="156">
        <v>-38090746328</v>
      </c>
      <c r="P134" s="156"/>
      <c r="Q134" s="156">
        <f t="shared" si="3"/>
        <v>-10209165409</v>
      </c>
    </row>
    <row r="135" spans="1:17">
      <c r="A135" s="186" t="s">
        <v>187</v>
      </c>
      <c r="C135" s="156">
        <v>16076098</v>
      </c>
      <c r="D135" s="156"/>
      <c r="E135" s="156">
        <v>27341436219</v>
      </c>
      <c r="F135" s="156"/>
      <c r="G135" s="156">
        <v>-35983281970</v>
      </c>
      <c r="H135" s="156"/>
      <c r="I135" s="151">
        <f t="shared" si="2"/>
        <v>-8641845751</v>
      </c>
      <c r="J135" s="151"/>
      <c r="K135" s="156">
        <v>16076098</v>
      </c>
      <c r="L135" s="156"/>
      <c r="M135" s="156">
        <v>27341436219</v>
      </c>
      <c r="N135" s="156"/>
      <c r="O135" s="156">
        <v>-40996201998</v>
      </c>
      <c r="P135" s="156"/>
      <c r="Q135" s="156">
        <f t="shared" si="3"/>
        <v>-13654765779</v>
      </c>
    </row>
    <row r="136" spans="1:17">
      <c r="A136" s="186" t="s">
        <v>365</v>
      </c>
      <c r="C136" s="156">
        <v>0</v>
      </c>
      <c r="D136" s="156"/>
      <c r="E136" s="156">
        <v>0</v>
      </c>
      <c r="F136" s="156"/>
      <c r="G136" s="156">
        <v>-59609370867</v>
      </c>
      <c r="H136" s="156"/>
      <c r="I136" s="151">
        <f t="shared" ref="I136:I199" si="4">E136+G136</f>
        <v>-59609370867</v>
      </c>
      <c r="J136" s="151"/>
      <c r="K136" s="156">
        <v>0</v>
      </c>
      <c r="L136" s="156"/>
      <c r="M136" s="156">
        <v>0</v>
      </c>
      <c r="N136" s="156"/>
      <c r="O136" s="156">
        <v>0</v>
      </c>
      <c r="P136" s="156"/>
      <c r="Q136" s="156">
        <f t="shared" si="3"/>
        <v>0</v>
      </c>
    </row>
    <row r="137" spans="1:17">
      <c r="A137" s="186" t="s">
        <v>218</v>
      </c>
      <c r="C137" s="156">
        <v>128688432</v>
      </c>
      <c r="D137" s="156"/>
      <c r="E137" s="156">
        <v>55546746636</v>
      </c>
      <c r="F137" s="156"/>
      <c r="G137" s="156">
        <v>-59467654352</v>
      </c>
      <c r="H137" s="156"/>
      <c r="I137" s="151">
        <f t="shared" si="4"/>
        <v>-3920907716</v>
      </c>
      <c r="J137" s="151"/>
      <c r="K137" s="156">
        <v>128688432</v>
      </c>
      <c r="L137" s="156"/>
      <c r="M137" s="156">
        <v>55546746636</v>
      </c>
      <c r="N137" s="156"/>
      <c r="O137" s="156">
        <v>-72596253593</v>
      </c>
      <c r="P137" s="156"/>
      <c r="Q137" s="156">
        <f t="shared" ref="Q137:Q200" si="5">M137+O137</f>
        <v>-17049506957</v>
      </c>
    </row>
    <row r="138" spans="1:17">
      <c r="A138" s="186" t="s">
        <v>138</v>
      </c>
      <c r="C138" s="156">
        <v>5871721</v>
      </c>
      <c r="D138" s="156"/>
      <c r="E138" s="156">
        <v>15259165073</v>
      </c>
      <c r="F138" s="156"/>
      <c r="G138" s="156">
        <v>-21914447319</v>
      </c>
      <c r="H138" s="156"/>
      <c r="I138" s="151">
        <f t="shared" si="4"/>
        <v>-6655282246</v>
      </c>
      <c r="J138" s="151"/>
      <c r="K138" s="156">
        <v>5871721</v>
      </c>
      <c r="L138" s="156"/>
      <c r="M138" s="156">
        <v>15259165073</v>
      </c>
      <c r="N138" s="156"/>
      <c r="O138" s="156">
        <v>-21351591678</v>
      </c>
      <c r="P138" s="156"/>
      <c r="Q138" s="156">
        <f t="shared" si="5"/>
        <v>-6092426605</v>
      </c>
    </row>
    <row r="139" spans="1:17">
      <c r="A139" s="186" t="s">
        <v>131</v>
      </c>
      <c r="C139" s="156">
        <v>23291510</v>
      </c>
      <c r="D139" s="156"/>
      <c r="E139" s="156">
        <v>20638539701</v>
      </c>
      <c r="F139" s="156"/>
      <c r="G139" s="156">
        <v>-26670632491</v>
      </c>
      <c r="H139" s="156"/>
      <c r="I139" s="151">
        <f t="shared" si="4"/>
        <v>-6032092790</v>
      </c>
      <c r="J139" s="151"/>
      <c r="K139" s="156">
        <v>23291510</v>
      </c>
      <c r="L139" s="156"/>
      <c r="M139" s="156">
        <v>20638539701</v>
      </c>
      <c r="N139" s="156"/>
      <c r="O139" s="156">
        <v>-23316811865</v>
      </c>
      <c r="P139" s="156"/>
      <c r="Q139" s="156">
        <f t="shared" si="5"/>
        <v>-2678272164</v>
      </c>
    </row>
    <row r="140" spans="1:17">
      <c r="A140" s="186" t="s">
        <v>229</v>
      </c>
      <c r="C140" s="156">
        <v>8667034</v>
      </c>
      <c r="D140" s="156"/>
      <c r="E140" s="156">
        <v>6665103422</v>
      </c>
      <c r="F140" s="156"/>
      <c r="G140" s="156">
        <v>-6665103422</v>
      </c>
      <c r="H140" s="156"/>
      <c r="I140" s="151">
        <f t="shared" si="4"/>
        <v>0</v>
      </c>
      <c r="J140" s="151"/>
      <c r="K140" s="156">
        <v>8667034</v>
      </c>
      <c r="L140" s="156"/>
      <c r="M140" s="156">
        <v>6665103422</v>
      </c>
      <c r="N140" s="156"/>
      <c r="O140" s="156">
        <v>-10571175736</v>
      </c>
      <c r="P140" s="156"/>
      <c r="Q140" s="156">
        <f t="shared" si="5"/>
        <v>-3906072314</v>
      </c>
    </row>
    <row r="141" spans="1:17">
      <c r="A141" s="186" t="s">
        <v>298</v>
      </c>
      <c r="C141" s="156">
        <v>3141984</v>
      </c>
      <c r="D141" s="156"/>
      <c r="E141" s="156">
        <v>20950920240</v>
      </c>
      <c r="F141" s="156"/>
      <c r="G141" s="156">
        <v>-20232930932</v>
      </c>
      <c r="H141" s="156"/>
      <c r="I141" s="151">
        <f t="shared" si="4"/>
        <v>717989308</v>
      </c>
      <c r="J141" s="151"/>
      <c r="K141" s="156">
        <v>3141984</v>
      </c>
      <c r="L141" s="156"/>
      <c r="M141" s="156">
        <v>20950920240</v>
      </c>
      <c r="N141" s="156"/>
      <c r="O141" s="156">
        <v>-26531056794</v>
      </c>
      <c r="P141" s="156"/>
      <c r="Q141" s="156">
        <f t="shared" si="5"/>
        <v>-5580136554</v>
      </c>
    </row>
    <row r="142" spans="1:17">
      <c r="A142" s="186" t="s">
        <v>104</v>
      </c>
      <c r="C142" s="156">
        <v>65640547</v>
      </c>
      <c r="D142" s="156"/>
      <c r="E142" s="156">
        <v>70083264639</v>
      </c>
      <c r="F142" s="156"/>
      <c r="G142" s="156">
        <v>-91180445721</v>
      </c>
      <c r="H142" s="156"/>
      <c r="I142" s="151">
        <f t="shared" si="4"/>
        <v>-21097181082</v>
      </c>
      <c r="J142" s="151"/>
      <c r="K142" s="156">
        <v>65640547</v>
      </c>
      <c r="L142" s="156"/>
      <c r="M142" s="156">
        <v>70083264639</v>
      </c>
      <c r="N142" s="156"/>
      <c r="O142" s="156">
        <v>-91420799487</v>
      </c>
      <c r="P142" s="156"/>
      <c r="Q142" s="156">
        <f t="shared" si="5"/>
        <v>-21337534848</v>
      </c>
    </row>
    <row r="143" spans="1:17">
      <c r="A143" s="186" t="s">
        <v>404</v>
      </c>
      <c r="C143" s="156">
        <v>0</v>
      </c>
      <c r="D143" s="156"/>
      <c r="E143" s="156">
        <v>0</v>
      </c>
      <c r="F143" s="156"/>
      <c r="G143" s="156">
        <v>-10116692483</v>
      </c>
      <c r="H143" s="156"/>
      <c r="I143" s="151">
        <f t="shared" si="4"/>
        <v>-10116692483</v>
      </c>
      <c r="J143" s="151"/>
      <c r="K143" s="156">
        <v>0</v>
      </c>
      <c r="L143" s="156"/>
      <c r="M143" s="156">
        <v>0</v>
      </c>
      <c r="N143" s="156"/>
      <c r="O143" s="156">
        <v>0</v>
      </c>
      <c r="P143" s="156"/>
      <c r="Q143" s="156">
        <f t="shared" si="5"/>
        <v>0</v>
      </c>
    </row>
    <row r="144" spans="1:17">
      <c r="A144" s="186" t="s">
        <v>177</v>
      </c>
      <c r="C144" s="156">
        <v>7823590</v>
      </c>
      <c r="D144" s="156"/>
      <c r="E144" s="156">
        <v>54962844639</v>
      </c>
      <c r="F144" s="156"/>
      <c r="G144" s="156">
        <v>-61188443586</v>
      </c>
      <c r="H144" s="156"/>
      <c r="I144" s="151">
        <f t="shared" si="4"/>
        <v>-6225598947</v>
      </c>
      <c r="J144" s="151"/>
      <c r="K144" s="156">
        <v>7823590</v>
      </c>
      <c r="L144" s="156"/>
      <c r="M144" s="156">
        <v>54962844639</v>
      </c>
      <c r="N144" s="156"/>
      <c r="O144" s="156">
        <v>-49068064858</v>
      </c>
      <c r="P144" s="156"/>
      <c r="Q144" s="156">
        <f t="shared" si="5"/>
        <v>5894779781</v>
      </c>
    </row>
    <row r="145" spans="1:17">
      <c r="A145" s="186" t="s">
        <v>176</v>
      </c>
      <c r="C145" s="156">
        <v>13460386</v>
      </c>
      <c r="D145" s="156"/>
      <c r="E145" s="156">
        <v>49004401249</v>
      </c>
      <c r="F145" s="156"/>
      <c r="G145" s="156">
        <v>-59535527483</v>
      </c>
      <c r="H145" s="156"/>
      <c r="I145" s="151">
        <f t="shared" si="4"/>
        <v>-10531126234</v>
      </c>
      <c r="J145" s="151"/>
      <c r="K145" s="156">
        <v>13460386</v>
      </c>
      <c r="L145" s="156"/>
      <c r="M145" s="156">
        <v>49004401249</v>
      </c>
      <c r="N145" s="156"/>
      <c r="O145" s="156">
        <v>-55236511813</v>
      </c>
      <c r="P145" s="156"/>
      <c r="Q145" s="156">
        <f t="shared" si="5"/>
        <v>-6232110564</v>
      </c>
    </row>
    <row r="146" spans="1:17">
      <c r="A146" s="186" t="s">
        <v>156</v>
      </c>
      <c r="C146" s="156">
        <v>6859339</v>
      </c>
      <c r="D146" s="156"/>
      <c r="E146" s="156">
        <v>39272445109</v>
      </c>
      <c r="F146" s="156"/>
      <c r="G146" s="156">
        <v>-46404071869</v>
      </c>
      <c r="H146" s="156"/>
      <c r="I146" s="151">
        <f t="shared" si="4"/>
        <v>-7131626760</v>
      </c>
      <c r="J146" s="151"/>
      <c r="K146" s="156">
        <v>6859339</v>
      </c>
      <c r="L146" s="156"/>
      <c r="M146" s="156">
        <v>39272445109</v>
      </c>
      <c r="N146" s="156"/>
      <c r="O146" s="156">
        <v>-37712236833</v>
      </c>
      <c r="P146" s="156"/>
      <c r="Q146" s="156">
        <f t="shared" si="5"/>
        <v>1560208276</v>
      </c>
    </row>
    <row r="147" spans="1:17">
      <c r="A147" s="186" t="s">
        <v>98</v>
      </c>
      <c r="C147" s="156">
        <v>3988254</v>
      </c>
      <c r="D147" s="156"/>
      <c r="E147" s="156">
        <v>24100717013</v>
      </c>
      <c r="F147" s="156"/>
      <c r="G147" s="156">
        <v>-32542949889</v>
      </c>
      <c r="H147" s="156"/>
      <c r="I147" s="151">
        <f t="shared" si="4"/>
        <v>-8442232876</v>
      </c>
      <c r="J147" s="151"/>
      <c r="K147" s="156">
        <v>3988254</v>
      </c>
      <c r="L147" s="156"/>
      <c r="M147" s="156">
        <v>24100717013</v>
      </c>
      <c r="N147" s="156"/>
      <c r="O147" s="156">
        <v>-35394927808</v>
      </c>
      <c r="P147" s="156"/>
      <c r="Q147" s="156">
        <f t="shared" si="5"/>
        <v>-11294210795</v>
      </c>
    </row>
    <row r="148" spans="1:17">
      <c r="A148" s="186" t="s">
        <v>99</v>
      </c>
      <c r="C148" s="156">
        <v>20776230</v>
      </c>
      <c r="D148" s="156"/>
      <c r="E148" s="156">
        <v>134001593327</v>
      </c>
      <c r="F148" s="156"/>
      <c r="G148" s="156">
        <v>-155526456204</v>
      </c>
      <c r="H148" s="156"/>
      <c r="I148" s="151">
        <f t="shared" si="4"/>
        <v>-21524862877</v>
      </c>
      <c r="J148" s="151"/>
      <c r="K148" s="156">
        <v>20776230</v>
      </c>
      <c r="L148" s="156"/>
      <c r="M148" s="156">
        <v>134001593327</v>
      </c>
      <c r="N148" s="156"/>
      <c r="O148" s="156">
        <v>-166767210083</v>
      </c>
      <c r="P148" s="156"/>
      <c r="Q148" s="156">
        <f t="shared" si="5"/>
        <v>-32765616756</v>
      </c>
    </row>
    <row r="149" spans="1:17">
      <c r="A149" s="186" t="s">
        <v>529</v>
      </c>
      <c r="C149" s="156">
        <v>834989</v>
      </c>
      <c r="D149" s="156"/>
      <c r="E149" s="156">
        <v>14913621633</v>
      </c>
      <c r="F149" s="156"/>
      <c r="G149" s="156">
        <v>-16268253660</v>
      </c>
      <c r="H149" s="156"/>
      <c r="I149" s="151">
        <f t="shared" si="4"/>
        <v>-1354632027</v>
      </c>
      <c r="J149" s="151"/>
      <c r="K149" s="156">
        <v>834989</v>
      </c>
      <c r="L149" s="156"/>
      <c r="M149" s="156">
        <v>14913621633</v>
      </c>
      <c r="N149" s="156"/>
      <c r="O149" s="156">
        <v>-16268253660</v>
      </c>
      <c r="P149" s="156"/>
      <c r="Q149" s="156">
        <f t="shared" si="5"/>
        <v>-1354632027</v>
      </c>
    </row>
    <row r="150" spans="1:17">
      <c r="A150" s="186" t="s">
        <v>142</v>
      </c>
      <c r="C150" s="156">
        <v>4458268</v>
      </c>
      <c r="D150" s="156"/>
      <c r="E150" s="156">
        <v>158416478124</v>
      </c>
      <c r="F150" s="156"/>
      <c r="G150" s="156">
        <v>-193962813473</v>
      </c>
      <c r="H150" s="156"/>
      <c r="I150" s="151">
        <f t="shared" si="4"/>
        <v>-35546335349</v>
      </c>
      <c r="J150" s="151"/>
      <c r="K150" s="156">
        <v>4458268</v>
      </c>
      <c r="L150" s="156"/>
      <c r="M150" s="156">
        <v>158416478124</v>
      </c>
      <c r="N150" s="156"/>
      <c r="O150" s="156">
        <v>-207095447112</v>
      </c>
      <c r="P150" s="156"/>
      <c r="Q150" s="156">
        <f t="shared" si="5"/>
        <v>-48678968988</v>
      </c>
    </row>
    <row r="151" spans="1:17">
      <c r="A151" s="186" t="s">
        <v>328</v>
      </c>
      <c r="C151" s="156">
        <v>6936673</v>
      </c>
      <c r="D151" s="156"/>
      <c r="E151" s="156">
        <v>31317888960</v>
      </c>
      <c r="F151" s="156"/>
      <c r="G151" s="156">
        <v>-40092991377</v>
      </c>
      <c r="H151" s="156"/>
      <c r="I151" s="151">
        <f t="shared" si="4"/>
        <v>-8775102417</v>
      </c>
      <c r="J151" s="151"/>
      <c r="K151" s="156">
        <v>6936673</v>
      </c>
      <c r="L151" s="156"/>
      <c r="M151" s="156">
        <v>31317888960</v>
      </c>
      <c r="N151" s="156"/>
      <c r="O151" s="156">
        <v>-39683011489</v>
      </c>
      <c r="P151" s="156"/>
      <c r="Q151" s="156">
        <f t="shared" si="5"/>
        <v>-8365122529</v>
      </c>
    </row>
    <row r="152" spans="1:17">
      <c r="A152" s="186" t="s">
        <v>301</v>
      </c>
      <c r="C152" s="156">
        <v>5814618</v>
      </c>
      <c r="D152" s="156"/>
      <c r="E152" s="156">
        <v>10500801229</v>
      </c>
      <c r="F152" s="156"/>
      <c r="G152" s="156">
        <v>-12806867542</v>
      </c>
      <c r="H152" s="156"/>
      <c r="I152" s="151">
        <f t="shared" si="4"/>
        <v>-2306066313</v>
      </c>
      <c r="J152" s="151"/>
      <c r="K152" s="156">
        <v>5814618</v>
      </c>
      <c r="L152" s="156"/>
      <c r="M152" s="156">
        <v>10500801229</v>
      </c>
      <c r="N152" s="156"/>
      <c r="O152" s="156">
        <v>-10859739364</v>
      </c>
      <c r="P152" s="156"/>
      <c r="Q152" s="156">
        <f t="shared" si="5"/>
        <v>-358938135</v>
      </c>
    </row>
    <row r="153" spans="1:17">
      <c r="A153" s="186" t="s">
        <v>247</v>
      </c>
      <c r="C153" s="156">
        <v>8490182</v>
      </c>
      <c r="D153" s="156"/>
      <c r="E153" s="156">
        <v>23201218671</v>
      </c>
      <c r="F153" s="156"/>
      <c r="G153" s="156">
        <v>-28481404441</v>
      </c>
      <c r="H153" s="156"/>
      <c r="I153" s="151">
        <f t="shared" si="4"/>
        <v>-5280185770</v>
      </c>
      <c r="J153" s="151"/>
      <c r="K153" s="156">
        <v>8490182</v>
      </c>
      <c r="L153" s="156"/>
      <c r="M153" s="156">
        <v>23201218671</v>
      </c>
      <c r="N153" s="156"/>
      <c r="O153" s="156">
        <v>-28919862543</v>
      </c>
      <c r="P153" s="156"/>
      <c r="Q153" s="156">
        <f t="shared" si="5"/>
        <v>-5718643872</v>
      </c>
    </row>
    <row r="154" spans="1:17">
      <c r="A154" s="186" t="s">
        <v>382</v>
      </c>
      <c r="C154" s="156">
        <v>6022569</v>
      </c>
      <c r="D154" s="156"/>
      <c r="E154" s="156">
        <v>42549223539</v>
      </c>
      <c r="F154" s="156"/>
      <c r="G154" s="156">
        <v>-54316720817</v>
      </c>
      <c r="H154" s="156"/>
      <c r="I154" s="151">
        <f t="shared" si="4"/>
        <v>-11767497278</v>
      </c>
      <c r="J154" s="151"/>
      <c r="K154" s="156">
        <v>6022569</v>
      </c>
      <c r="L154" s="156"/>
      <c r="M154" s="156">
        <v>42549223539</v>
      </c>
      <c r="N154" s="156"/>
      <c r="O154" s="156">
        <v>-45893246185</v>
      </c>
      <c r="P154" s="156"/>
      <c r="Q154" s="156">
        <f t="shared" si="5"/>
        <v>-3344022646</v>
      </c>
    </row>
    <row r="155" spans="1:17">
      <c r="A155" s="186" t="s">
        <v>82</v>
      </c>
      <c r="C155" s="156">
        <v>10193082</v>
      </c>
      <c r="D155" s="156"/>
      <c r="E155" s="156">
        <v>32922012249</v>
      </c>
      <c r="F155" s="156"/>
      <c r="G155" s="156">
        <v>-43195401890</v>
      </c>
      <c r="H155" s="156"/>
      <c r="I155" s="151">
        <f t="shared" si="4"/>
        <v>-10273389641</v>
      </c>
      <c r="J155" s="151"/>
      <c r="K155" s="156">
        <v>10193082</v>
      </c>
      <c r="L155" s="156"/>
      <c r="M155" s="156">
        <v>32922012249</v>
      </c>
      <c r="N155" s="156"/>
      <c r="O155" s="156">
        <v>-36690264484</v>
      </c>
      <c r="P155" s="156"/>
      <c r="Q155" s="156">
        <f t="shared" si="5"/>
        <v>-3768252235</v>
      </c>
    </row>
    <row r="156" spans="1:17">
      <c r="A156" s="186" t="s">
        <v>405</v>
      </c>
      <c r="C156" s="156">
        <v>9973334</v>
      </c>
      <c r="D156" s="156"/>
      <c r="E156" s="156">
        <v>102920897336</v>
      </c>
      <c r="F156" s="156"/>
      <c r="G156" s="156">
        <v>-131843774366</v>
      </c>
      <c r="H156" s="156"/>
      <c r="I156" s="151">
        <f t="shared" si="4"/>
        <v>-28922877030</v>
      </c>
      <c r="J156" s="151"/>
      <c r="K156" s="156">
        <v>9973334</v>
      </c>
      <c r="L156" s="156"/>
      <c r="M156" s="156">
        <v>102920897336</v>
      </c>
      <c r="N156" s="156"/>
      <c r="O156" s="156">
        <v>-158435072382</v>
      </c>
      <c r="P156" s="156"/>
      <c r="Q156" s="156">
        <f t="shared" si="5"/>
        <v>-55514175046</v>
      </c>
    </row>
    <row r="157" spans="1:17">
      <c r="A157" s="186" t="s">
        <v>351</v>
      </c>
      <c r="C157" s="156">
        <v>4194500</v>
      </c>
      <c r="D157" s="156"/>
      <c r="E157" s="156">
        <v>10679888341</v>
      </c>
      <c r="F157" s="156"/>
      <c r="G157" s="156">
        <v>-14640875781</v>
      </c>
      <c r="H157" s="156"/>
      <c r="I157" s="151">
        <f t="shared" si="4"/>
        <v>-3960987440</v>
      </c>
      <c r="J157" s="151"/>
      <c r="K157" s="156">
        <v>4194500</v>
      </c>
      <c r="L157" s="156"/>
      <c r="M157" s="156">
        <v>10679888341</v>
      </c>
      <c r="N157" s="156"/>
      <c r="O157" s="156">
        <v>-12680883848</v>
      </c>
      <c r="P157" s="156"/>
      <c r="Q157" s="156">
        <f t="shared" si="5"/>
        <v>-2000995507</v>
      </c>
    </row>
    <row r="158" spans="1:17">
      <c r="A158" s="186" t="s">
        <v>292</v>
      </c>
      <c r="C158" s="156">
        <v>1554552</v>
      </c>
      <c r="D158" s="156"/>
      <c r="E158" s="156">
        <v>50487180800</v>
      </c>
      <c r="F158" s="156"/>
      <c r="G158" s="156">
        <v>-57326614203</v>
      </c>
      <c r="H158" s="156"/>
      <c r="I158" s="151">
        <f t="shared" si="4"/>
        <v>-6839433403</v>
      </c>
      <c r="J158" s="151"/>
      <c r="K158" s="156">
        <v>1554552</v>
      </c>
      <c r="L158" s="156"/>
      <c r="M158" s="156">
        <v>50487180800</v>
      </c>
      <c r="N158" s="156"/>
      <c r="O158" s="156">
        <v>-58160660655</v>
      </c>
      <c r="P158" s="156"/>
      <c r="Q158" s="156">
        <f t="shared" si="5"/>
        <v>-7673479855</v>
      </c>
    </row>
    <row r="159" spans="1:17" s="103" customFormat="1">
      <c r="A159" s="186" t="s">
        <v>357</v>
      </c>
      <c r="B159" s="11"/>
      <c r="C159" s="156">
        <v>1299688</v>
      </c>
      <c r="D159" s="156"/>
      <c r="E159" s="156">
        <v>7905501858</v>
      </c>
      <c r="F159" s="156"/>
      <c r="G159" s="156">
        <v>-9848210576</v>
      </c>
      <c r="H159" s="156"/>
      <c r="I159" s="151">
        <f t="shared" si="4"/>
        <v>-1942708718</v>
      </c>
      <c r="J159" s="151"/>
      <c r="K159" s="156">
        <v>1299688</v>
      </c>
      <c r="L159" s="156"/>
      <c r="M159" s="156">
        <v>7905501858</v>
      </c>
      <c r="N159" s="156"/>
      <c r="O159" s="156">
        <v>-8175268377</v>
      </c>
      <c r="P159" s="156"/>
      <c r="Q159" s="156">
        <f t="shared" si="5"/>
        <v>-269766519</v>
      </c>
    </row>
    <row r="160" spans="1:17">
      <c r="A160" s="186" t="s">
        <v>299</v>
      </c>
      <c r="C160" s="156">
        <v>1936690</v>
      </c>
      <c r="D160" s="156"/>
      <c r="E160" s="156">
        <v>22830026313</v>
      </c>
      <c r="F160" s="156"/>
      <c r="G160" s="156">
        <v>-27321447453</v>
      </c>
      <c r="H160" s="156"/>
      <c r="I160" s="151">
        <f t="shared" si="4"/>
        <v>-4491421140</v>
      </c>
      <c r="J160" s="151"/>
      <c r="K160" s="156">
        <v>1936690</v>
      </c>
      <c r="L160" s="156"/>
      <c r="M160" s="156">
        <v>22830026313</v>
      </c>
      <c r="N160" s="156"/>
      <c r="O160" s="156">
        <v>-19485475545</v>
      </c>
      <c r="P160" s="156"/>
      <c r="Q160" s="156">
        <f t="shared" si="5"/>
        <v>3344550768</v>
      </c>
    </row>
    <row r="161" spans="1:17">
      <c r="A161" s="186" t="s">
        <v>219</v>
      </c>
      <c r="C161" s="156">
        <v>5829228</v>
      </c>
      <c r="D161" s="156"/>
      <c r="E161" s="156">
        <v>8849777147</v>
      </c>
      <c r="F161" s="156"/>
      <c r="G161" s="156">
        <v>-10561475928</v>
      </c>
      <c r="H161" s="156"/>
      <c r="I161" s="151">
        <f t="shared" si="4"/>
        <v>-1711698781</v>
      </c>
      <c r="J161" s="151"/>
      <c r="K161" s="156">
        <v>5829228</v>
      </c>
      <c r="L161" s="156"/>
      <c r="M161" s="156">
        <v>8849777147</v>
      </c>
      <c r="N161" s="156"/>
      <c r="O161" s="156">
        <v>-10561475928</v>
      </c>
      <c r="P161" s="156"/>
      <c r="Q161" s="156">
        <f t="shared" si="5"/>
        <v>-1711698781</v>
      </c>
    </row>
    <row r="162" spans="1:17">
      <c r="A162" s="186" t="s">
        <v>255</v>
      </c>
      <c r="C162" s="156">
        <v>3610672</v>
      </c>
      <c r="D162" s="156"/>
      <c r="E162" s="156">
        <v>45895174890</v>
      </c>
      <c r="F162" s="156"/>
      <c r="G162" s="156">
        <v>-61940056130</v>
      </c>
      <c r="H162" s="156"/>
      <c r="I162" s="151">
        <f t="shared" si="4"/>
        <v>-16044881240</v>
      </c>
      <c r="J162" s="151"/>
      <c r="K162" s="156">
        <v>3610672</v>
      </c>
      <c r="L162" s="156"/>
      <c r="M162" s="156">
        <v>45895174890</v>
      </c>
      <c r="N162" s="156"/>
      <c r="O162" s="156">
        <v>-48713281325</v>
      </c>
      <c r="P162" s="156"/>
      <c r="Q162" s="156">
        <f t="shared" si="5"/>
        <v>-2818106435</v>
      </c>
    </row>
    <row r="163" spans="1:17">
      <c r="A163" s="186" t="s">
        <v>367</v>
      </c>
      <c r="C163" s="156">
        <v>3468980</v>
      </c>
      <c r="D163" s="156"/>
      <c r="E163" s="156">
        <v>28879762546</v>
      </c>
      <c r="F163" s="156"/>
      <c r="G163" s="156">
        <v>-33963828489</v>
      </c>
      <c r="H163" s="156"/>
      <c r="I163" s="151">
        <f t="shared" si="4"/>
        <v>-5084065943</v>
      </c>
      <c r="J163" s="151"/>
      <c r="K163" s="156">
        <v>3468980</v>
      </c>
      <c r="L163" s="156"/>
      <c r="M163" s="156">
        <v>28879762546</v>
      </c>
      <c r="N163" s="156"/>
      <c r="O163" s="156">
        <v>-26608504899</v>
      </c>
      <c r="P163" s="156"/>
      <c r="Q163" s="156">
        <f t="shared" si="5"/>
        <v>2271257647</v>
      </c>
    </row>
    <row r="164" spans="1:17">
      <c r="A164" s="186" t="s">
        <v>171</v>
      </c>
      <c r="C164" s="156">
        <v>5175220</v>
      </c>
      <c r="D164" s="156"/>
      <c r="E164" s="156">
        <v>64652363770</v>
      </c>
      <c r="F164" s="156"/>
      <c r="G164" s="156">
        <v>-60000142234</v>
      </c>
      <c r="H164" s="156"/>
      <c r="I164" s="151">
        <f t="shared" si="4"/>
        <v>4652221536</v>
      </c>
      <c r="J164" s="151"/>
      <c r="K164" s="156">
        <v>5175220</v>
      </c>
      <c r="L164" s="156"/>
      <c r="M164" s="156">
        <v>64652363770</v>
      </c>
      <c r="N164" s="156"/>
      <c r="O164" s="156">
        <v>-47713728071</v>
      </c>
      <c r="P164" s="156"/>
      <c r="Q164" s="156">
        <f t="shared" si="5"/>
        <v>16938635699</v>
      </c>
    </row>
    <row r="165" spans="1:17">
      <c r="A165" s="186" t="s">
        <v>250</v>
      </c>
      <c r="C165" s="156">
        <v>12166228</v>
      </c>
      <c r="D165" s="156"/>
      <c r="E165" s="156">
        <v>88609823646</v>
      </c>
      <c r="F165" s="156"/>
      <c r="G165" s="156">
        <v>-98823120690</v>
      </c>
      <c r="H165" s="156"/>
      <c r="I165" s="151">
        <f t="shared" si="4"/>
        <v>-10213297044</v>
      </c>
      <c r="J165" s="151"/>
      <c r="K165" s="156">
        <v>12166228</v>
      </c>
      <c r="L165" s="156"/>
      <c r="M165" s="156">
        <v>88609823646</v>
      </c>
      <c r="N165" s="156"/>
      <c r="O165" s="156">
        <v>-84945445701</v>
      </c>
      <c r="P165" s="156"/>
      <c r="Q165" s="156">
        <f t="shared" si="5"/>
        <v>3664377945</v>
      </c>
    </row>
    <row r="166" spans="1:17">
      <c r="A166" s="186" t="s">
        <v>119</v>
      </c>
      <c r="C166" s="156">
        <v>30815258</v>
      </c>
      <c r="D166" s="156"/>
      <c r="E166" s="156">
        <v>88612308452</v>
      </c>
      <c r="F166" s="156"/>
      <c r="G166" s="156">
        <v>-100212540569</v>
      </c>
      <c r="H166" s="156"/>
      <c r="I166" s="151">
        <f t="shared" si="4"/>
        <v>-11600232117</v>
      </c>
      <c r="J166" s="151"/>
      <c r="K166" s="156">
        <v>30815258</v>
      </c>
      <c r="L166" s="156"/>
      <c r="M166" s="156">
        <v>88612308452</v>
      </c>
      <c r="N166" s="156"/>
      <c r="O166" s="156">
        <v>-96684708346</v>
      </c>
      <c r="P166" s="156"/>
      <c r="Q166" s="156">
        <f t="shared" si="5"/>
        <v>-8072399894</v>
      </c>
    </row>
    <row r="167" spans="1:17">
      <c r="A167" s="186" t="s">
        <v>105</v>
      </c>
      <c r="C167" s="156">
        <v>1266661</v>
      </c>
      <c r="D167" s="156"/>
      <c r="E167" s="156">
        <v>29762674748</v>
      </c>
      <c r="F167" s="156"/>
      <c r="G167" s="156">
        <v>-35567357277</v>
      </c>
      <c r="H167" s="156"/>
      <c r="I167" s="151">
        <f t="shared" si="4"/>
        <v>-5804682529</v>
      </c>
      <c r="J167" s="151"/>
      <c r="K167" s="156">
        <v>1266661</v>
      </c>
      <c r="L167" s="156"/>
      <c r="M167" s="156">
        <v>29762674748</v>
      </c>
      <c r="N167" s="156"/>
      <c r="O167" s="156">
        <v>-28416863069</v>
      </c>
      <c r="P167" s="156"/>
      <c r="Q167" s="156">
        <f t="shared" si="5"/>
        <v>1345811679</v>
      </c>
    </row>
    <row r="168" spans="1:17">
      <c r="A168" s="186" t="s">
        <v>253</v>
      </c>
      <c r="C168" s="156">
        <v>910162</v>
      </c>
      <c r="D168" s="156"/>
      <c r="E168" s="156">
        <v>49084922438</v>
      </c>
      <c r="F168" s="156"/>
      <c r="G168" s="156">
        <v>-60524791510</v>
      </c>
      <c r="H168" s="156"/>
      <c r="I168" s="151">
        <f t="shared" si="4"/>
        <v>-11439869072</v>
      </c>
      <c r="J168" s="151"/>
      <c r="K168" s="156">
        <v>910162</v>
      </c>
      <c r="L168" s="156"/>
      <c r="M168" s="156">
        <v>49084922438</v>
      </c>
      <c r="N168" s="156"/>
      <c r="O168" s="156">
        <v>-44770280497</v>
      </c>
      <c r="P168" s="156"/>
      <c r="Q168" s="156">
        <f t="shared" si="5"/>
        <v>4314641941</v>
      </c>
    </row>
    <row r="169" spans="1:17">
      <c r="A169" s="186" t="s">
        <v>143</v>
      </c>
      <c r="C169" s="156">
        <v>0</v>
      </c>
      <c r="D169" s="156"/>
      <c r="E169" s="156">
        <v>0</v>
      </c>
      <c r="F169" s="156"/>
      <c r="G169" s="156">
        <v>1675310393</v>
      </c>
      <c r="H169" s="156"/>
      <c r="I169" s="151">
        <f t="shared" si="4"/>
        <v>1675310393</v>
      </c>
      <c r="J169" s="151"/>
      <c r="K169" s="156">
        <v>0</v>
      </c>
      <c r="L169" s="156"/>
      <c r="M169" s="156">
        <v>0</v>
      </c>
      <c r="N169" s="156"/>
      <c r="O169" s="156">
        <v>0</v>
      </c>
      <c r="P169" s="156"/>
      <c r="Q169" s="156">
        <f t="shared" si="5"/>
        <v>0</v>
      </c>
    </row>
    <row r="170" spans="1:17">
      <c r="A170" s="186" t="s">
        <v>341</v>
      </c>
      <c r="C170" s="156">
        <v>1521319</v>
      </c>
      <c r="D170" s="156"/>
      <c r="E170" s="156">
        <v>18175092821</v>
      </c>
      <c r="F170" s="156"/>
      <c r="G170" s="156">
        <v>-25409476861</v>
      </c>
      <c r="H170" s="156"/>
      <c r="I170" s="151">
        <f t="shared" si="4"/>
        <v>-7234384040</v>
      </c>
      <c r="J170" s="151"/>
      <c r="K170" s="156">
        <v>1521319</v>
      </c>
      <c r="L170" s="156"/>
      <c r="M170" s="156">
        <v>18175092821</v>
      </c>
      <c r="N170" s="156"/>
      <c r="O170" s="156">
        <v>-29539663457</v>
      </c>
      <c r="P170" s="156"/>
      <c r="Q170" s="156">
        <f t="shared" si="5"/>
        <v>-11364570636</v>
      </c>
    </row>
    <row r="171" spans="1:17">
      <c r="A171" s="186" t="s">
        <v>159</v>
      </c>
      <c r="C171" s="156">
        <v>9870183</v>
      </c>
      <c r="D171" s="156"/>
      <c r="E171" s="156">
        <v>34503862093</v>
      </c>
      <c r="F171" s="156"/>
      <c r="G171" s="156">
        <v>-40050325239</v>
      </c>
      <c r="H171" s="156"/>
      <c r="I171" s="151">
        <f t="shared" si="4"/>
        <v>-5546463146</v>
      </c>
      <c r="J171" s="151"/>
      <c r="K171" s="156">
        <v>9870183</v>
      </c>
      <c r="L171" s="156"/>
      <c r="M171" s="156">
        <v>34503862093</v>
      </c>
      <c r="N171" s="156"/>
      <c r="O171" s="156">
        <v>-34805770303</v>
      </c>
      <c r="P171" s="156"/>
      <c r="Q171" s="156">
        <f t="shared" si="5"/>
        <v>-301908210</v>
      </c>
    </row>
    <row r="172" spans="1:17">
      <c r="A172" s="186" t="s">
        <v>123</v>
      </c>
      <c r="C172" s="156">
        <v>6805006</v>
      </c>
      <c r="D172" s="156"/>
      <c r="E172" s="156">
        <v>120530398972</v>
      </c>
      <c r="F172" s="156"/>
      <c r="G172" s="156">
        <v>-166881572935</v>
      </c>
      <c r="H172" s="156"/>
      <c r="I172" s="151">
        <f t="shared" si="4"/>
        <v>-46351173963</v>
      </c>
      <c r="J172" s="151"/>
      <c r="K172" s="156">
        <v>6805006</v>
      </c>
      <c r="L172" s="156"/>
      <c r="M172" s="156">
        <v>120530398972</v>
      </c>
      <c r="N172" s="156"/>
      <c r="O172" s="156">
        <v>-140466467610</v>
      </c>
      <c r="P172" s="156"/>
      <c r="Q172" s="156">
        <f t="shared" si="5"/>
        <v>-19936068638</v>
      </c>
    </row>
    <row r="173" spans="1:17">
      <c r="A173" s="186" t="s">
        <v>183</v>
      </c>
      <c r="C173" s="156">
        <v>4506116</v>
      </c>
      <c r="D173" s="156"/>
      <c r="E173" s="156">
        <v>19673648387</v>
      </c>
      <c r="F173" s="156"/>
      <c r="G173" s="156">
        <v>-23745522415</v>
      </c>
      <c r="H173" s="156"/>
      <c r="I173" s="151">
        <f t="shared" si="4"/>
        <v>-4071874028</v>
      </c>
      <c r="J173" s="151"/>
      <c r="K173" s="156">
        <v>4506116</v>
      </c>
      <c r="L173" s="156"/>
      <c r="M173" s="156">
        <v>19673648387</v>
      </c>
      <c r="N173" s="156"/>
      <c r="O173" s="156">
        <v>-23037919676</v>
      </c>
      <c r="P173" s="156"/>
      <c r="Q173" s="156">
        <f t="shared" si="5"/>
        <v>-3364271289</v>
      </c>
    </row>
    <row r="174" spans="1:17">
      <c r="A174" s="186" t="s">
        <v>208</v>
      </c>
      <c r="C174" s="156">
        <v>10402698</v>
      </c>
      <c r="D174" s="156"/>
      <c r="E174" s="156">
        <v>25888291148</v>
      </c>
      <c r="F174" s="156"/>
      <c r="G174" s="156">
        <v>-33987225502</v>
      </c>
      <c r="H174" s="156"/>
      <c r="I174" s="151">
        <f t="shared" si="4"/>
        <v>-8098934354</v>
      </c>
      <c r="J174" s="151"/>
      <c r="K174" s="156">
        <v>10402698</v>
      </c>
      <c r="L174" s="156"/>
      <c r="M174" s="156">
        <v>25888291148</v>
      </c>
      <c r="N174" s="156"/>
      <c r="O174" s="156">
        <v>-19009355149</v>
      </c>
      <c r="P174" s="156"/>
      <c r="Q174" s="156">
        <f t="shared" si="5"/>
        <v>6878935999</v>
      </c>
    </row>
    <row r="175" spans="1:17">
      <c r="A175" s="186" t="s">
        <v>210</v>
      </c>
      <c r="C175" s="156">
        <v>5548037</v>
      </c>
      <c r="D175" s="156"/>
      <c r="E175" s="156">
        <v>75310461223</v>
      </c>
      <c r="F175" s="156"/>
      <c r="G175" s="156">
        <v>-97472237173</v>
      </c>
      <c r="H175" s="156"/>
      <c r="I175" s="151">
        <f t="shared" si="4"/>
        <v>-22161775950</v>
      </c>
      <c r="J175" s="151"/>
      <c r="K175" s="156">
        <v>5548037</v>
      </c>
      <c r="L175" s="156"/>
      <c r="M175" s="156">
        <v>75310461223</v>
      </c>
      <c r="N175" s="156"/>
      <c r="O175" s="156">
        <v>-65285027019</v>
      </c>
      <c r="P175" s="156"/>
      <c r="Q175" s="156">
        <f t="shared" si="5"/>
        <v>10025434204</v>
      </c>
    </row>
    <row r="176" spans="1:17">
      <c r="A176" s="186" t="s">
        <v>245</v>
      </c>
      <c r="C176" s="156">
        <v>21718014</v>
      </c>
      <c r="D176" s="156"/>
      <c r="E176" s="156">
        <v>59392168623</v>
      </c>
      <c r="F176" s="156"/>
      <c r="G176" s="156">
        <v>-71335700434</v>
      </c>
      <c r="H176" s="156"/>
      <c r="I176" s="151">
        <f t="shared" si="4"/>
        <v>-11943531811</v>
      </c>
      <c r="J176" s="151"/>
      <c r="K176" s="156">
        <v>21718014</v>
      </c>
      <c r="L176" s="156"/>
      <c r="M176" s="156">
        <v>59392168623</v>
      </c>
      <c r="N176" s="156"/>
      <c r="O176" s="156">
        <v>-67944442130</v>
      </c>
      <c r="P176" s="156"/>
      <c r="Q176" s="156">
        <f t="shared" si="5"/>
        <v>-8552273507</v>
      </c>
    </row>
    <row r="177" spans="1:18">
      <c r="A177" s="186" t="s">
        <v>235</v>
      </c>
      <c r="C177" s="156">
        <v>10886874</v>
      </c>
      <c r="D177" s="156"/>
      <c r="E177" s="156">
        <v>77023382650</v>
      </c>
      <c r="F177" s="156"/>
      <c r="G177" s="156">
        <v>-85193276913</v>
      </c>
      <c r="H177" s="156"/>
      <c r="I177" s="151">
        <f t="shared" si="4"/>
        <v>-8169894263</v>
      </c>
      <c r="J177" s="151"/>
      <c r="K177" s="156">
        <v>10886874</v>
      </c>
      <c r="L177" s="156"/>
      <c r="M177" s="156">
        <v>77023382650</v>
      </c>
      <c r="N177" s="156"/>
      <c r="O177" s="156">
        <v>-97838933221</v>
      </c>
      <c r="P177" s="156"/>
      <c r="Q177" s="156">
        <f t="shared" si="5"/>
        <v>-20815550571</v>
      </c>
    </row>
    <row r="178" spans="1:18" s="103" customFormat="1">
      <c r="A178" s="186" t="s">
        <v>224</v>
      </c>
      <c r="B178" s="11"/>
      <c r="C178" s="156">
        <v>11869479</v>
      </c>
      <c r="D178" s="156"/>
      <c r="E178" s="156">
        <v>38053838936</v>
      </c>
      <c r="F178" s="156"/>
      <c r="G178" s="156">
        <v>-53393808584</v>
      </c>
      <c r="H178" s="156"/>
      <c r="I178" s="151">
        <f t="shared" si="4"/>
        <v>-15339969648</v>
      </c>
      <c r="J178" s="151"/>
      <c r="K178" s="156">
        <v>11869479</v>
      </c>
      <c r="L178" s="156"/>
      <c r="M178" s="156">
        <v>38053838936</v>
      </c>
      <c r="N178" s="156"/>
      <c r="O178" s="156">
        <v>-30879678685</v>
      </c>
      <c r="P178" s="156"/>
      <c r="Q178" s="156">
        <f t="shared" si="5"/>
        <v>7174160251</v>
      </c>
      <c r="R178" s="11"/>
    </row>
    <row r="179" spans="1:18" ht="21" customHeight="1">
      <c r="A179" s="186" t="s">
        <v>93</v>
      </c>
      <c r="C179" s="156">
        <v>20215612</v>
      </c>
      <c r="D179" s="156"/>
      <c r="E179" s="156">
        <v>30089017981</v>
      </c>
      <c r="F179" s="156"/>
      <c r="G179" s="156">
        <v>-35868083576</v>
      </c>
      <c r="H179" s="156"/>
      <c r="I179" s="151">
        <f t="shared" si="4"/>
        <v>-5779065595</v>
      </c>
      <c r="J179" s="151"/>
      <c r="K179" s="156">
        <v>20215612</v>
      </c>
      <c r="L179" s="156"/>
      <c r="M179" s="156">
        <v>30089017981</v>
      </c>
      <c r="N179" s="156"/>
      <c r="O179" s="156">
        <v>-32692787078</v>
      </c>
      <c r="P179" s="156"/>
      <c r="Q179" s="156">
        <f t="shared" si="5"/>
        <v>-2603769097</v>
      </c>
    </row>
    <row r="180" spans="1:18">
      <c r="A180" s="186" t="s">
        <v>406</v>
      </c>
      <c r="C180" s="156">
        <v>3183019</v>
      </c>
      <c r="D180" s="156"/>
      <c r="E180" s="156">
        <v>26309590815</v>
      </c>
      <c r="F180" s="156"/>
      <c r="G180" s="156">
        <v>-35517104044</v>
      </c>
      <c r="H180" s="156"/>
      <c r="I180" s="151">
        <f t="shared" si="4"/>
        <v>-9207513229</v>
      </c>
      <c r="J180" s="151"/>
      <c r="K180" s="156">
        <v>3183019</v>
      </c>
      <c r="L180" s="156"/>
      <c r="M180" s="156">
        <v>26309590815</v>
      </c>
      <c r="N180" s="156"/>
      <c r="O180" s="156">
        <v>-29745389234</v>
      </c>
      <c r="P180" s="156"/>
      <c r="Q180" s="156">
        <f t="shared" si="5"/>
        <v>-3435798419</v>
      </c>
    </row>
    <row r="181" spans="1:18">
      <c r="A181" s="186" t="s">
        <v>101</v>
      </c>
      <c r="C181" s="156">
        <v>3090439</v>
      </c>
      <c r="D181" s="156"/>
      <c r="E181" s="156">
        <v>185035621362</v>
      </c>
      <c r="F181" s="156"/>
      <c r="G181" s="156">
        <v>-224013505963</v>
      </c>
      <c r="H181" s="156"/>
      <c r="I181" s="151">
        <f t="shared" si="4"/>
        <v>-38977884601</v>
      </c>
      <c r="J181" s="151"/>
      <c r="K181" s="156">
        <v>3090439</v>
      </c>
      <c r="L181" s="156"/>
      <c r="M181" s="156">
        <v>185035621362</v>
      </c>
      <c r="N181" s="156"/>
      <c r="O181" s="156">
        <v>-108973644004</v>
      </c>
      <c r="P181" s="156"/>
      <c r="Q181" s="156">
        <f t="shared" si="5"/>
        <v>76061977358</v>
      </c>
    </row>
    <row r="182" spans="1:18">
      <c r="A182" s="186" t="s">
        <v>352</v>
      </c>
      <c r="C182" s="156">
        <v>7820861</v>
      </c>
      <c r="D182" s="156"/>
      <c r="E182" s="156">
        <v>22256843679</v>
      </c>
      <c r="F182" s="156"/>
      <c r="G182" s="156">
        <v>-27257632803</v>
      </c>
      <c r="H182" s="156"/>
      <c r="I182" s="151">
        <f t="shared" si="4"/>
        <v>-5000789124</v>
      </c>
      <c r="J182" s="151"/>
      <c r="K182" s="156">
        <v>7820861</v>
      </c>
      <c r="L182" s="156"/>
      <c r="M182" s="156">
        <v>22256843679</v>
      </c>
      <c r="N182" s="156"/>
      <c r="O182" s="156">
        <v>-38393609042</v>
      </c>
      <c r="P182" s="156"/>
      <c r="Q182" s="156">
        <f t="shared" si="5"/>
        <v>-16136765363</v>
      </c>
    </row>
    <row r="183" spans="1:18">
      <c r="A183" s="186" t="s">
        <v>107</v>
      </c>
      <c r="C183" s="156">
        <v>4184845</v>
      </c>
      <c r="D183" s="156"/>
      <c r="E183" s="156">
        <v>22257379357</v>
      </c>
      <c r="F183" s="156"/>
      <c r="G183" s="156">
        <v>-28714359781</v>
      </c>
      <c r="H183" s="156"/>
      <c r="I183" s="151">
        <f t="shared" si="4"/>
        <v>-6456980424</v>
      </c>
      <c r="J183" s="151"/>
      <c r="K183" s="156">
        <v>4184845</v>
      </c>
      <c r="L183" s="156"/>
      <c r="M183" s="156">
        <v>22257379357</v>
      </c>
      <c r="N183" s="156"/>
      <c r="O183" s="156">
        <v>-18395791285</v>
      </c>
      <c r="P183" s="156"/>
      <c r="Q183" s="156">
        <f t="shared" si="5"/>
        <v>3861588072</v>
      </c>
    </row>
    <row r="184" spans="1:18">
      <c r="A184" s="186" t="s">
        <v>86</v>
      </c>
      <c r="C184" s="156">
        <v>8419130</v>
      </c>
      <c r="D184" s="156"/>
      <c r="E184" s="156">
        <v>37392728363</v>
      </c>
      <c r="F184" s="156"/>
      <c r="G184" s="156">
        <v>-47668332945</v>
      </c>
      <c r="H184" s="156"/>
      <c r="I184" s="151">
        <f t="shared" si="4"/>
        <v>-10275604582</v>
      </c>
      <c r="J184" s="151"/>
      <c r="K184" s="156">
        <v>8419130</v>
      </c>
      <c r="L184" s="156"/>
      <c r="M184" s="156">
        <v>37392728363</v>
      </c>
      <c r="N184" s="156"/>
      <c r="O184" s="156">
        <v>-36492857542</v>
      </c>
      <c r="P184" s="156"/>
      <c r="Q184" s="156">
        <f t="shared" si="5"/>
        <v>899870821</v>
      </c>
    </row>
    <row r="185" spans="1:18">
      <c r="A185" s="186" t="s">
        <v>273</v>
      </c>
      <c r="C185" s="156">
        <v>1</v>
      </c>
      <c r="D185" s="156"/>
      <c r="E185" s="156">
        <v>2137</v>
      </c>
      <c r="F185" s="156"/>
      <c r="G185" s="156">
        <v>-2971</v>
      </c>
      <c r="H185" s="156"/>
      <c r="I185" s="151">
        <f t="shared" si="4"/>
        <v>-834</v>
      </c>
      <c r="J185" s="151"/>
      <c r="K185" s="156">
        <v>1</v>
      </c>
      <c r="L185" s="156"/>
      <c r="M185" s="156">
        <v>2137</v>
      </c>
      <c r="N185" s="156"/>
      <c r="O185" s="156">
        <v>-2542</v>
      </c>
      <c r="P185" s="156"/>
      <c r="Q185" s="156">
        <f t="shared" si="5"/>
        <v>-405</v>
      </c>
    </row>
    <row r="186" spans="1:18">
      <c r="A186" s="186" t="s">
        <v>137</v>
      </c>
      <c r="C186" s="156">
        <v>3728661</v>
      </c>
      <c r="D186" s="156"/>
      <c r="E186" s="156">
        <v>33150552519</v>
      </c>
      <c r="F186" s="156"/>
      <c r="G186" s="156">
        <v>-39930290125</v>
      </c>
      <c r="H186" s="156"/>
      <c r="I186" s="151">
        <f t="shared" si="4"/>
        <v>-6779737606</v>
      </c>
      <c r="J186" s="151"/>
      <c r="K186" s="156">
        <v>3728661</v>
      </c>
      <c r="L186" s="156"/>
      <c r="M186" s="156">
        <v>33150552519</v>
      </c>
      <c r="N186" s="156"/>
      <c r="O186" s="156">
        <v>-44963230367</v>
      </c>
      <c r="P186" s="156"/>
      <c r="Q186" s="156">
        <f t="shared" si="5"/>
        <v>-11812677848</v>
      </c>
    </row>
    <row r="187" spans="1:18">
      <c r="A187" s="186" t="s">
        <v>237</v>
      </c>
      <c r="C187" s="156">
        <v>35992233</v>
      </c>
      <c r="D187" s="156"/>
      <c r="E187" s="156">
        <v>131176294396</v>
      </c>
      <c r="F187" s="156"/>
      <c r="G187" s="156">
        <v>-147418426857</v>
      </c>
      <c r="H187" s="156"/>
      <c r="I187" s="151">
        <f t="shared" si="4"/>
        <v>-16242132461</v>
      </c>
      <c r="J187" s="151"/>
      <c r="K187" s="156">
        <v>35992233</v>
      </c>
      <c r="L187" s="156"/>
      <c r="M187" s="156">
        <v>131176294396</v>
      </c>
      <c r="N187" s="156"/>
      <c r="O187" s="156">
        <v>-124731724564</v>
      </c>
      <c r="P187" s="156"/>
      <c r="Q187" s="156">
        <f t="shared" si="5"/>
        <v>6444569832</v>
      </c>
    </row>
    <row r="188" spans="1:18">
      <c r="A188" s="186" t="s">
        <v>287</v>
      </c>
      <c r="C188" s="156">
        <v>3871970</v>
      </c>
      <c r="D188" s="156"/>
      <c r="E188" s="156">
        <v>22744874861</v>
      </c>
      <c r="F188" s="156"/>
      <c r="G188" s="156">
        <v>-29596905579</v>
      </c>
      <c r="H188" s="156"/>
      <c r="I188" s="151">
        <f t="shared" si="4"/>
        <v>-6852030718</v>
      </c>
      <c r="J188" s="151"/>
      <c r="K188" s="156">
        <v>3871970</v>
      </c>
      <c r="L188" s="156"/>
      <c r="M188" s="156">
        <v>22744874861</v>
      </c>
      <c r="N188" s="156"/>
      <c r="O188" s="156">
        <v>-25701940966</v>
      </c>
      <c r="P188" s="156"/>
      <c r="Q188" s="156">
        <f t="shared" si="5"/>
        <v>-2957066105</v>
      </c>
    </row>
    <row r="189" spans="1:18">
      <c r="A189" s="186" t="s">
        <v>164</v>
      </c>
      <c r="C189" s="156">
        <v>10562318</v>
      </c>
      <c r="D189" s="156"/>
      <c r="E189" s="156">
        <v>15741968268</v>
      </c>
      <c r="F189" s="156"/>
      <c r="G189" s="156">
        <v>-18934539490</v>
      </c>
      <c r="H189" s="156"/>
      <c r="I189" s="151">
        <f t="shared" si="4"/>
        <v>-3192571222</v>
      </c>
      <c r="J189" s="151"/>
      <c r="K189" s="156">
        <v>10562318</v>
      </c>
      <c r="L189" s="156"/>
      <c r="M189" s="156">
        <v>15741968268</v>
      </c>
      <c r="N189" s="156"/>
      <c r="O189" s="156">
        <v>-23304074436</v>
      </c>
      <c r="P189" s="156"/>
      <c r="Q189" s="156">
        <f t="shared" si="5"/>
        <v>-7562106168</v>
      </c>
    </row>
    <row r="190" spans="1:18">
      <c r="A190" s="186" t="s">
        <v>145</v>
      </c>
      <c r="C190" s="156">
        <v>2441677</v>
      </c>
      <c r="D190" s="156"/>
      <c r="E190" s="156">
        <v>36705462981</v>
      </c>
      <c r="F190" s="156"/>
      <c r="G190" s="156">
        <v>-56489609593</v>
      </c>
      <c r="H190" s="156"/>
      <c r="I190" s="151">
        <f t="shared" si="4"/>
        <v>-19784146612</v>
      </c>
      <c r="J190" s="151"/>
      <c r="K190" s="156">
        <v>2441677</v>
      </c>
      <c r="L190" s="156"/>
      <c r="M190" s="156">
        <v>36705462981</v>
      </c>
      <c r="N190" s="156"/>
      <c r="O190" s="156">
        <v>-34688158062</v>
      </c>
      <c r="P190" s="156"/>
      <c r="Q190" s="156">
        <f t="shared" si="5"/>
        <v>2017304919</v>
      </c>
    </row>
    <row r="191" spans="1:18">
      <c r="A191" s="186" t="s">
        <v>76</v>
      </c>
      <c r="C191" s="156">
        <v>4244618</v>
      </c>
      <c r="D191" s="156"/>
      <c r="E191" s="156">
        <v>11965743982</v>
      </c>
      <c r="F191" s="156"/>
      <c r="G191" s="156">
        <v>-12302020293</v>
      </c>
      <c r="H191" s="156"/>
      <c r="I191" s="151">
        <f t="shared" si="4"/>
        <v>-336276311</v>
      </c>
      <c r="J191" s="151"/>
      <c r="K191" s="156">
        <v>4244618</v>
      </c>
      <c r="L191" s="156"/>
      <c r="M191" s="156">
        <v>11965743982</v>
      </c>
      <c r="N191" s="156"/>
      <c r="O191" s="156">
        <v>-20029421515</v>
      </c>
      <c r="P191" s="156"/>
      <c r="Q191" s="156">
        <f t="shared" si="5"/>
        <v>-8063677533</v>
      </c>
    </row>
    <row r="192" spans="1:18">
      <c r="A192" s="186" t="s">
        <v>330</v>
      </c>
      <c r="C192" s="156">
        <v>1963392</v>
      </c>
      <c r="D192" s="156"/>
      <c r="E192" s="156">
        <v>8277965453</v>
      </c>
      <c r="F192" s="156"/>
      <c r="G192" s="156">
        <v>-10617771644</v>
      </c>
      <c r="H192" s="156"/>
      <c r="I192" s="151">
        <f t="shared" si="4"/>
        <v>-2339806191</v>
      </c>
      <c r="J192" s="151"/>
      <c r="K192" s="156">
        <v>1963392</v>
      </c>
      <c r="L192" s="156"/>
      <c r="M192" s="156">
        <v>8277965453</v>
      </c>
      <c r="N192" s="156"/>
      <c r="O192" s="156">
        <v>-8018439574</v>
      </c>
      <c r="P192" s="156"/>
      <c r="Q192" s="156">
        <f t="shared" si="5"/>
        <v>259525879</v>
      </c>
    </row>
    <row r="193" spans="1:17">
      <c r="A193" s="186" t="s">
        <v>213</v>
      </c>
      <c r="C193" s="156">
        <v>495076</v>
      </c>
      <c r="D193" s="156"/>
      <c r="E193" s="156">
        <v>21860583286</v>
      </c>
      <c r="F193" s="156"/>
      <c r="G193" s="156">
        <v>-25805028206</v>
      </c>
      <c r="H193" s="156"/>
      <c r="I193" s="151">
        <f t="shared" si="4"/>
        <v>-3944444920</v>
      </c>
      <c r="J193" s="151"/>
      <c r="K193" s="156">
        <v>495076</v>
      </c>
      <c r="L193" s="156"/>
      <c r="M193" s="156">
        <v>21860583286</v>
      </c>
      <c r="N193" s="156"/>
      <c r="O193" s="156">
        <v>-31289644331</v>
      </c>
      <c r="P193" s="156"/>
      <c r="Q193" s="156">
        <f t="shared" si="5"/>
        <v>-9429061045</v>
      </c>
    </row>
    <row r="194" spans="1:17">
      <c r="A194" s="186" t="s">
        <v>169</v>
      </c>
      <c r="C194" s="156">
        <v>6566569</v>
      </c>
      <c r="D194" s="156"/>
      <c r="E194" s="156">
        <v>53169004884</v>
      </c>
      <c r="F194" s="156"/>
      <c r="G194" s="156">
        <v>-53046387189</v>
      </c>
      <c r="H194" s="156"/>
      <c r="I194" s="151">
        <f t="shared" si="4"/>
        <v>122617695</v>
      </c>
      <c r="J194" s="151"/>
      <c r="K194" s="156">
        <v>6566569</v>
      </c>
      <c r="L194" s="156"/>
      <c r="M194" s="156">
        <v>53169004884</v>
      </c>
      <c r="N194" s="156"/>
      <c r="O194" s="156">
        <v>-47761710608</v>
      </c>
      <c r="P194" s="156"/>
      <c r="Q194" s="156">
        <f t="shared" si="5"/>
        <v>5407294276</v>
      </c>
    </row>
    <row r="195" spans="1:17">
      <c r="A195" s="186" t="s">
        <v>163</v>
      </c>
      <c r="C195" s="156">
        <v>2067104</v>
      </c>
      <c r="D195" s="156"/>
      <c r="E195" s="156">
        <v>6270290002</v>
      </c>
      <c r="F195" s="156"/>
      <c r="G195" s="156">
        <v>-7633897461</v>
      </c>
      <c r="H195" s="156"/>
      <c r="I195" s="151">
        <f t="shared" si="4"/>
        <v>-1363607459</v>
      </c>
      <c r="J195" s="151"/>
      <c r="K195" s="156">
        <v>2067104</v>
      </c>
      <c r="L195" s="156"/>
      <c r="M195" s="156">
        <v>6270290002</v>
      </c>
      <c r="N195" s="156"/>
      <c r="O195" s="156">
        <v>-7190125413</v>
      </c>
      <c r="P195" s="156"/>
      <c r="Q195" s="156">
        <f t="shared" si="5"/>
        <v>-919835411</v>
      </c>
    </row>
    <row r="196" spans="1:17">
      <c r="A196" s="186" t="s">
        <v>87</v>
      </c>
      <c r="C196" s="156">
        <v>7188744</v>
      </c>
      <c r="D196" s="156"/>
      <c r="E196" s="156">
        <v>110706876142</v>
      </c>
      <c r="F196" s="156"/>
      <c r="G196" s="156">
        <v>-125982584025</v>
      </c>
      <c r="H196" s="156"/>
      <c r="I196" s="151">
        <f t="shared" si="4"/>
        <v>-15275707883</v>
      </c>
      <c r="J196" s="151"/>
      <c r="K196" s="156">
        <v>7188744</v>
      </c>
      <c r="L196" s="156"/>
      <c r="M196" s="156">
        <v>110706876142</v>
      </c>
      <c r="N196" s="156"/>
      <c r="O196" s="156">
        <v>-135386129993</v>
      </c>
      <c r="P196" s="156"/>
      <c r="Q196" s="156">
        <f t="shared" si="5"/>
        <v>-24679253851</v>
      </c>
    </row>
    <row r="197" spans="1:17">
      <c r="A197" s="186" t="s">
        <v>117</v>
      </c>
      <c r="C197" s="156">
        <v>29064282</v>
      </c>
      <c r="D197" s="156"/>
      <c r="E197" s="156">
        <v>31262142772</v>
      </c>
      <c r="F197" s="156"/>
      <c r="G197" s="156">
        <v>-38206708656</v>
      </c>
      <c r="H197" s="156"/>
      <c r="I197" s="151">
        <f t="shared" si="4"/>
        <v>-6944565884</v>
      </c>
      <c r="J197" s="151"/>
      <c r="K197" s="156">
        <v>29064282</v>
      </c>
      <c r="L197" s="156"/>
      <c r="M197" s="156">
        <v>31262142772</v>
      </c>
      <c r="N197" s="156"/>
      <c r="O197" s="156">
        <v>-39919113115</v>
      </c>
      <c r="P197" s="156"/>
      <c r="Q197" s="156">
        <f t="shared" si="5"/>
        <v>-8656970343</v>
      </c>
    </row>
    <row r="198" spans="1:17">
      <c r="A198" s="186" t="s">
        <v>197</v>
      </c>
      <c r="C198" s="156">
        <v>3308304</v>
      </c>
      <c r="D198" s="156"/>
      <c r="E198" s="156">
        <v>23471525296</v>
      </c>
      <c r="F198" s="156"/>
      <c r="G198" s="156">
        <v>-30360869908</v>
      </c>
      <c r="H198" s="156"/>
      <c r="I198" s="151">
        <f t="shared" si="4"/>
        <v>-6889344612</v>
      </c>
      <c r="J198" s="151"/>
      <c r="K198" s="156">
        <v>3308304</v>
      </c>
      <c r="L198" s="156"/>
      <c r="M198" s="156">
        <v>23471525296</v>
      </c>
      <c r="N198" s="156"/>
      <c r="O198" s="156">
        <v>-25891885832</v>
      </c>
      <c r="P198" s="156"/>
      <c r="Q198" s="156">
        <f t="shared" si="5"/>
        <v>-2420360536</v>
      </c>
    </row>
    <row r="199" spans="1:17">
      <c r="A199" s="186" t="s">
        <v>332</v>
      </c>
      <c r="C199" s="156">
        <v>5587277</v>
      </c>
      <c r="D199" s="156"/>
      <c r="E199" s="156">
        <v>21117428715</v>
      </c>
      <c r="F199" s="156"/>
      <c r="G199" s="156">
        <v>-27557387725</v>
      </c>
      <c r="H199" s="156"/>
      <c r="I199" s="151">
        <f t="shared" si="4"/>
        <v>-6439959010</v>
      </c>
      <c r="J199" s="151"/>
      <c r="K199" s="156">
        <v>5587277</v>
      </c>
      <c r="L199" s="156"/>
      <c r="M199" s="156">
        <v>21117428715</v>
      </c>
      <c r="N199" s="156"/>
      <c r="O199" s="156">
        <v>-20948183927</v>
      </c>
      <c r="P199" s="156"/>
      <c r="Q199" s="156">
        <f t="shared" si="5"/>
        <v>169244788</v>
      </c>
    </row>
    <row r="200" spans="1:17">
      <c r="A200" s="186" t="s">
        <v>374</v>
      </c>
      <c r="C200" s="156">
        <v>6005291</v>
      </c>
      <c r="D200" s="156"/>
      <c r="E200" s="156">
        <v>16577576624</v>
      </c>
      <c r="F200" s="156"/>
      <c r="G200" s="156">
        <v>-18777886102</v>
      </c>
      <c r="H200" s="156"/>
      <c r="I200" s="151">
        <f t="shared" ref="I200:I263" si="6">E200+G200</f>
        <v>-2200309478</v>
      </c>
      <c r="J200" s="151"/>
      <c r="K200" s="156">
        <v>6005291</v>
      </c>
      <c r="L200" s="156"/>
      <c r="M200" s="156">
        <v>16577576624</v>
      </c>
      <c r="N200" s="156"/>
      <c r="O200" s="156">
        <v>-21809633827</v>
      </c>
      <c r="P200" s="156"/>
      <c r="Q200" s="156">
        <f t="shared" si="5"/>
        <v>-5232057203</v>
      </c>
    </row>
    <row r="201" spans="1:17">
      <c r="A201" s="186" t="s">
        <v>155</v>
      </c>
      <c r="C201" s="156">
        <v>11060374</v>
      </c>
      <c r="D201" s="156"/>
      <c r="E201" s="156">
        <v>36656090216</v>
      </c>
      <c r="F201" s="156"/>
      <c r="G201" s="156">
        <v>-40032687330</v>
      </c>
      <c r="H201" s="156"/>
      <c r="I201" s="151">
        <f t="shared" si="6"/>
        <v>-3376597114</v>
      </c>
      <c r="J201" s="151"/>
      <c r="K201" s="156">
        <v>11060374</v>
      </c>
      <c r="L201" s="156"/>
      <c r="M201" s="156">
        <v>36656090216</v>
      </c>
      <c r="N201" s="156"/>
      <c r="O201" s="156">
        <v>-30014230090</v>
      </c>
      <c r="P201" s="156"/>
      <c r="Q201" s="156">
        <f t="shared" ref="Q201:Q264" si="7">M201+O201</f>
        <v>6641860126</v>
      </c>
    </row>
    <row r="202" spans="1:17">
      <c r="A202" s="186" t="s">
        <v>345</v>
      </c>
      <c r="C202" s="156">
        <v>1595017</v>
      </c>
      <c r="D202" s="156"/>
      <c r="E202" s="156">
        <v>24436695291</v>
      </c>
      <c r="F202" s="156"/>
      <c r="G202" s="156">
        <v>-30275051667</v>
      </c>
      <c r="H202" s="156"/>
      <c r="I202" s="151">
        <f t="shared" si="6"/>
        <v>-5838356376</v>
      </c>
      <c r="J202" s="151"/>
      <c r="K202" s="156">
        <v>1595017</v>
      </c>
      <c r="L202" s="156"/>
      <c r="M202" s="156">
        <v>24436695291</v>
      </c>
      <c r="N202" s="156"/>
      <c r="O202" s="156">
        <v>-30856749227</v>
      </c>
      <c r="P202" s="156"/>
      <c r="Q202" s="156">
        <f t="shared" si="7"/>
        <v>-6420053936</v>
      </c>
    </row>
    <row r="203" spans="1:17">
      <c r="A203" s="186" t="s">
        <v>179</v>
      </c>
      <c r="C203" s="156">
        <v>10549142</v>
      </c>
      <c r="D203" s="156"/>
      <c r="E203" s="156">
        <v>46622677631</v>
      </c>
      <c r="F203" s="156"/>
      <c r="G203" s="156">
        <v>-56149361633</v>
      </c>
      <c r="H203" s="156"/>
      <c r="I203" s="151">
        <f t="shared" si="6"/>
        <v>-9526684002</v>
      </c>
      <c r="J203" s="151"/>
      <c r="K203" s="156">
        <v>10549142</v>
      </c>
      <c r="L203" s="156"/>
      <c r="M203" s="156">
        <v>46622677631</v>
      </c>
      <c r="N203" s="156"/>
      <c r="O203" s="156">
        <v>-47430893776</v>
      </c>
      <c r="P203" s="156"/>
      <c r="Q203" s="156">
        <f t="shared" si="7"/>
        <v>-808216145</v>
      </c>
    </row>
    <row r="204" spans="1:17">
      <c r="A204" s="186" t="s">
        <v>478</v>
      </c>
      <c r="C204" s="156">
        <v>1455634</v>
      </c>
      <c r="D204" s="156"/>
      <c r="E204" s="156">
        <v>20466892221</v>
      </c>
      <c r="F204" s="156"/>
      <c r="G204" s="156">
        <v>-23311077366</v>
      </c>
      <c r="H204" s="156"/>
      <c r="I204" s="151">
        <f t="shared" si="6"/>
        <v>-2844185145</v>
      </c>
      <c r="J204" s="151"/>
      <c r="K204" s="156">
        <v>1455634</v>
      </c>
      <c r="L204" s="156"/>
      <c r="M204" s="156">
        <v>20466892221</v>
      </c>
      <c r="N204" s="156"/>
      <c r="O204" s="156">
        <v>-24039230563</v>
      </c>
      <c r="P204" s="156"/>
      <c r="Q204" s="156">
        <f t="shared" si="7"/>
        <v>-3572338342</v>
      </c>
    </row>
    <row r="205" spans="1:17">
      <c r="A205" s="186" t="s">
        <v>342</v>
      </c>
      <c r="C205" s="156">
        <v>0</v>
      </c>
      <c r="D205" s="156"/>
      <c r="E205" s="156">
        <v>0</v>
      </c>
      <c r="F205" s="156"/>
      <c r="G205" s="156">
        <v>-7500003864</v>
      </c>
      <c r="H205" s="156"/>
      <c r="I205" s="151">
        <f t="shared" si="6"/>
        <v>-7500003864</v>
      </c>
      <c r="J205" s="151"/>
      <c r="K205" s="156">
        <v>0</v>
      </c>
      <c r="L205" s="156"/>
      <c r="M205" s="156">
        <v>0</v>
      </c>
      <c r="N205" s="156"/>
      <c r="O205" s="156">
        <v>0</v>
      </c>
      <c r="P205" s="156"/>
      <c r="Q205" s="156">
        <f t="shared" si="7"/>
        <v>0</v>
      </c>
    </row>
    <row r="206" spans="1:17">
      <c r="A206" s="186" t="s">
        <v>272</v>
      </c>
      <c r="C206" s="156">
        <v>16154837</v>
      </c>
      <c r="D206" s="156"/>
      <c r="E206" s="156">
        <v>25936475461</v>
      </c>
      <c r="F206" s="156"/>
      <c r="G206" s="156">
        <v>-28167488991</v>
      </c>
      <c r="H206" s="156"/>
      <c r="I206" s="151">
        <f t="shared" si="6"/>
        <v>-2231013530</v>
      </c>
      <c r="J206" s="151"/>
      <c r="K206" s="156">
        <v>16154837</v>
      </c>
      <c r="L206" s="156"/>
      <c r="M206" s="156">
        <v>25936475461</v>
      </c>
      <c r="N206" s="156"/>
      <c r="O206" s="156">
        <v>-29028928379</v>
      </c>
      <c r="P206" s="156"/>
      <c r="Q206" s="156">
        <f t="shared" si="7"/>
        <v>-3092452918</v>
      </c>
    </row>
    <row r="207" spans="1:17">
      <c r="A207" s="186" t="s">
        <v>91</v>
      </c>
      <c r="C207" s="156">
        <v>1840628</v>
      </c>
      <c r="D207" s="156"/>
      <c r="E207" s="156">
        <v>14446823572</v>
      </c>
      <c r="F207" s="156"/>
      <c r="G207" s="156">
        <v>-18211103968</v>
      </c>
      <c r="H207" s="156"/>
      <c r="I207" s="151">
        <f t="shared" si="6"/>
        <v>-3764280396</v>
      </c>
      <c r="J207" s="151"/>
      <c r="K207" s="156">
        <v>1840628</v>
      </c>
      <c r="L207" s="156"/>
      <c r="M207" s="156">
        <v>14446823572</v>
      </c>
      <c r="N207" s="156"/>
      <c r="O207" s="156">
        <v>-13746241656</v>
      </c>
      <c r="P207" s="156"/>
      <c r="Q207" s="156">
        <f t="shared" si="7"/>
        <v>700581916</v>
      </c>
    </row>
    <row r="208" spans="1:17">
      <c r="A208" s="186" t="s">
        <v>228</v>
      </c>
      <c r="C208" s="156">
        <v>27293336</v>
      </c>
      <c r="D208" s="156"/>
      <c r="E208" s="156">
        <v>58227070804</v>
      </c>
      <c r="F208" s="156"/>
      <c r="G208" s="156">
        <v>-75938933273</v>
      </c>
      <c r="H208" s="156"/>
      <c r="I208" s="151">
        <f t="shared" si="6"/>
        <v>-17711862469</v>
      </c>
      <c r="J208" s="151"/>
      <c r="K208" s="156">
        <v>27293336</v>
      </c>
      <c r="L208" s="156"/>
      <c r="M208" s="156">
        <v>58227070804</v>
      </c>
      <c r="N208" s="156"/>
      <c r="O208" s="156">
        <v>-80804179745</v>
      </c>
      <c r="P208" s="156"/>
      <c r="Q208" s="156">
        <f t="shared" si="7"/>
        <v>-22577108941</v>
      </c>
    </row>
    <row r="209" spans="1:17">
      <c r="A209" s="186" t="s">
        <v>334</v>
      </c>
      <c r="C209" s="156">
        <v>9501732</v>
      </c>
      <c r="D209" s="156"/>
      <c r="E209" s="156">
        <v>80423259212</v>
      </c>
      <c r="F209" s="156"/>
      <c r="G209" s="156">
        <v>-80371196645</v>
      </c>
      <c r="H209" s="156"/>
      <c r="I209" s="151">
        <f t="shared" si="6"/>
        <v>52062567</v>
      </c>
      <c r="J209" s="151"/>
      <c r="K209" s="156">
        <v>9501732</v>
      </c>
      <c r="L209" s="156"/>
      <c r="M209" s="156">
        <v>80423259212</v>
      </c>
      <c r="N209" s="156"/>
      <c r="O209" s="156">
        <v>-40651624078</v>
      </c>
      <c r="P209" s="156"/>
      <c r="Q209" s="156">
        <f t="shared" si="7"/>
        <v>39771635134</v>
      </c>
    </row>
    <row r="210" spans="1:17">
      <c r="A210" s="186" t="s">
        <v>503</v>
      </c>
      <c r="C210" s="156">
        <v>2721543</v>
      </c>
      <c r="D210" s="156"/>
      <c r="E210" s="156">
        <v>33621293139</v>
      </c>
      <c r="F210" s="156"/>
      <c r="G210" s="156">
        <v>-40737148961</v>
      </c>
      <c r="H210" s="156"/>
      <c r="I210" s="151">
        <f t="shared" si="6"/>
        <v>-7115855822</v>
      </c>
      <c r="J210" s="151"/>
      <c r="K210" s="156">
        <v>2721543</v>
      </c>
      <c r="L210" s="156"/>
      <c r="M210" s="156">
        <v>33621293139</v>
      </c>
      <c r="N210" s="156"/>
      <c r="O210" s="156">
        <v>-42463935994</v>
      </c>
      <c r="P210" s="156"/>
      <c r="Q210" s="156">
        <f t="shared" si="7"/>
        <v>-8842642855</v>
      </c>
    </row>
    <row r="211" spans="1:17">
      <c r="A211" s="186" t="s">
        <v>249</v>
      </c>
      <c r="C211" s="156">
        <v>301866</v>
      </c>
      <c r="D211" s="156"/>
      <c r="E211" s="156">
        <v>36456109808</v>
      </c>
      <c r="F211" s="156"/>
      <c r="G211" s="156">
        <v>-37793199011</v>
      </c>
      <c r="H211" s="156"/>
      <c r="I211" s="151">
        <f t="shared" si="6"/>
        <v>-1337089203</v>
      </c>
      <c r="J211" s="151"/>
      <c r="K211" s="156">
        <v>301866</v>
      </c>
      <c r="L211" s="156"/>
      <c r="M211" s="156">
        <v>36456109808</v>
      </c>
      <c r="N211" s="156"/>
      <c r="O211" s="156">
        <v>-37697917106</v>
      </c>
      <c r="P211" s="156"/>
      <c r="Q211" s="156">
        <f t="shared" si="7"/>
        <v>-1241807298</v>
      </c>
    </row>
    <row r="212" spans="1:17">
      <c r="A212" s="186" t="s">
        <v>81</v>
      </c>
      <c r="C212" s="156">
        <v>8787667</v>
      </c>
      <c r="D212" s="156"/>
      <c r="E212" s="156">
        <v>51620850942</v>
      </c>
      <c r="F212" s="156"/>
      <c r="G212" s="156">
        <v>-62010912624</v>
      </c>
      <c r="H212" s="156"/>
      <c r="I212" s="151">
        <f t="shared" si="6"/>
        <v>-10390061682</v>
      </c>
      <c r="J212" s="151"/>
      <c r="K212" s="156">
        <v>8787667</v>
      </c>
      <c r="L212" s="156"/>
      <c r="M212" s="156">
        <v>51620850942</v>
      </c>
      <c r="N212" s="156"/>
      <c r="O212" s="156">
        <v>-43685371951</v>
      </c>
      <c r="P212" s="156"/>
      <c r="Q212" s="156">
        <f t="shared" si="7"/>
        <v>7935478991</v>
      </c>
    </row>
    <row r="213" spans="1:17">
      <c r="A213" s="186" t="s">
        <v>95</v>
      </c>
      <c r="C213" s="156">
        <v>6643551</v>
      </c>
      <c r="D213" s="156"/>
      <c r="E213" s="156">
        <v>25314033989</v>
      </c>
      <c r="F213" s="156"/>
      <c r="G213" s="156">
        <v>-29665571499</v>
      </c>
      <c r="H213" s="156"/>
      <c r="I213" s="151">
        <f t="shared" si="6"/>
        <v>-4351537510</v>
      </c>
      <c r="J213" s="151"/>
      <c r="K213" s="156">
        <v>6643551</v>
      </c>
      <c r="L213" s="156"/>
      <c r="M213" s="156">
        <v>25314033989</v>
      </c>
      <c r="N213" s="156"/>
      <c r="O213" s="156">
        <v>-32028565025</v>
      </c>
      <c r="P213" s="156"/>
      <c r="Q213" s="156">
        <f t="shared" si="7"/>
        <v>-6714531036</v>
      </c>
    </row>
    <row r="214" spans="1:17">
      <c r="A214" s="186" t="s">
        <v>504</v>
      </c>
      <c r="C214" s="156">
        <v>16351811</v>
      </c>
      <c r="D214" s="156"/>
      <c r="E214" s="156">
        <v>14116108010</v>
      </c>
      <c r="F214" s="156"/>
      <c r="G214" s="156">
        <v>-18335853076</v>
      </c>
      <c r="H214" s="156"/>
      <c r="I214" s="151">
        <f t="shared" si="6"/>
        <v>-4219745066</v>
      </c>
      <c r="J214" s="151"/>
      <c r="K214" s="156">
        <v>16351811</v>
      </c>
      <c r="L214" s="156"/>
      <c r="M214" s="156">
        <v>14116108010</v>
      </c>
      <c r="N214" s="156"/>
      <c r="O214" s="156">
        <v>-19403860997</v>
      </c>
      <c r="P214" s="156"/>
      <c r="Q214" s="156">
        <f t="shared" si="7"/>
        <v>-5287752987</v>
      </c>
    </row>
    <row r="215" spans="1:17">
      <c r="A215" s="186" t="s">
        <v>184</v>
      </c>
      <c r="C215" s="156">
        <v>30257861</v>
      </c>
      <c r="D215" s="156"/>
      <c r="E215" s="156">
        <v>166633020930</v>
      </c>
      <c r="F215" s="156"/>
      <c r="G215" s="156">
        <v>-178178047332</v>
      </c>
      <c r="H215" s="156"/>
      <c r="I215" s="151">
        <f t="shared" si="6"/>
        <v>-11545026402</v>
      </c>
      <c r="J215" s="151"/>
      <c r="K215" s="156">
        <v>30257861</v>
      </c>
      <c r="L215" s="156"/>
      <c r="M215" s="156">
        <v>166633020930</v>
      </c>
      <c r="N215" s="156"/>
      <c r="O215" s="156">
        <v>-126291454695</v>
      </c>
      <c r="P215" s="156"/>
      <c r="Q215" s="156">
        <f t="shared" si="7"/>
        <v>40341566235</v>
      </c>
    </row>
    <row r="216" spans="1:17">
      <c r="A216" s="186" t="s">
        <v>252</v>
      </c>
      <c r="C216" s="156">
        <v>5178744</v>
      </c>
      <c r="D216" s="156"/>
      <c r="E216" s="156">
        <v>26001884285</v>
      </c>
      <c r="F216" s="156"/>
      <c r="G216" s="156">
        <v>-33636722088</v>
      </c>
      <c r="H216" s="156"/>
      <c r="I216" s="151">
        <f t="shared" si="6"/>
        <v>-7634837803</v>
      </c>
      <c r="J216" s="151"/>
      <c r="K216" s="156">
        <v>5178744</v>
      </c>
      <c r="L216" s="156"/>
      <c r="M216" s="156">
        <v>26001884285</v>
      </c>
      <c r="N216" s="156"/>
      <c r="O216" s="156">
        <v>-26225016491</v>
      </c>
      <c r="P216" s="156"/>
      <c r="Q216" s="156">
        <f t="shared" si="7"/>
        <v>-223132206</v>
      </c>
    </row>
    <row r="217" spans="1:17">
      <c r="A217" s="186" t="s">
        <v>343</v>
      </c>
      <c r="C217" s="156">
        <v>6279971</v>
      </c>
      <c r="D217" s="156"/>
      <c r="E217" s="156">
        <v>27854477907</v>
      </c>
      <c r="F217" s="156"/>
      <c r="G217" s="156">
        <v>-29654972354</v>
      </c>
      <c r="H217" s="156"/>
      <c r="I217" s="151">
        <f t="shared" si="6"/>
        <v>-1800494447</v>
      </c>
      <c r="J217" s="151"/>
      <c r="K217" s="156">
        <v>6279971</v>
      </c>
      <c r="L217" s="156"/>
      <c r="M217" s="156">
        <v>27854477907</v>
      </c>
      <c r="N217" s="156"/>
      <c r="O217" s="156">
        <v>-22503191375</v>
      </c>
      <c r="P217" s="156"/>
      <c r="Q217" s="156">
        <f t="shared" si="7"/>
        <v>5351286532</v>
      </c>
    </row>
    <row r="218" spans="1:17">
      <c r="A218" s="186" t="s">
        <v>84</v>
      </c>
      <c r="C218" s="156">
        <v>2524356</v>
      </c>
      <c r="D218" s="156"/>
      <c r="E218" s="156">
        <v>8689299427</v>
      </c>
      <c r="F218" s="156"/>
      <c r="G218" s="156">
        <v>-11448911306</v>
      </c>
      <c r="H218" s="156"/>
      <c r="I218" s="151">
        <f t="shared" si="6"/>
        <v>-2759611879</v>
      </c>
      <c r="J218" s="151"/>
      <c r="K218" s="156">
        <v>2524356</v>
      </c>
      <c r="L218" s="156"/>
      <c r="M218" s="156">
        <v>8689299427</v>
      </c>
      <c r="N218" s="156"/>
      <c r="O218" s="156">
        <v>-13128255032</v>
      </c>
      <c r="P218" s="156"/>
      <c r="Q218" s="156">
        <f t="shared" si="7"/>
        <v>-4438955605</v>
      </c>
    </row>
    <row r="219" spans="1:17">
      <c r="A219" s="186" t="s">
        <v>240</v>
      </c>
      <c r="C219" s="156">
        <v>9930732</v>
      </c>
      <c r="D219" s="156"/>
      <c r="E219" s="156">
        <v>16190068510</v>
      </c>
      <c r="F219" s="156"/>
      <c r="G219" s="156">
        <v>-17778905029</v>
      </c>
      <c r="H219" s="156"/>
      <c r="I219" s="151">
        <f t="shared" si="6"/>
        <v>-1588836519</v>
      </c>
      <c r="J219" s="151"/>
      <c r="K219" s="156">
        <v>9930732</v>
      </c>
      <c r="L219" s="156"/>
      <c r="M219" s="156">
        <v>16190068510</v>
      </c>
      <c r="N219" s="156"/>
      <c r="O219" s="156">
        <v>-17684743692</v>
      </c>
      <c r="P219" s="156"/>
      <c r="Q219" s="156">
        <f t="shared" si="7"/>
        <v>-1494675182</v>
      </c>
    </row>
    <row r="220" spans="1:17">
      <c r="A220" s="186" t="s">
        <v>110</v>
      </c>
      <c r="C220" s="156">
        <v>5013698</v>
      </c>
      <c r="D220" s="156"/>
      <c r="E220" s="156">
        <v>40894024186</v>
      </c>
      <c r="F220" s="156"/>
      <c r="G220" s="156">
        <v>-43633975472</v>
      </c>
      <c r="H220" s="156"/>
      <c r="I220" s="151">
        <f t="shared" si="6"/>
        <v>-2739951286</v>
      </c>
      <c r="J220" s="151"/>
      <c r="K220" s="156">
        <v>5013698</v>
      </c>
      <c r="L220" s="156"/>
      <c r="M220" s="156">
        <v>40894024186</v>
      </c>
      <c r="N220" s="156"/>
      <c r="O220" s="156">
        <v>-54392997121</v>
      </c>
      <c r="P220" s="156"/>
      <c r="Q220" s="156">
        <f t="shared" si="7"/>
        <v>-13498972935</v>
      </c>
    </row>
    <row r="221" spans="1:17">
      <c r="A221" s="186" t="s">
        <v>288</v>
      </c>
      <c r="C221" s="156">
        <v>35949747</v>
      </c>
      <c r="D221" s="156"/>
      <c r="E221" s="156">
        <v>26183141908</v>
      </c>
      <c r="F221" s="156"/>
      <c r="G221" s="156">
        <v>-32975204833</v>
      </c>
      <c r="H221" s="156"/>
      <c r="I221" s="151">
        <f t="shared" si="6"/>
        <v>-6792062925</v>
      </c>
      <c r="J221" s="151"/>
      <c r="K221" s="156">
        <v>35949747</v>
      </c>
      <c r="L221" s="156"/>
      <c r="M221" s="156">
        <v>26183141908</v>
      </c>
      <c r="N221" s="156"/>
      <c r="O221" s="156">
        <v>-33511348792</v>
      </c>
      <c r="P221" s="156"/>
      <c r="Q221" s="156">
        <f t="shared" si="7"/>
        <v>-7328206884</v>
      </c>
    </row>
    <row r="222" spans="1:17">
      <c r="A222" s="186" t="s">
        <v>216</v>
      </c>
      <c r="C222" s="156">
        <v>37451531</v>
      </c>
      <c r="D222" s="156"/>
      <c r="E222" s="156">
        <v>15013460392</v>
      </c>
      <c r="F222" s="156"/>
      <c r="G222" s="156">
        <v>-17757123835</v>
      </c>
      <c r="H222" s="156"/>
      <c r="I222" s="151">
        <f t="shared" si="6"/>
        <v>-2743663443</v>
      </c>
      <c r="J222" s="151"/>
      <c r="K222" s="156">
        <v>37451531</v>
      </c>
      <c r="L222" s="156"/>
      <c r="M222" s="156">
        <v>15013460392</v>
      </c>
      <c r="N222" s="156"/>
      <c r="O222" s="156">
        <v>-24220605721</v>
      </c>
      <c r="P222" s="156"/>
      <c r="Q222" s="156">
        <f t="shared" si="7"/>
        <v>-9207145329</v>
      </c>
    </row>
    <row r="223" spans="1:17">
      <c r="A223" s="186" t="s">
        <v>259</v>
      </c>
      <c r="C223" s="156">
        <v>1803652</v>
      </c>
      <c r="D223" s="156"/>
      <c r="E223" s="156">
        <v>125458654883</v>
      </c>
      <c r="F223" s="156"/>
      <c r="G223" s="156">
        <v>-160829528260</v>
      </c>
      <c r="H223" s="156"/>
      <c r="I223" s="151">
        <f t="shared" si="6"/>
        <v>-35370873377</v>
      </c>
      <c r="J223" s="151"/>
      <c r="K223" s="156">
        <v>1803652</v>
      </c>
      <c r="L223" s="156"/>
      <c r="M223" s="156">
        <v>125458654883</v>
      </c>
      <c r="N223" s="156"/>
      <c r="O223" s="156">
        <v>-133100370503</v>
      </c>
      <c r="P223" s="156"/>
      <c r="Q223" s="156">
        <f t="shared" si="7"/>
        <v>-7641715620</v>
      </c>
    </row>
    <row r="224" spans="1:17">
      <c r="A224" s="186" t="s">
        <v>479</v>
      </c>
      <c r="C224" s="156">
        <v>6621451</v>
      </c>
      <c r="D224" s="156"/>
      <c r="E224" s="156">
        <v>24723915417</v>
      </c>
      <c r="F224" s="156"/>
      <c r="G224" s="156">
        <v>-32794157330</v>
      </c>
      <c r="H224" s="156"/>
      <c r="I224" s="151">
        <f t="shared" si="6"/>
        <v>-8070241913</v>
      </c>
      <c r="J224" s="151"/>
      <c r="K224" s="156">
        <v>6621451</v>
      </c>
      <c r="L224" s="156"/>
      <c r="M224" s="156">
        <v>24723915417</v>
      </c>
      <c r="N224" s="156"/>
      <c r="O224" s="156">
        <v>-31232117643</v>
      </c>
      <c r="P224" s="156"/>
      <c r="Q224" s="156">
        <f t="shared" si="7"/>
        <v>-6508202226</v>
      </c>
    </row>
    <row r="225" spans="1:17">
      <c r="A225" s="186" t="s">
        <v>132</v>
      </c>
      <c r="C225" s="156">
        <v>11559711</v>
      </c>
      <c r="D225" s="156"/>
      <c r="E225" s="156">
        <v>27907372342</v>
      </c>
      <c r="F225" s="156"/>
      <c r="G225" s="156">
        <v>-33385798665</v>
      </c>
      <c r="H225" s="156"/>
      <c r="I225" s="151">
        <f t="shared" si="6"/>
        <v>-5478426323</v>
      </c>
      <c r="J225" s="151"/>
      <c r="K225" s="156">
        <v>11559711</v>
      </c>
      <c r="L225" s="156"/>
      <c r="M225" s="156">
        <v>27907372342</v>
      </c>
      <c r="N225" s="156"/>
      <c r="O225" s="156">
        <v>-44763038258</v>
      </c>
      <c r="P225" s="156"/>
      <c r="Q225" s="156">
        <f t="shared" si="7"/>
        <v>-16855665916</v>
      </c>
    </row>
    <row r="226" spans="1:17">
      <c r="A226" s="186" t="s">
        <v>363</v>
      </c>
      <c r="C226" s="156">
        <v>0</v>
      </c>
      <c r="D226" s="156"/>
      <c r="E226" s="156">
        <v>0</v>
      </c>
      <c r="F226" s="156"/>
      <c r="G226" s="156">
        <v>-14836454614</v>
      </c>
      <c r="H226" s="156"/>
      <c r="I226" s="151">
        <f t="shared" si="6"/>
        <v>-14836454614</v>
      </c>
      <c r="J226" s="151"/>
      <c r="K226" s="156">
        <v>0</v>
      </c>
      <c r="L226" s="156"/>
      <c r="M226" s="156">
        <v>0</v>
      </c>
      <c r="N226" s="156"/>
      <c r="O226" s="156">
        <v>0</v>
      </c>
      <c r="P226" s="156"/>
      <c r="Q226" s="156">
        <f t="shared" si="7"/>
        <v>0</v>
      </c>
    </row>
    <row r="227" spans="1:17">
      <c r="A227" s="186" t="s">
        <v>225</v>
      </c>
      <c r="C227" s="156">
        <v>14267375</v>
      </c>
      <c r="D227" s="156"/>
      <c r="E227" s="156">
        <v>163655939494</v>
      </c>
      <c r="F227" s="156"/>
      <c r="G227" s="156">
        <v>-171447128225</v>
      </c>
      <c r="H227" s="156"/>
      <c r="I227" s="151">
        <f t="shared" si="6"/>
        <v>-7791188731</v>
      </c>
      <c r="J227" s="151"/>
      <c r="K227" s="156">
        <v>14267375</v>
      </c>
      <c r="L227" s="156"/>
      <c r="M227" s="156">
        <v>163655939494</v>
      </c>
      <c r="N227" s="156"/>
      <c r="O227" s="156">
        <v>-186475100898</v>
      </c>
      <c r="P227" s="156"/>
      <c r="Q227" s="156">
        <f t="shared" si="7"/>
        <v>-22819161404</v>
      </c>
    </row>
    <row r="228" spans="1:17">
      <c r="A228" s="186" t="s">
        <v>282</v>
      </c>
      <c r="C228" s="156">
        <v>420226</v>
      </c>
      <c r="D228" s="156"/>
      <c r="E228" s="156">
        <v>15524078026</v>
      </c>
      <c r="F228" s="156"/>
      <c r="G228" s="156">
        <v>-13689321026</v>
      </c>
      <c r="H228" s="156"/>
      <c r="I228" s="151">
        <f t="shared" si="6"/>
        <v>1834757000</v>
      </c>
      <c r="J228" s="151"/>
      <c r="K228" s="156">
        <v>420226</v>
      </c>
      <c r="L228" s="156"/>
      <c r="M228" s="156">
        <v>15524078026</v>
      </c>
      <c r="N228" s="156"/>
      <c r="O228" s="156">
        <v>-8891136685</v>
      </c>
      <c r="P228" s="156"/>
      <c r="Q228" s="156">
        <f t="shared" si="7"/>
        <v>6632941341</v>
      </c>
    </row>
    <row r="229" spans="1:17">
      <c r="A229" s="186" t="s">
        <v>335</v>
      </c>
      <c r="C229" s="156">
        <v>8857144</v>
      </c>
      <c r="D229" s="156"/>
      <c r="E229" s="156">
        <v>14017941855</v>
      </c>
      <c r="F229" s="156"/>
      <c r="G229" s="156">
        <v>-15047362853</v>
      </c>
      <c r="H229" s="156"/>
      <c r="I229" s="151">
        <f t="shared" si="6"/>
        <v>-1029420998</v>
      </c>
      <c r="J229" s="151"/>
      <c r="K229" s="156">
        <v>8857144</v>
      </c>
      <c r="L229" s="156"/>
      <c r="M229" s="156">
        <v>14017941855</v>
      </c>
      <c r="N229" s="156"/>
      <c r="O229" s="156">
        <v>-18334889135</v>
      </c>
      <c r="P229" s="156"/>
      <c r="Q229" s="156">
        <f t="shared" si="7"/>
        <v>-4316947280</v>
      </c>
    </row>
    <row r="230" spans="1:17">
      <c r="A230" s="186" t="s">
        <v>106</v>
      </c>
      <c r="C230" s="156">
        <v>7089891</v>
      </c>
      <c r="D230" s="156"/>
      <c r="E230" s="156">
        <v>49315953862</v>
      </c>
      <c r="F230" s="156"/>
      <c r="G230" s="156">
        <v>-46460544494</v>
      </c>
      <c r="H230" s="156"/>
      <c r="I230" s="151">
        <f t="shared" si="6"/>
        <v>2855409368</v>
      </c>
      <c r="J230" s="151"/>
      <c r="K230" s="156">
        <v>7089891</v>
      </c>
      <c r="L230" s="156"/>
      <c r="M230" s="156">
        <v>49315953862</v>
      </c>
      <c r="N230" s="156"/>
      <c r="O230" s="156">
        <v>-41604768404</v>
      </c>
      <c r="P230" s="156"/>
      <c r="Q230" s="156">
        <f t="shared" si="7"/>
        <v>7711185458</v>
      </c>
    </row>
    <row r="231" spans="1:17">
      <c r="A231" s="186" t="s">
        <v>146</v>
      </c>
      <c r="C231" s="156">
        <v>14105963</v>
      </c>
      <c r="D231" s="156"/>
      <c r="E231" s="156">
        <v>33928543552</v>
      </c>
      <c r="F231" s="156"/>
      <c r="G231" s="156">
        <v>-33748206790</v>
      </c>
      <c r="H231" s="156"/>
      <c r="I231" s="151">
        <f t="shared" si="6"/>
        <v>180336762</v>
      </c>
      <c r="J231" s="151"/>
      <c r="K231" s="156">
        <v>14105963</v>
      </c>
      <c r="L231" s="156"/>
      <c r="M231" s="156">
        <v>33928543552</v>
      </c>
      <c r="N231" s="156"/>
      <c r="O231" s="156">
        <v>-31713044158</v>
      </c>
      <c r="P231" s="156"/>
      <c r="Q231" s="156">
        <f t="shared" si="7"/>
        <v>2215499394</v>
      </c>
    </row>
    <row r="232" spans="1:17">
      <c r="A232" s="186" t="s">
        <v>407</v>
      </c>
      <c r="C232" s="156">
        <v>9385198</v>
      </c>
      <c r="D232" s="156"/>
      <c r="E232" s="156">
        <v>19565878534</v>
      </c>
      <c r="F232" s="156"/>
      <c r="G232" s="156">
        <v>-22062218458</v>
      </c>
      <c r="H232" s="156"/>
      <c r="I232" s="151">
        <f t="shared" si="6"/>
        <v>-2496339924</v>
      </c>
      <c r="J232" s="151"/>
      <c r="K232" s="156">
        <v>9385198</v>
      </c>
      <c r="L232" s="156"/>
      <c r="M232" s="156">
        <v>19565878534</v>
      </c>
      <c r="N232" s="156"/>
      <c r="O232" s="156">
        <v>-18397179718</v>
      </c>
      <c r="P232" s="156"/>
      <c r="Q232" s="156">
        <f t="shared" si="7"/>
        <v>1168698816</v>
      </c>
    </row>
    <row r="233" spans="1:17">
      <c r="A233" s="186" t="s">
        <v>395</v>
      </c>
      <c r="C233" s="156">
        <v>0</v>
      </c>
      <c r="D233" s="156"/>
      <c r="E233" s="156">
        <v>0</v>
      </c>
      <c r="F233" s="156"/>
      <c r="G233" s="156">
        <v>-7879377374</v>
      </c>
      <c r="H233" s="156"/>
      <c r="I233" s="151">
        <f t="shared" si="6"/>
        <v>-7879377374</v>
      </c>
      <c r="J233" s="151"/>
      <c r="K233" s="156">
        <v>0</v>
      </c>
      <c r="L233" s="156"/>
      <c r="M233" s="156">
        <v>0</v>
      </c>
      <c r="N233" s="156"/>
      <c r="O233" s="156">
        <v>0</v>
      </c>
      <c r="P233" s="156"/>
      <c r="Q233" s="156">
        <f t="shared" si="7"/>
        <v>0</v>
      </c>
    </row>
    <row r="234" spans="1:17">
      <c r="A234" s="186" t="s">
        <v>269</v>
      </c>
      <c r="C234" s="156">
        <v>1331160</v>
      </c>
      <c r="D234" s="156"/>
      <c r="E234" s="156">
        <v>15850441602</v>
      </c>
      <c r="F234" s="156"/>
      <c r="G234" s="156">
        <v>-19874443415</v>
      </c>
      <c r="H234" s="156"/>
      <c r="I234" s="151">
        <f t="shared" si="6"/>
        <v>-4024001813</v>
      </c>
      <c r="J234" s="151"/>
      <c r="K234" s="156">
        <v>1331160</v>
      </c>
      <c r="L234" s="156"/>
      <c r="M234" s="156">
        <v>15850441602</v>
      </c>
      <c r="N234" s="156"/>
      <c r="O234" s="156">
        <v>-20661510787</v>
      </c>
      <c r="P234" s="156"/>
      <c r="Q234" s="156">
        <f t="shared" si="7"/>
        <v>-4811069185</v>
      </c>
    </row>
    <row r="235" spans="1:17">
      <c r="A235" s="186" t="s">
        <v>364</v>
      </c>
      <c r="C235" s="156">
        <v>3477498</v>
      </c>
      <c r="D235" s="156"/>
      <c r="E235" s="156">
        <v>11939134618</v>
      </c>
      <c r="F235" s="156"/>
      <c r="G235" s="156">
        <v>-12383821325</v>
      </c>
      <c r="H235" s="156"/>
      <c r="I235" s="151">
        <f t="shared" si="6"/>
        <v>-444686707</v>
      </c>
      <c r="J235" s="151"/>
      <c r="K235" s="156">
        <v>3477498</v>
      </c>
      <c r="L235" s="156"/>
      <c r="M235" s="156">
        <v>11939134618</v>
      </c>
      <c r="N235" s="156"/>
      <c r="O235" s="156">
        <v>-14674492153</v>
      </c>
      <c r="P235" s="156"/>
      <c r="Q235" s="156">
        <f t="shared" si="7"/>
        <v>-2735357535</v>
      </c>
    </row>
    <row r="236" spans="1:17">
      <c r="A236" s="186" t="s">
        <v>232</v>
      </c>
      <c r="C236" s="156">
        <v>0</v>
      </c>
      <c r="D236" s="156"/>
      <c r="E236" s="156">
        <v>0</v>
      </c>
      <c r="F236" s="156"/>
      <c r="G236" s="156">
        <v>-29715893354</v>
      </c>
      <c r="H236" s="156"/>
      <c r="I236" s="151">
        <f t="shared" si="6"/>
        <v>-29715893354</v>
      </c>
      <c r="J236" s="151"/>
      <c r="K236" s="156">
        <v>0</v>
      </c>
      <c r="L236" s="156"/>
      <c r="M236" s="156">
        <v>0</v>
      </c>
      <c r="N236" s="156"/>
      <c r="O236" s="156">
        <v>0</v>
      </c>
      <c r="P236" s="156"/>
      <c r="Q236" s="156">
        <f t="shared" si="7"/>
        <v>0</v>
      </c>
    </row>
    <row r="237" spans="1:17">
      <c r="A237" s="186" t="s">
        <v>151</v>
      </c>
      <c r="C237" s="156">
        <v>8290744</v>
      </c>
      <c r="D237" s="156"/>
      <c r="E237" s="156">
        <v>73217243288</v>
      </c>
      <c r="F237" s="156"/>
      <c r="G237" s="156">
        <v>-75693364768</v>
      </c>
      <c r="H237" s="156"/>
      <c r="I237" s="151">
        <f t="shared" si="6"/>
        <v>-2476121480</v>
      </c>
      <c r="J237" s="151"/>
      <c r="K237" s="156">
        <v>8290744</v>
      </c>
      <c r="L237" s="156"/>
      <c r="M237" s="156">
        <v>73217243288</v>
      </c>
      <c r="N237" s="156"/>
      <c r="O237" s="156">
        <v>-74788118124</v>
      </c>
      <c r="P237" s="156"/>
      <c r="Q237" s="156">
        <f t="shared" si="7"/>
        <v>-1570874836</v>
      </c>
    </row>
    <row r="238" spans="1:17">
      <c r="A238" s="186" t="s">
        <v>116</v>
      </c>
      <c r="C238" s="156">
        <v>21467470</v>
      </c>
      <c r="D238" s="156"/>
      <c r="E238" s="156">
        <v>172542364304</v>
      </c>
      <c r="F238" s="156"/>
      <c r="G238" s="156">
        <v>-204324706413</v>
      </c>
      <c r="H238" s="156"/>
      <c r="I238" s="151">
        <f t="shared" si="6"/>
        <v>-31782342109</v>
      </c>
      <c r="J238" s="151"/>
      <c r="K238" s="156">
        <v>21467470</v>
      </c>
      <c r="L238" s="156"/>
      <c r="M238" s="156">
        <v>172542364304</v>
      </c>
      <c r="N238" s="156"/>
      <c r="O238" s="156">
        <v>-175316991633</v>
      </c>
      <c r="P238" s="156"/>
      <c r="Q238" s="156">
        <f t="shared" si="7"/>
        <v>-2774627329</v>
      </c>
    </row>
    <row r="239" spans="1:17">
      <c r="A239" s="186" t="s">
        <v>125</v>
      </c>
      <c r="C239" s="156">
        <v>2255987</v>
      </c>
      <c r="D239" s="156"/>
      <c r="E239" s="156">
        <v>7599871213</v>
      </c>
      <c r="F239" s="156"/>
      <c r="G239" s="156">
        <v>-8121634861</v>
      </c>
      <c r="H239" s="156"/>
      <c r="I239" s="151">
        <f t="shared" si="6"/>
        <v>-521763648</v>
      </c>
      <c r="J239" s="151"/>
      <c r="K239" s="156">
        <v>2255987</v>
      </c>
      <c r="L239" s="156"/>
      <c r="M239" s="156">
        <v>7599871213</v>
      </c>
      <c r="N239" s="156"/>
      <c r="O239" s="156">
        <v>-10240354082</v>
      </c>
      <c r="P239" s="156"/>
      <c r="Q239" s="156">
        <f t="shared" si="7"/>
        <v>-2640482869</v>
      </c>
    </row>
    <row r="240" spans="1:17">
      <c r="A240" s="186" t="s">
        <v>174</v>
      </c>
      <c r="C240" s="156">
        <v>15195380</v>
      </c>
      <c r="D240" s="156"/>
      <c r="E240" s="156">
        <v>13811374459</v>
      </c>
      <c r="F240" s="156"/>
      <c r="G240" s="156">
        <v>-15935314789</v>
      </c>
      <c r="H240" s="156"/>
      <c r="I240" s="151">
        <f t="shared" si="6"/>
        <v>-2123940330</v>
      </c>
      <c r="J240" s="151"/>
      <c r="K240" s="156">
        <v>15195380</v>
      </c>
      <c r="L240" s="156"/>
      <c r="M240" s="156">
        <v>13811374459</v>
      </c>
      <c r="N240" s="156"/>
      <c r="O240" s="156">
        <v>-14963371973</v>
      </c>
      <c r="P240" s="156"/>
      <c r="Q240" s="156">
        <f t="shared" si="7"/>
        <v>-1151997514</v>
      </c>
    </row>
    <row r="241" spans="1:17">
      <c r="A241" s="186" t="s">
        <v>315</v>
      </c>
      <c r="C241" s="156">
        <v>7949189</v>
      </c>
      <c r="D241" s="156"/>
      <c r="E241" s="156">
        <v>15783371285</v>
      </c>
      <c r="F241" s="156"/>
      <c r="G241" s="156">
        <v>-19064971802</v>
      </c>
      <c r="H241" s="156"/>
      <c r="I241" s="151">
        <f t="shared" si="6"/>
        <v>-3281600517</v>
      </c>
      <c r="J241" s="151"/>
      <c r="K241" s="156">
        <v>7949189</v>
      </c>
      <c r="L241" s="156"/>
      <c r="M241" s="156">
        <v>15783371285</v>
      </c>
      <c r="N241" s="156"/>
      <c r="O241" s="156">
        <v>-14374161961</v>
      </c>
      <c r="P241" s="156"/>
      <c r="Q241" s="156">
        <f t="shared" si="7"/>
        <v>1409209324</v>
      </c>
    </row>
    <row r="242" spans="1:17">
      <c r="A242" s="186" t="s">
        <v>148</v>
      </c>
      <c r="C242" s="156">
        <v>1222400</v>
      </c>
      <c r="D242" s="156"/>
      <c r="E242" s="156">
        <v>22876252997</v>
      </c>
      <c r="F242" s="156"/>
      <c r="G242" s="156">
        <v>-30593393409</v>
      </c>
      <c r="H242" s="156"/>
      <c r="I242" s="151">
        <f t="shared" si="6"/>
        <v>-7717140412</v>
      </c>
      <c r="J242" s="151"/>
      <c r="K242" s="156">
        <v>1222400</v>
      </c>
      <c r="L242" s="156"/>
      <c r="M242" s="156">
        <v>22876252997</v>
      </c>
      <c r="N242" s="156"/>
      <c r="O242" s="156">
        <v>-30075950165</v>
      </c>
      <c r="P242" s="156"/>
      <c r="Q242" s="156">
        <f t="shared" si="7"/>
        <v>-7199697168</v>
      </c>
    </row>
    <row r="243" spans="1:17">
      <c r="A243" s="186" t="s">
        <v>251</v>
      </c>
      <c r="C243" s="156">
        <v>527420</v>
      </c>
      <c r="D243" s="156"/>
      <c r="E243" s="156">
        <v>27967452242</v>
      </c>
      <c r="F243" s="156"/>
      <c r="G243" s="156">
        <v>-24937110180</v>
      </c>
      <c r="H243" s="156"/>
      <c r="I243" s="151">
        <f t="shared" si="6"/>
        <v>3030342062</v>
      </c>
      <c r="J243" s="151"/>
      <c r="K243" s="156">
        <v>527420</v>
      </c>
      <c r="L243" s="156"/>
      <c r="M243" s="156">
        <v>27967452242</v>
      </c>
      <c r="N243" s="156"/>
      <c r="O243" s="156">
        <v>-20149820226</v>
      </c>
      <c r="P243" s="156"/>
      <c r="Q243" s="156">
        <f t="shared" si="7"/>
        <v>7817632016</v>
      </c>
    </row>
    <row r="244" spans="1:17">
      <c r="A244" s="186" t="s">
        <v>144</v>
      </c>
      <c r="C244" s="156">
        <v>676338</v>
      </c>
      <c r="D244" s="156"/>
      <c r="E244" s="156">
        <v>72748313950</v>
      </c>
      <c r="F244" s="156"/>
      <c r="G244" s="156">
        <v>-86455402678</v>
      </c>
      <c r="H244" s="156"/>
      <c r="I244" s="151">
        <f t="shared" si="6"/>
        <v>-13707088728</v>
      </c>
      <c r="J244" s="151"/>
      <c r="K244" s="156">
        <v>676338</v>
      </c>
      <c r="L244" s="156"/>
      <c r="M244" s="156">
        <v>72748313950</v>
      </c>
      <c r="N244" s="156"/>
      <c r="O244" s="156">
        <v>-88328215913</v>
      </c>
      <c r="P244" s="156"/>
      <c r="Q244" s="156">
        <f t="shared" si="7"/>
        <v>-15579901963</v>
      </c>
    </row>
    <row r="245" spans="1:17">
      <c r="A245" s="186" t="s">
        <v>77</v>
      </c>
      <c r="C245" s="156">
        <v>72044950</v>
      </c>
      <c r="D245" s="156"/>
      <c r="E245" s="156">
        <v>92219574876</v>
      </c>
      <c r="F245" s="156"/>
      <c r="G245" s="156">
        <v>-106918679200</v>
      </c>
      <c r="H245" s="156"/>
      <c r="I245" s="151">
        <f t="shared" si="6"/>
        <v>-14699104324</v>
      </c>
      <c r="J245" s="151"/>
      <c r="K245" s="156">
        <v>72044950</v>
      </c>
      <c r="L245" s="156"/>
      <c r="M245" s="156">
        <v>92219574876</v>
      </c>
      <c r="N245" s="156"/>
      <c r="O245" s="156">
        <v>-138743676614</v>
      </c>
      <c r="P245" s="156"/>
      <c r="Q245" s="156">
        <f t="shared" si="7"/>
        <v>-46524101738</v>
      </c>
    </row>
    <row r="246" spans="1:17">
      <c r="A246" s="186" t="s">
        <v>505</v>
      </c>
      <c r="C246" s="156">
        <v>154588</v>
      </c>
      <c r="D246" s="156"/>
      <c r="E246" s="156">
        <v>27578533724</v>
      </c>
      <c r="F246" s="156"/>
      <c r="G246" s="156">
        <v>-31321883445</v>
      </c>
      <c r="H246" s="156"/>
      <c r="I246" s="151">
        <f t="shared" si="6"/>
        <v>-3743349721</v>
      </c>
      <c r="J246" s="151"/>
      <c r="K246" s="156">
        <v>154588</v>
      </c>
      <c r="L246" s="156"/>
      <c r="M246" s="156">
        <v>27578533724</v>
      </c>
      <c r="N246" s="156"/>
      <c r="O246" s="156">
        <v>-36073038622</v>
      </c>
      <c r="P246" s="156"/>
      <c r="Q246" s="156">
        <f t="shared" si="7"/>
        <v>-8494504898</v>
      </c>
    </row>
    <row r="247" spans="1:17">
      <c r="A247" s="186" t="s">
        <v>206</v>
      </c>
      <c r="C247" s="156">
        <v>6079699</v>
      </c>
      <c r="D247" s="156"/>
      <c r="E247" s="156">
        <v>56948715632</v>
      </c>
      <c r="F247" s="156"/>
      <c r="G247" s="156">
        <v>-50328515823</v>
      </c>
      <c r="H247" s="156"/>
      <c r="I247" s="151">
        <f t="shared" si="6"/>
        <v>6620199809</v>
      </c>
      <c r="J247" s="151"/>
      <c r="K247" s="156">
        <v>6079699</v>
      </c>
      <c r="L247" s="156"/>
      <c r="M247" s="156">
        <v>56948715632</v>
      </c>
      <c r="N247" s="156"/>
      <c r="O247" s="156">
        <v>-52880823774</v>
      </c>
      <c r="P247" s="156"/>
      <c r="Q247" s="156">
        <f t="shared" si="7"/>
        <v>4067891858</v>
      </c>
    </row>
    <row r="248" spans="1:17">
      <c r="A248" s="186" t="s">
        <v>157</v>
      </c>
      <c r="C248" s="156">
        <v>12298966</v>
      </c>
      <c r="D248" s="156"/>
      <c r="E248" s="156">
        <v>35025178634</v>
      </c>
      <c r="F248" s="156"/>
      <c r="G248" s="156">
        <v>-39041199938</v>
      </c>
      <c r="H248" s="156"/>
      <c r="I248" s="151">
        <f t="shared" si="6"/>
        <v>-4016021304</v>
      </c>
      <c r="J248" s="151"/>
      <c r="K248" s="156">
        <v>12298966</v>
      </c>
      <c r="L248" s="156"/>
      <c r="M248" s="156">
        <v>35025178634</v>
      </c>
      <c r="N248" s="156"/>
      <c r="O248" s="156">
        <v>-28211968359</v>
      </c>
      <c r="P248" s="156"/>
      <c r="Q248" s="156">
        <f t="shared" si="7"/>
        <v>6813210275</v>
      </c>
    </row>
    <row r="249" spans="1:17">
      <c r="A249" s="186" t="s">
        <v>383</v>
      </c>
      <c r="C249" s="156">
        <v>6253301</v>
      </c>
      <c r="D249" s="156"/>
      <c r="E249" s="156">
        <v>33258601594</v>
      </c>
      <c r="F249" s="156"/>
      <c r="G249" s="156">
        <v>-40742557915</v>
      </c>
      <c r="H249" s="156"/>
      <c r="I249" s="151">
        <f t="shared" si="6"/>
        <v>-7483956321</v>
      </c>
      <c r="J249" s="151"/>
      <c r="K249" s="156">
        <v>6253301</v>
      </c>
      <c r="L249" s="156"/>
      <c r="M249" s="156">
        <v>33258601594</v>
      </c>
      <c r="N249" s="156"/>
      <c r="O249" s="156">
        <v>-40690499922</v>
      </c>
      <c r="P249" s="156"/>
      <c r="Q249" s="156">
        <f t="shared" si="7"/>
        <v>-7431898328</v>
      </c>
    </row>
    <row r="250" spans="1:17">
      <c r="A250" s="186" t="s">
        <v>355</v>
      </c>
      <c r="C250" s="156">
        <v>174593</v>
      </c>
      <c r="D250" s="156"/>
      <c r="E250" s="156">
        <v>6482767886</v>
      </c>
      <c r="F250" s="156"/>
      <c r="G250" s="156">
        <v>-7624761434</v>
      </c>
      <c r="H250" s="156"/>
      <c r="I250" s="151">
        <f t="shared" si="6"/>
        <v>-1141993548</v>
      </c>
      <c r="J250" s="151"/>
      <c r="K250" s="156">
        <v>174593</v>
      </c>
      <c r="L250" s="156"/>
      <c r="M250" s="156">
        <v>6482767886</v>
      </c>
      <c r="N250" s="156"/>
      <c r="O250" s="156">
        <v>-8527808671</v>
      </c>
      <c r="P250" s="156"/>
      <c r="Q250" s="156">
        <f t="shared" si="7"/>
        <v>-2045040785</v>
      </c>
    </row>
    <row r="251" spans="1:17">
      <c r="A251" s="186" t="s">
        <v>209</v>
      </c>
      <c r="C251" s="156">
        <v>2851092</v>
      </c>
      <c r="D251" s="156"/>
      <c r="E251" s="156">
        <v>57910716118</v>
      </c>
      <c r="F251" s="156"/>
      <c r="G251" s="156">
        <v>-61942402277</v>
      </c>
      <c r="H251" s="156"/>
      <c r="I251" s="151">
        <f t="shared" si="6"/>
        <v>-4031686159</v>
      </c>
      <c r="J251" s="151"/>
      <c r="K251" s="156">
        <v>2851092</v>
      </c>
      <c r="L251" s="156"/>
      <c r="M251" s="156">
        <v>57910716118</v>
      </c>
      <c r="N251" s="156"/>
      <c r="O251" s="156">
        <v>-48515706320</v>
      </c>
      <c r="P251" s="156"/>
      <c r="Q251" s="156">
        <f t="shared" si="7"/>
        <v>9395009798</v>
      </c>
    </row>
    <row r="252" spans="1:17">
      <c r="A252" s="186" t="s">
        <v>149</v>
      </c>
      <c r="C252" s="156">
        <v>2568613</v>
      </c>
      <c r="D252" s="156"/>
      <c r="E252" s="156">
        <v>19650921264</v>
      </c>
      <c r="F252" s="156"/>
      <c r="G252" s="156">
        <v>-26529445575</v>
      </c>
      <c r="H252" s="156"/>
      <c r="I252" s="151">
        <f t="shared" si="6"/>
        <v>-6878524311</v>
      </c>
      <c r="J252" s="151"/>
      <c r="K252" s="156">
        <v>2568613</v>
      </c>
      <c r="L252" s="156"/>
      <c r="M252" s="156">
        <v>19650921264</v>
      </c>
      <c r="N252" s="156"/>
      <c r="O252" s="156">
        <v>-17929378543</v>
      </c>
      <c r="P252" s="156"/>
      <c r="Q252" s="156">
        <f t="shared" si="7"/>
        <v>1721542721</v>
      </c>
    </row>
    <row r="253" spans="1:17">
      <c r="A253" s="186" t="s">
        <v>167</v>
      </c>
      <c r="C253" s="156">
        <v>5107428</v>
      </c>
      <c r="D253" s="156"/>
      <c r="E253" s="156">
        <v>9588556829</v>
      </c>
      <c r="F253" s="156"/>
      <c r="G253" s="156">
        <v>-8967756531</v>
      </c>
      <c r="H253" s="156"/>
      <c r="I253" s="151">
        <f t="shared" si="6"/>
        <v>620800298</v>
      </c>
      <c r="J253" s="151"/>
      <c r="K253" s="156">
        <v>5107428</v>
      </c>
      <c r="L253" s="156"/>
      <c r="M253" s="156">
        <v>9588556829</v>
      </c>
      <c r="N253" s="156"/>
      <c r="O253" s="156">
        <v>-8763757957</v>
      </c>
      <c r="P253" s="156"/>
      <c r="Q253" s="156">
        <f t="shared" si="7"/>
        <v>824798872</v>
      </c>
    </row>
    <row r="254" spans="1:17">
      <c r="A254" s="186" t="s">
        <v>74</v>
      </c>
      <c r="C254" s="156">
        <v>8416289</v>
      </c>
      <c r="D254" s="156"/>
      <c r="E254" s="156">
        <v>44094500137</v>
      </c>
      <c r="F254" s="156"/>
      <c r="G254" s="156">
        <v>-49930868089</v>
      </c>
      <c r="H254" s="156"/>
      <c r="I254" s="151">
        <f t="shared" si="6"/>
        <v>-5836367952</v>
      </c>
      <c r="J254" s="151"/>
      <c r="K254" s="156">
        <v>8416289</v>
      </c>
      <c r="L254" s="156"/>
      <c r="M254" s="156">
        <v>44094500137</v>
      </c>
      <c r="N254" s="156"/>
      <c r="O254" s="156">
        <v>-38075272907</v>
      </c>
      <c r="P254" s="156"/>
      <c r="Q254" s="156">
        <f t="shared" si="7"/>
        <v>6019227230</v>
      </c>
    </row>
    <row r="255" spans="1:17">
      <c r="A255" s="186" t="s">
        <v>302</v>
      </c>
      <c r="C255" s="156">
        <v>469710</v>
      </c>
      <c r="D255" s="156"/>
      <c r="E255" s="156">
        <v>6180209422</v>
      </c>
      <c r="F255" s="156"/>
      <c r="G255" s="156">
        <v>-8038180780</v>
      </c>
      <c r="H255" s="156"/>
      <c r="I255" s="151">
        <f t="shared" si="6"/>
        <v>-1857971358</v>
      </c>
      <c r="J255" s="151"/>
      <c r="K255" s="156">
        <v>469710</v>
      </c>
      <c r="L255" s="156"/>
      <c r="M255" s="156">
        <v>6180209422</v>
      </c>
      <c r="N255" s="156"/>
      <c r="O255" s="156">
        <v>-8784837648</v>
      </c>
      <c r="P255" s="156"/>
      <c r="Q255" s="156">
        <f t="shared" si="7"/>
        <v>-2604628226</v>
      </c>
    </row>
    <row r="256" spans="1:17">
      <c r="A256" s="186" t="s">
        <v>350</v>
      </c>
      <c r="C256" s="156">
        <v>1501180</v>
      </c>
      <c r="D256" s="156"/>
      <c r="E256" s="156">
        <v>13838159916</v>
      </c>
      <c r="F256" s="156"/>
      <c r="G256" s="156">
        <v>-19558131290</v>
      </c>
      <c r="H256" s="156"/>
      <c r="I256" s="151">
        <f t="shared" si="6"/>
        <v>-5719971374</v>
      </c>
      <c r="J256" s="151"/>
      <c r="K256" s="156">
        <v>1501180</v>
      </c>
      <c r="L256" s="156"/>
      <c r="M256" s="156">
        <v>13838159916</v>
      </c>
      <c r="N256" s="156"/>
      <c r="O256" s="156">
        <v>-16787048494</v>
      </c>
      <c r="P256" s="156"/>
      <c r="Q256" s="156">
        <f t="shared" si="7"/>
        <v>-2948888578</v>
      </c>
    </row>
    <row r="257" spans="1:17">
      <c r="A257" s="186" t="s">
        <v>90</v>
      </c>
      <c r="C257" s="156">
        <v>9490251</v>
      </c>
      <c r="D257" s="156"/>
      <c r="E257" s="156">
        <v>23099634509</v>
      </c>
      <c r="F257" s="156"/>
      <c r="G257" s="156">
        <v>-30419325340</v>
      </c>
      <c r="H257" s="156"/>
      <c r="I257" s="151">
        <f t="shared" si="6"/>
        <v>-7319690831</v>
      </c>
      <c r="J257" s="151"/>
      <c r="K257" s="156">
        <v>9490251</v>
      </c>
      <c r="L257" s="156"/>
      <c r="M257" s="156">
        <v>23099634509</v>
      </c>
      <c r="N257" s="156"/>
      <c r="O257" s="156">
        <v>-20770568524</v>
      </c>
      <c r="P257" s="156"/>
      <c r="Q257" s="156">
        <f t="shared" si="7"/>
        <v>2329065985</v>
      </c>
    </row>
    <row r="258" spans="1:17">
      <c r="A258" s="186" t="s">
        <v>480</v>
      </c>
      <c r="C258" s="156">
        <v>5382446</v>
      </c>
      <c r="D258" s="156"/>
      <c r="E258" s="156">
        <v>11482805342</v>
      </c>
      <c r="F258" s="156"/>
      <c r="G258" s="156">
        <v>-12052753918</v>
      </c>
      <c r="H258" s="156"/>
      <c r="I258" s="151">
        <f t="shared" si="6"/>
        <v>-569948576</v>
      </c>
      <c r="J258" s="151"/>
      <c r="K258" s="156">
        <v>5382446</v>
      </c>
      <c r="L258" s="156"/>
      <c r="M258" s="156">
        <v>11482805342</v>
      </c>
      <c r="N258" s="156"/>
      <c r="O258" s="156">
        <v>-12676235750</v>
      </c>
      <c r="P258" s="156"/>
      <c r="Q258" s="156">
        <f t="shared" si="7"/>
        <v>-1193430408</v>
      </c>
    </row>
    <row r="259" spans="1:17">
      <c r="A259" s="186" t="s">
        <v>339</v>
      </c>
      <c r="C259" s="156">
        <v>469984</v>
      </c>
      <c r="D259" s="156"/>
      <c r="E259" s="156">
        <v>13757355202</v>
      </c>
      <c r="F259" s="156"/>
      <c r="G259" s="156">
        <v>-18640654292</v>
      </c>
      <c r="H259" s="156"/>
      <c r="I259" s="151">
        <f t="shared" si="6"/>
        <v>-4883299090</v>
      </c>
      <c r="J259" s="151"/>
      <c r="K259" s="156">
        <v>469984</v>
      </c>
      <c r="L259" s="156"/>
      <c r="M259" s="156">
        <v>13757355202</v>
      </c>
      <c r="N259" s="156"/>
      <c r="O259" s="156">
        <v>-20889445354</v>
      </c>
      <c r="P259" s="156"/>
      <c r="Q259" s="156">
        <f t="shared" si="7"/>
        <v>-7132090152</v>
      </c>
    </row>
    <row r="260" spans="1:17">
      <c r="A260" s="186" t="s">
        <v>262</v>
      </c>
      <c r="C260" s="156">
        <v>67739065</v>
      </c>
      <c r="D260" s="156"/>
      <c r="E260" s="156">
        <v>33876582787</v>
      </c>
      <c r="F260" s="156"/>
      <c r="G260" s="156">
        <v>-45339520959</v>
      </c>
      <c r="H260" s="156"/>
      <c r="I260" s="151">
        <f t="shared" si="6"/>
        <v>-11462938172</v>
      </c>
      <c r="J260" s="151"/>
      <c r="K260" s="156">
        <v>67739065</v>
      </c>
      <c r="L260" s="156"/>
      <c r="M260" s="156">
        <v>33876582787</v>
      </c>
      <c r="N260" s="156"/>
      <c r="O260" s="156">
        <v>-44259882874</v>
      </c>
      <c r="P260" s="156"/>
      <c r="Q260" s="156">
        <f t="shared" si="7"/>
        <v>-10383300087</v>
      </c>
    </row>
    <row r="261" spans="1:17">
      <c r="A261" s="186" t="s">
        <v>530</v>
      </c>
      <c r="C261" s="156">
        <v>0</v>
      </c>
      <c r="D261" s="156"/>
      <c r="E261" s="156">
        <v>0</v>
      </c>
      <c r="F261" s="156"/>
      <c r="G261" s="156">
        <v>525283928</v>
      </c>
      <c r="H261" s="156"/>
      <c r="I261" s="151">
        <f t="shared" si="6"/>
        <v>525283928</v>
      </c>
      <c r="J261" s="151"/>
      <c r="K261" s="156">
        <v>0</v>
      </c>
      <c r="L261" s="156"/>
      <c r="M261" s="156">
        <v>0</v>
      </c>
      <c r="N261" s="156"/>
      <c r="O261" s="156">
        <v>0</v>
      </c>
      <c r="P261" s="156"/>
      <c r="Q261" s="156">
        <f t="shared" si="7"/>
        <v>0</v>
      </c>
    </row>
    <row r="262" spans="1:17">
      <c r="A262" s="186" t="s">
        <v>376</v>
      </c>
      <c r="C262" s="156">
        <v>308615</v>
      </c>
      <c r="D262" s="156"/>
      <c r="E262" s="156">
        <v>7833348210</v>
      </c>
      <c r="F262" s="156"/>
      <c r="G262" s="156">
        <v>-11027314038</v>
      </c>
      <c r="H262" s="156"/>
      <c r="I262" s="151">
        <f t="shared" si="6"/>
        <v>-3193965828</v>
      </c>
      <c r="J262" s="151"/>
      <c r="K262" s="156">
        <v>308615</v>
      </c>
      <c r="L262" s="156"/>
      <c r="M262" s="156">
        <v>7833348210</v>
      </c>
      <c r="N262" s="156"/>
      <c r="O262" s="156">
        <v>-9899400799</v>
      </c>
      <c r="P262" s="156"/>
      <c r="Q262" s="156">
        <f t="shared" si="7"/>
        <v>-2066052589</v>
      </c>
    </row>
    <row r="263" spans="1:17">
      <c r="A263" s="186" t="s">
        <v>178</v>
      </c>
      <c r="C263" s="156">
        <v>41614657</v>
      </c>
      <c r="D263" s="156"/>
      <c r="E263" s="156">
        <v>43853140200</v>
      </c>
      <c r="F263" s="156"/>
      <c r="G263" s="156">
        <v>-52684621904</v>
      </c>
      <c r="H263" s="156"/>
      <c r="I263" s="151">
        <f t="shared" si="6"/>
        <v>-8831481704</v>
      </c>
      <c r="J263" s="151"/>
      <c r="K263" s="156">
        <v>41614657</v>
      </c>
      <c r="L263" s="156"/>
      <c r="M263" s="156">
        <v>43853140200</v>
      </c>
      <c r="N263" s="156"/>
      <c r="O263" s="156">
        <v>-60831085395</v>
      </c>
      <c r="P263" s="156"/>
      <c r="Q263" s="156">
        <f t="shared" si="7"/>
        <v>-16977945195</v>
      </c>
    </row>
    <row r="264" spans="1:17">
      <c r="A264" s="186" t="s">
        <v>96</v>
      </c>
      <c r="C264" s="156">
        <v>29002735</v>
      </c>
      <c r="D264" s="156"/>
      <c r="E264" s="156">
        <v>133388550789</v>
      </c>
      <c r="F264" s="156"/>
      <c r="G264" s="156">
        <v>-160112188722</v>
      </c>
      <c r="H264" s="156"/>
      <c r="I264" s="151">
        <f t="shared" ref="I264:I327" si="8">E264+G264</f>
        <v>-26723637933</v>
      </c>
      <c r="J264" s="151"/>
      <c r="K264" s="156">
        <v>29002735</v>
      </c>
      <c r="L264" s="156"/>
      <c r="M264" s="156">
        <v>133388550789</v>
      </c>
      <c r="N264" s="156"/>
      <c r="O264" s="156">
        <v>-125586046424</v>
      </c>
      <c r="P264" s="156"/>
      <c r="Q264" s="156">
        <f t="shared" si="7"/>
        <v>7802504365</v>
      </c>
    </row>
    <row r="265" spans="1:17">
      <c r="A265" s="186" t="s">
        <v>207</v>
      </c>
      <c r="C265" s="156">
        <v>4644729</v>
      </c>
      <c r="D265" s="156"/>
      <c r="E265" s="156">
        <v>8627720863</v>
      </c>
      <c r="F265" s="156"/>
      <c r="G265" s="156">
        <v>-11229452104</v>
      </c>
      <c r="H265" s="156"/>
      <c r="I265" s="151">
        <f t="shared" si="8"/>
        <v>-2601731241</v>
      </c>
      <c r="J265" s="151"/>
      <c r="K265" s="156">
        <v>4644729</v>
      </c>
      <c r="L265" s="156"/>
      <c r="M265" s="156">
        <v>8627720863</v>
      </c>
      <c r="N265" s="156"/>
      <c r="O265" s="156">
        <v>-12530350897</v>
      </c>
      <c r="P265" s="156"/>
      <c r="Q265" s="156">
        <f t="shared" ref="Q265:Q328" si="9">M265+O265</f>
        <v>-3902630034</v>
      </c>
    </row>
    <row r="266" spans="1:17">
      <c r="A266" s="186" t="s">
        <v>408</v>
      </c>
      <c r="C266" s="156">
        <v>1991075</v>
      </c>
      <c r="D266" s="156"/>
      <c r="E266" s="156">
        <v>38861704090</v>
      </c>
      <c r="F266" s="156"/>
      <c r="G266" s="156">
        <v>-55704355750</v>
      </c>
      <c r="H266" s="156"/>
      <c r="I266" s="151">
        <f t="shared" si="8"/>
        <v>-16842651660</v>
      </c>
      <c r="J266" s="151"/>
      <c r="K266" s="156">
        <v>1991075</v>
      </c>
      <c r="L266" s="156"/>
      <c r="M266" s="156">
        <v>38861704090</v>
      </c>
      <c r="N266" s="156"/>
      <c r="O266" s="156">
        <v>-38707157403</v>
      </c>
      <c r="P266" s="156"/>
      <c r="Q266" s="156">
        <f t="shared" si="9"/>
        <v>154546687</v>
      </c>
    </row>
    <row r="267" spans="1:17">
      <c r="A267" s="186" t="s">
        <v>270</v>
      </c>
      <c r="C267" s="156">
        <v>0</v>
      </c>
      <c r="D267" s="156"/>
      <c r="E267" s="156">
        <v>0</v>
      </c>
      <c r="F267" s="156"/>
      <c r="G267" s="156">
        <v>-3849974600</v>
      </c>
      <c r="H267" s="156"/>
      <c r="I267" s="151">
        <f t="shared" si="8"/>
        <v>-3849974600</v>
      </c>
      <c r="J267" s="151"/>
      <c r="K267" s="156">
        <v>0</v>
      </c>
      <c r="L267" s="156"/>
      <c r="M267" s="156">
        <v>0</v>
      </c>
      <c r="N267" s="156"/>
      <c r="O267" s="156">
        <v>0</v>
      </c>
      <c r="P267" s="156"/>
      <c r="Q267" s="156">
        <f t="shared" si="9"/>
        <v>0</v>
      </c>
    </row>
    <row r="268" spans="1:17">
      <c r="A268" s="186" t="s">
        <v>154</v>
      </c>
      <c r="C268" s="156">
        <v>1377983</v>
      </c>
      <c r="D268" s="156"/>
      <c r="E268" s="156">
        <v>28235389107</v>
      </c>
      <c r="F268" s="156"/>
      <c r="G268" s="156">
        <v>-32784367955</v>
      </c>
      <c r="H268" s="156"/>
      <c r="I268" s="151">
        <f t="shared" si="8"/>
        <v>-4548978848</v>
      </c>
      <c r="J268" s="151"/>
      <c r="K268" s="156">
        <v>1377983</v>
      </c>
      <c r="L268" s="156"/>
      <c r="M268" s="156">
        <v>28235389107</v>
      </c>
      <c r="N268" s="156"/>
      <c r="O268" s="156">
        <v>-43931397338</v>
      </c>
      <c r="P268" s="156"/>
      <c r="Q268" s="156">
        <f t="shared" si="9"/>
        <v>-15696008231</v>
      </c>
    </row>
    <row r="269" spans="1:17">
      <c r="A269" s="186" t="s">
        <v>331</v>
      </c>
      <c r="C269" s="156">
        <v>0</v>
      </c>
      <c r="D269" s="156"/>
      <c r="E269" s="156">
        <v>0</v>
      </c>
      <c r="F269" s="156"/>
      <c r="G269" s="156">
        <v>-4573253134</v>
      </c>
      <c r="H269" s="156"/>
      <c r="I269" s="151">
        <f t="shared" si="8"/>
        <v>-4573253134</v>
      </c>
      <c r="J269" s="151"/>
      <c r="K269" s="156">
        <v>0</v>
      </c>
      <c r="L269" s="156"/>
      <c r="M269" s="156">
        <v>0</v>
      </c>
      <c r="N269" s="156"/>
      <c r="O269" s="156">
        <v>0</v>
      </c>
      <c r="P269" s="156"/>
      <c r="Q269" s="156">
        <f t="shared" si="9"/>
        <v>0</v>
      </c>
    </row>
    <row r="270" spans="1:17">
      <c r="A270" s="186" t="s">
        <v>134</v>
      </c>
      <c r="C270" s="156">
        <v>981416</v>
      </c>
      <c r="D270" s="156"/>
      <c r="E270" s="156">
        <v>9786988029</v>
      </c>
      <c r="F270" s="156"/>
      <c r="G270" s="156">
        <v>-14770789912</v>
      </c>
      <c r="H270" s="156"/>
      <c r="I270" s="151">
        <f t="shared" si="8"/>
        <v>-4983801883</v>
      </c>
      <c r="J270" s="151"/>
      <c r="K270" s="156">
        <v>981416</v>
      </c>
      <c r="L270" s="156"/>
      <c r="M270" s="156">
        <v>9786988029</v>
      </c>
      <c r="N270" s="156"/>
      <c r="O270" s="156">
        <v>-15173709207</v>
      </c>
      <c r="P270" s="156"/>
      <c r="Q270" s="156">
        <f t="shared" si="9"/>
        <v>-5386721178</v>
      </c>
    </row>
    <row r="271" spans="1:17">
      <c r="A271" s="186" t="s">
        <v>80</v>
      </c>
      <c r="C271" s="156">
        <v>15730736</v>
      </c>
      <c r="D271" s="156"/>
      <c r="E271" s="156">
        <v>44127031463</v>
      </c>
      <c r="F271" s="156"/>
      <c r="G271" s="156">
        <v>-44158513636</v>
      </c>
      <c r="H271" s="156"/>
      <c r="I271" s="151">
        <f t="shared" si="8"/>
        <v>-31482173</v>
      </c>
      <c r="J271" s="151"/>
      <c r="K271" s="156">
        <v>15730736</v>
      </c>
      <c r="L271" s="156"/>
      <c r="M271" s="156">
        <v>44127031463</v>
      </c>
      <c r="N271" s="156"/>
      <c r="O271" s="156">
        <v>-51200407535</v>
      </c>
      <c r="P271" s="156"/>
      <c r="Q271" s="156">
        <f t="shared" si="9"/>
        <v>-7073376072</v>
      </c>
    </row>
    <row r="272" spans="1:17">
      <c r="A272" s="186" t="s">
        <v>94</v>
      </c>
      <c r="C272" s="156">
        <v>11438337</v>
      </c>
      <c r="D272" s="156"/>
      <c r="E272" s="156">
        <v>25049270476</v>
      </c>
      <c r="F272" s="156"/>
      <c r="G272" s="156">
        <v>-26718428000</v>
      </c>
      <c r="H272" s="156"/>
      <c r="I272" s="151">
        <f t="shared" si="8"/>
        <v>-1669157524</v>
      </c>
      <c r="J272" s="151"/>
      <c r="K272" s="156">
        <v>11438337</v>
      </c>
      <c r="L272" s="156"/>
      <c r="M272" s="156">
        <v>25049270476</v>
      </c>
      <c r="N272" s="156"/>
      <c r="O272" s="156">
        <v>-23169609960</v>
      </c>
      <c r="P272" s="156"/>
      <c r="Q272" s="156">
        <f t="shared" si="9"/>
        <v>1879660516</v>
      </c>
    </row>
    <row r="273" spans="1:17">
      <c r="A273" s="186" t="s">
        <v>217</v>
      </c>
      <c r="C273" s="156">
        <v>0</v>
      </c>
      <c r="D273" s="156"/>
      <c r="E273" s="156">
        <v>0</v>
      </c>
      <c r="F273" s="156"/>
      <c r="G273" s="156">
        <v>-18834788206</v>
      </c>
      <c r="H273" s="156"/>
      <c r="I273" s="151">
        <f t="shared" si="8"/>
        <v>-18834788206</v>
      </c>
      <c r="J273" s="151"/>
      <c r="K273" s="156">
        <v>0</v>
      </c>
      <c r="L273" s="156"/>
      <c r="M273" s="156">
        <v>0</v>
      </c>
      <c r="N273" s="156"/>
      <c r="O273" s="156">
        <v>0</v>
      </c>
      <c r="P273" s="156"/>
      <c r="Q273" s="156">
        <f t="shared" si="9"/>
        <v>0</v>
      </c>
    </row>
    <row r="274" spans="1:17">
      <c r="A274" s="186" t="s">
        <v>284</v>
      </c>
      <c r="C274" s="156">
        <v>20232591</v>
      </c>
      <c r="D274" s="156"/>
      <c r="E274" s="156">
        <v>39369414619</v>
      </c>
      <c r="F274" s="156"/>
      <c r="G274" s="156">
        <v>-55517400277</v>
      </c>
      <c r="H274" s="156"/>
      <c r="I274" s="151">
        <f t="shared" si="8"/>
        <v>-16147985658</v>
      </c>
      <c r="J274" s="151"/>
      <c r="K274" s="156">
        <v>20232591</v>
      </c>
      <c r="L274" s="156"/>
      <c r="M274" s="156">
        <v>39369414619</v>
      </c>
      <c r="N274" s="156"/>
      <c r="O274" s="156">
        <v>-50896962726</v>
      </c>
      <c r="P274" s="156"/>
      <c r="Q274" s="156">
        <f t="shared" si="9"/>
        <v>-11527548107</v>
      </c>
    </row>
    <row r="275" spans="1:17">
      <c r="A275" s="186" t="s">
        <v>239</v>
      </c>
      <c r="C275" s="156">
        <v>14778763</v>
      </c>
      <c r="D275" s="156"/>
      <c r="E275" s="156">
        <v>28214542566</v>
      </c>
      <c r="F275" s="156"/>
      <c r="G275" s="156">
        <v>-34111587469</v>
      </c>
      <c r="H275" s="156"/>
      <c r="I275" s="151">
        <f t="shared" si="8"/>
        <v>-5897044903</v>
      </c>
      <c r="J275" s="151"/>
      <c r="K275" s="156">
        <v>14778763</v>
      </c>
      <c r="L275" s="156"/>
      <c r="M275" s="156">
        <v>28214542566</v>
      </c>
      <c r="N275" s="156"/>
      <c r="O275" s="156">
        <v>-31643287852</v>
      </c>
      <c r="P275" s="156"/>
      <c r="Q275" s="156">
        <f t="shared" si="9"/>
        <v>-3428745286</v>
      </c>
    </row>
    <row r="276" spans="1:17">
      <c r="A276" s="186" t="s">
        <v>161</v>
      </c>
      <c r="C276" s="156">
        <v>24807133</v>
      </c>
      <c r="D276" s="156"/>
      <c r="E276" s="156">
        <v>68652277704</v>
      </c>
      <c r="F276" s="156"/>
      <c r="G276" s="167">
        <v>-83146886908</v>
      </c>
      <c r="H276" s="156"/>
      <c r="I276" s="151">
        <f t="shared" si="8"/>
        <v>-14494609204</v>
      </c>
      <c r="J276" s="151"/>
      <c r="K276" s="156">
        <v>24807133</v>
      </c>
      <c r="L276" s="156"/>
      <c r="M276" s="156">
        <v>68652277704</v>
      </c>
      <c r="N276" s="156"/>
      <c r="O276" s="167">
        <v>-65551186278</v>
      </c>
      <c r="P276" s="156"/>
      <c r="Q276" s="156">
        <f t="shared" si="9"/>
        <v>3101091426</v>
      </c>
    </row>
    <row r="277" spans="1:17">
      <c r="A277" s="186" t="s">
        <v>537</v>
      </c>
      <c r="C277" s="156">
        <v>9041082</v>
      </c>
      <c r="D277" s="156"/>
      <c r="E277" s="156">
        <v>35131197417</v>
      </c>
      <c r="F277" s="156"/>
      <c r="G277" s="156">
        <v>-44763796656</v>
      </c>
      <c r="H277" s="156"/>
      <c r="I277" s="151">
        <f t="shared" si="8"/>
        <v>-9632599239</v>
      </c>
      <c r="J277" s="151"/>
      <c r="K277" s="156">
        <v>9041082</v>
      </c>
      <c r="L277" s="156"/>
      <c r="M277" s="156">
        <v>35131197417</v>
      </c>
      <c r="N277" s="156"/>
      <c r="O277" s="156">
        <v>-44763796656</v>
      </c>
      <c r="P277" s="156"/>
      <c r="Q277" s="156">
        <f t="shared" si="9"/>
        <v>-9632599239</v>
      </c>
    </row>
    <row r="278" spans="1:17">
      <c r="A278" s="186" t="s">
        <v>198</v>
      </c>
      <c r="C278" s="156">
        <v>1591558</v>
      </c>
      <c r="D278" s="156"/>
      <c r="E278" s="156">
        <v>4417176957</v>
      </c>
      <c r="F278" s="156"/>
      <c r="G278" s="156">
        <v>-6094188007</v>
      </c>
      <c r="H278" s="156"/>
      <c r="I278" s="151">
        <f t="shared" si="8"/>
        <v>-1677011050</v>
      </c>
      <c r="J278" s="151"/>
      <c r="K278" s="156">
        <v>1591558</v>
      </c>
      <c r="L278" s="156"/>
      <c r="M278" s="156">
        <v>4417176957</v>
      </c>
      <c r="N278" s="156"/>
      <c r="O278" s="156">
        <v>-5841069746</v>
      </c>
      <c r="P278" s="156"/>
      <c r="Q278" s="156">
        <f t="shared" si="9"/>
        <v>-1423892789</v>
      </c>
    </row>
    <row r="279" spans="1:17">
      <c r="A279" s="186" t="s">
        <v>482</v>
      </c>
      <c r="C279" s="156">
        <v>1736889</v>
      </c>
      <c r="D279" s="156"/>
      <c r="E279" s="156">
        <v>52548382239</v>
      </c>
      <c r="F279" s="156"/>
      <c r="G279" s="156">
        <v>-53576064840</v>
      </c>
      <c r="H279" s="156"/>
      <c r="I279" s="151">
        <f t="shared" si="8"/>
        <v>-1027682601</v>
      </c>
      <c r="J279" s="151"/>
      <c r="K279" s="156">
        <v>1736889</v>
      </c>
      <c r="L279" s="156"/>
      <c r="M279" s="156">
        <v>52548382239</v>
      </c>
      <c r="N279" s="156"/>
      <c r="O279" s="156">
        <v>-56235827597</v>
      </c>
      <c r="P279" s="156"/>
      <c r="Q279" s="156">
        <f t="shared" si="9"/>
        <v>-3687445358</v>
      </c>
    </row>
    <row r="280" spans="1:17">
      <c r="A280" s="186" t="s">
        <v>353</v>
      </c>
      <c r="C280" s="156">
        <v>23641390</v>
      </c>
      <c r="D280" s="156"/>
      <c r="E280" s="156">
        <v>40864954463</v>
      </c>
      <c r="F280" s="156"/>
      <c r="G280" s="156">
        <v>-39863956227</v>
      </c>
      <c r="H280" s="156"/>
      <c r="I280" s="151">
        <f t="shared" si="8"/>
        <v>1000998236</v>
      </c>
      <c r="J280" s="151"/>
      <c r="K280" s="156">
        <v>23641390</v>
      </c>
      <c r="L280" s="156"/>
      <c r="M280" s="156">
        <v>40864954463</v>
      </c>
      <c r="N280" s="156"/>
      <c r="O280" s="156">
        <v>-47899172485</v>
      </c>
      <c r="P280" s="156"/>
      <c r="Q280" s="156">
        <f t="shared" si="9"/>
        <v>-7034218022</v>
      </c>
    </row>
    <row r="281" spans="1:17">
      <c r="A281" s="186" t="s">
        <v>202</v>
      </c>
      <c r="C281" s="156">
        <v>2884656</v>
      </c>
      <c r="D281" s="156"/>
      <c r="E281" s="156">
        <v>6102546427</v>
      </c>
      <c r="F281" s="156"/>
      <c r="G281" s="156">
        <v>-8194964485</v>
      </c>
      <c r="H281" s="156"/>
      <c r="I281" s="151">
        <f t="shared" si="8"/>
        <v>-2092418058</v>
      </c>
      <c r="J281" s="151"/>
      <c r="K281" s="156">
        <v>2884656</v>
      </c>
      <c r="L281" s="156"/>
      <c r="M281" s="156">
        <v>6102546427</v>
      </c>
      <c r="N281" s="156"/>
      <c r="O281" s="156">
        <v>-8191836976</v>
      </c>
      <c r="P281" s="156"/>
      <c r="Q281" s="156">
        <f t="shared" si="9"/>
        <v>-2089290549</v>
      </c>
    </row>
    <row r="282" spans="1:17">
      <c r="A282" s="186" t="s">
        <v>168</v>
      </c>
      <c r="C282" s="156">
        <v>3204047</v>
      </c>
      <c r="D282" s="156"/>
      <c r="E282" s="156">
        <v>16420979739</v>
      </c>
      <c r="F282" s="156"/>
      <c r="G282" s="156">
        <v>-18939559943</v>
      </c>
      <c r="H282" s="156"/>
      <c r="I282" s="151">
        <f t="shared" si="8"/>
        <v>-2518580204</v>
      </c>
      <c r="J282" s="151"/>
      <c r="K282" s="156">
        <v>3204047</v>
      </c>
      <c r="L282" s="156"/>
      <c r="M282" s="156">
        <v>16420979739</v>
      </c>
      <c r="N282" s="156"/>
      <c r="O282" s="156">
        <v>-21198125041</v>
      </c>
      <c r="P282" s="156"/>
      <c r="Q282" s="156">
        <f t="shared" si="9"/>
        <v>-4777145302</v>
      </c>
    </row>
    <row r="283" spans="1:17">
      <c r="A283" s="186" t="s">
        <v>276</v>
      </c>
      <c r="C283" s="156">
        <v>0</v>
      </c>
      <c r="D283" s="156"/>
      <c r="E283" s="156">
        <v>0</v>
      </c>
      <c r="F283" s="156"/>
      <c r="G283" s="156">
        <v>-4010661745</v>
      </c>
      <c r="H283" s="156"/>
      <c r="I283" s="151">
        <f t="shared" si="8"/>
        <v>-4010661745</v>
      </c>
      <c r="J283" s="151"/>
      <c r="K283" s="156">
        <v>0</v>
      </c>
      <c r="L283" s="156"/>
      <c r="M283" s="156">
        <v>0</v>
      </c>
      <c r="N283" s="156"/>
      <c r="O283" s="156">
        <v>0</v>
      </c>
      <c r="P283" s="156"/>
      <c r="Q283" s="156">
        <f t="shared" si="9"/>
        <v>0</v>
      </c>
    </row>
    <row r="284" spans="1:17">
      <c r="A284" s="186" t="s">
        <v>266</v>
      </c>
      <c r="C284" s="156">
        <v>29610776</v>
      </c>
      <c r="D284" s="156"/>
      <c r="E284" s="156">
        <v>84296627213</v>
      </c>
      <c r="F284" s="156"/>
      <c r="G284" s="156">
        <v>-97398221931</v>
      </c>
      <c r="H284" s="156"/>
      <c r="I284" s="151">
        <f t="shared" si="8"/>
        <v>-13101594718</v>
      </c>
      <c r="J284" s="151"/>
      <c r="K284" s="156">
        <v>29610776</v>
      </c>
      <c r="L284" s="156"/>
      <c r="M284" s="156">
        <v>84296627213</v>
      </c>
      <c r="N284" s="156"/>
      <c r="O284" s="156">
        <v>-69938926143</v>
      </c>
      <c r="P284" s="156"/>
      <c r="Q284" s="156">
        <f t="shared" si="9"/>
        <v>14357701070</v>
      </c>
    </row>
    <row r="285" spans="1:17">
      <c r="A285" s="186" t="s">
        <v>199</v>
      </c>
      <c r="C285" s="156">
        <v>4458809</v>
      </c>
      <c r="D285" s="156"/>
      <c r="E285" s="156">
        <v>43048851618</v>
      </c>
      <c r="F285" s="156"/>
      <c r="G285" s="156">
        <v>-49246056056</v>
      </c>
      <c r="H285" s="156"/>
      <c r="I285" s="151">
        <f t="shared" si="8"/>
        <v>-6197204438</v>
      </c>
      <c r="J285" s="151"/>
      <c r="K285" s="156">
        <v>4458809</v>
      </c>
      <c r="L285" s="156"/>
      <c r="M285" s="156">
        <v>43048851618</v>
      </c>
      <c r="N285" s="156"/>
      <c r="O285" s="156">
        <v>-32287233468</v>
      </c>
      <c r="P285" s="156"/>
      <c r="Q285" s="156">
        <f t="shared" si="9"/>
        <v>10761618150</v>
      </c>
    </row>
    <row r="286" spans="1:17">
      <c r="A286" s="186" t="s">
        <v>264</v>
      </c>
      <c r="C286" s="156">
        <v>7229771</v>
      </c>
      <c r="D286" s="156"/>
      <c r="E286" s="156">
        <v>27612282871</v>
      </c>
      <c r="F286" s="156"/>
      <c r="G286" s="156">
        <v>-25223064612</v>
      </c>
      <c r="H286" s="156"/>
      <c r="I286" s="151">
        <f t="shared" si="8"/>
        <v>2389218259</v>
      </c>
      <c r="J286" s="151"/>
      <c r="K286" s="156">
        <v>7229771</v>
      </c>
      <c r="L286" s="156"/>
      <c r="M286" s="156">
        <v>27612282871</v>
      </c>
      <c r="N286" s="156"/>
      <c r="O286" s="156">
        <v>-14812874970</v>
      </c>
      <c r="P286" s="156"/>
      <c r="Q286" s="156">
        <f t="shared" si="9"/>
        <v>12799407901</v>
      </c>
    </row>
    <row r="287" spans="1:17">
      <c r="A287" s="186" t="s">
        <v>205</v>
      </c>
      <c r="C287" s="156">
        <v>20412515</v>
      </c>
      <c r="D287" s="156"/>
      <c r="E287" s="156">
        <v>43345114197</v>
      </c>
      <c r="F287" s="156"/>
      <c r="G287" s="156">
        <v>-55338290101</v>
      </c>
      <c r="H287" s="156"/>
      <c r="I287" s="151">
        <f t="shared" si="8"/>
        <v>-11993175904</v>
      </c>
      <c r="J287" s="151"/>
      <c r="K287" s="156">
        <v>20412515</v>
      </c>
      <c r="L287" s="156"/>
      <c r="M287" s="156">
        <v>43345114197</v>
      </c>
      <c r="N287" s="156"/>
      <c r="O287" s="156">
        <v>-39822148520</v>
      </c>
      <c r="P287" s="156"/>
      <c r="Q287" s="156">
        <f t="shared" si="9"/>
        <v>3522965677</v>
      </c>
    </row>
    <row r="288" spans="1:17">
      <c r="A288" s="186" t="s">
        <v>201</v>
      </c>
      <c r="C288" s="156">
        <v>30429745</v>
      </c>
      <c r="D288" s="156"/>
      <c r="E288" s="156">
        <v>54380336054</v>
      </c>
      <c r="F288" s="156"/>
      <c r="G288" s="156">
        <v>-66956169614</v>
      </c>
      <c r="H288" s="156"/>
      <c r="I288" s="151">
        <f t="shared" si="8"/>
        <v>-12575833560</v>
      </c>
      <c r="J288" s="151"/>
      <c r="K288" s="156">
        <v>30429745</v>
      </c>
      <c r="L288" s="156"/>
      <c r="M288" s="156">
        <v>54380336054</v>
      </c>
      <c r="N288" s="156"/>
      <c r="O288" s="156">
        <v>-54801855298</v>
      </c>
      <c r="P288" s="156"/>
      <c r="Q288" s="156">
        <f t="shared" si="9"/>
        <v>-421519244</v>
      </c>
    </row>
    <row r="289" spans="1:17">
      <c r="A289" s="186" t="s">
        <v>242</v>
      </c>
      <c r="C289" s="156">
        <v>52681962</v>
      </c>
      <c r="D289" s="156"/>
      <c r="E289" s="156">
        <v>15421045481</v>
      </c>
      <c r="F289" s="156"/>
      <c r="G289" s="156">
        <v>-18093628574</v>
      </c>
      <c r="H289" s="156"/>
      <c r="I289" s="151">
        <f t="shared" si="8"/>
        <v>-2672583093</v>
      </c>
      <c r="J289" s="151"/>
      <c r="K289" s="156">
        <v>52681962</v>
      </c>
      <c r="L289" s="156"/>
      <c r="M289" s="156">
        <v>15421045481</v>
      </c>
      <c r="N289" s="156"/>
      <c r="O289" s="156">
        <v>-24566453673</v>
      </c>
      <c r="P289" s="156"/>
      <c r="Q289" s="156">
        <f t="shared" si="9"/>
        <v>-9145408192</v>
      </c>
    </row>
    <row r="290" spans="1:17">
      <c r="A290" s="186" t="s">
        <v>150</v>
      </c>
      <c r="C290" s="156">
        <v>334211</v>
      </c>
      <c r="D290" s="156"/>
      <c r="E290" s="156">
        <v>5511649868</v>
      </c>
      <c r="F290" s="156"/>
      <c r="G290" s="156">
        <v>-5708819510</v>
      </c>
      <c r="H290" s="156"/>
      <c r="I290" s="151">
        <f t="shared" si="8"/>
        <v>-197169642</v>
      </c>
      <c r="J290" s="151"/>
      <c r="K290" s="156">
        <v>334211</v>
      </c>
      <c r="L290" s="156"/>
      <c r="M290" s="156">
        <v>5511649868</v>
      </c>
      <c r="N290" s="156"/>
      <c r="O290" s="156">
        <v>-4113262882</v>
      </c>
      <c r="P290" s="156"/>
      <c r="Q290" s="156">
        <f t="shared" si="9"/>
        <v>1398386986</v>
      </c>
    </row>
    <row r="291" spans="1:17">
      <c r="A291" s="186" t="s">
        <v>396</v>
      </c>
      <c r="C291" s="156">
        <v>12336660</v>
      </c>
      <c r="D291" s="156"/>
      <c r="E291" s="156">
        <v>31435652288</v>
      </c>
      <c r="F291" s="156"/>
      <c r="G291" s="156">
        <v>-35647812619</v>
      </c>
      <c r="H291" s="156"/>
      <c r="I291" s="151">
        <f t="shared" si="8"/>
        <v>-4212160331</v>
      </c>
      <c r="J291" s="151"/>
      <c r="K291" s="156">
        <v>12336660</v>
      </c>
      <c r="L291" s="156"/>
      <c r="M291" s="156">
        <v>31435652288</v>
      </c>
      <c r="N291" s="156"/>
      <c r="O291" s="156">
        <v>-35737761468</v>
      </c>
      <c r="P291" s="156"/>
      <c r="Q291" s="156">
        <f t="shared" si="9"/>
        <v>-4302109180</v>
      </c>
    </row>
    <row r="292" spans="1:17">
      <c r="A292" s="186" t="s">
        <v>254</v>
      </c>
      <c r="C292" s="156">
        <v>10228265</v>
      </c>
      <c r="D292" s="156"/>
      <c r="E292" s="156">
        <v>65969803327</v>
      </c>
      <c r="F292" s="156"/>
      <c r="G292" s="156">
        <v>-79618624865</v>
      </c>
      <c r="H292" s="156"/>
      <c r="I292" s="151">
        <f t="shared" si="8"/>
        <v>-13648821538</v>
      </c>
      <c r="J292" s="151"/>
      <c r="K292" s="156">
        <v>10228265</v>
      </c>
      <c r="L292" s="156"/>
      <c r="M292" s="156">
        <v>65969803327</v>
      </c>
      <c r="N292" s="156"/>
      <c r="O292" s="156">
        <v>-56514560293</v>
      </c>
      <c r="P292" s="156"/>
      <c r="Q292" s="156">
        <f t="shared" si="9"/>
        <v>9455243034</v>
      </c>
    </row>
    <row r="293" spans="1:17">
      <c r="A293" s="186" t="s">
        <v>215</v>
      </c>
      <c r="C293" s="156">
        <v>21900946</v>
      </c>
      <c r="D293" s="156"/>
      <c r="E293" s="156">
        <v>49396044288</v>
      </c>
      <c r="F293" s="156"/>
      <c r="G293" s="156">
        <v>-54758834506</v>
      </c>
      <c r="H293" s="156"/>
      <c r="I293" s="151">
        <f t="shared" si="8"/>
        <v>-5362790218</v>
      </c>
      <c r="J293" s="151"/>
      <c r="K293" s="156">
        <v>21900946</v>
      </c>
      <c r="L293" s="156"/>
      <c r="M293" s="156">
        <v>49396044288</v>
      </c>
      <c r="N293" s="156"/>
      <c r="O293" s="156">
        <v>-55144769738</v>
      </c>
      <c r="P293" s="156"/>
      <c r="Q293" s="156">
        <f t="shared" si="9"/>
        <v>-5748725450</v>
      </c>
    </row>
    <row r="294" spans="1:17">
      <c r="A294" s="186" t="s">
        <v>79</v>
      </c>
      <c r="C294" s="156">
        <v>1250579</v>
      </c>
      <c r="D294" s="156"/>
      <c r="E294" s="156">
        <v>28305203280</v>
      </c>
      <c r="F294" s="156"/>
      <c r="G294" s="156">
        <v>-33240241945</v>
      </c>
      <c r="H294" s="156"/>
      <c r="I294" s="151">
        <f t="shared" si="8"/>
        <v>-4935038665</v>
      </c>
      <c r="J294" s="151"/>
      <c r="K294" s="156">
        <v>1250579</v>
      </c>
      <c r="L294" s="156"/>
      <c r="M294" s="156">
        <v>28305203280</v>
      </c>
      <c r="N294" s="156"/>
      <c r="O294" s="156">
        <v>-27402712169</v>
      </c>
      <c r="P294" s="156"/>
      <c r="Q294" s="156">
        <f t="shared" si="9"/>
        <v>902491111</v>
      </c>
    </row>
    <row r="295" spans="1:17">
      <c r="A295" s="186" t="s">
        <v>283</v>
      </c>
      <c r="C295" s="156">
        <v>143653</v>
      </c>
      <c r="D295" s="156"/>
      <c r="E295" s="156">
        <v>2957758173</v>
      </c>
      <c r="F295" s="156"/>
      <c r="G295" s="156">
        <v>-3665594455</v>
      </c>
      <c r="H295" s="156"/>
      <c r="I295" s="151">
        <f t="shared" si="8"/>
        <v>-707836282</v>
      </c>
      <c r="J295" s="151"/>
      <c r="K295" s="156">
        <v>143653</v>
      </c>
      <c r="L295" s="156"/>
      <c r="M295" s="156">
        <v>2957758173</v>
      </c>
      <c r="N295" s="156"/>
      <c r="O295" s="156">
        <v>-3523194882</v>
      </c>
      <c r="P295" s="156"/>
      <c r="Q295" s="156">
        <f t="shared" si="9"/>
        <v>-565436709</v>
      </c>
    </row>
    <row r="296" spans="1:17">
      <c r="A296" s="186" t="s">
        <v>483</v>
      </c>
      <c r="C296" s="156">
        <v>4146602</v>
      </c>
      <c r="D296" s="156"/>
      <c r="E296" s="156">
        <v>11603027524</v>
      </c>
      <c r="F296" s="156"/>
      <c r="G296" s="156">
        <v>-17171409991</v>
      </c>
      <c r="H296" s="156"/>
      <c r="I296" s="151">
        <f t="shared" si="8"/>
        <v>-5568382467</v>
      </c>
      <c r="J296" s="151"/>
      <c r="K296" s="156">
        <v>4146602</v>
      </c>
      <c r="L296" s="156"/>
      <c r="M296" s="156">
        <v>11603027524</v>
      </c>
      <c r="N296" s="156"/>
      <c r="O296" s="156">
        <v>-11545801105</v>
      </c>
      <c r="P296" s="156"/>
      <c r="Q296" s="156">
        <f t="shared" si="9"/>
        <v>57226419</v>
      </c>
    </row>
    <row r="297" spans="1:17">
      <c r="A297" s="186" t="s">
        <v>152</v>
      </c>
      <c r="C297" s="156">
        <v>9631989</v>
      </c>
      <c r="D297" s="156"/>
      <c r="E297" s="156">
        <v>14709044407</v>
      </c>
      <c r="F297" s="156"/>
      <c r="G297" s="156">
        <v>-15984208506</v>
      </c>
      <c r="H297" s="156"/>
      <c r="I297" s="151">
        <f t="shared" si="8"/>
        <v>-1275164099</v>
      </c>
      <c r="J297" s="151"/>
      <c r="K297" s="156">
        <v>9631989</v>
      </c>
      <c r="L297" s="156"/>
      <c r="M297" s="156">
        <v>14709044407</v>
      </c>
      <c r="N297" s="156"/>
      <c r="O297" s="156">
        <v>-15998112757</v>
      </c>
      <c r="P297" s="156"/>
      <c r="Q297" s="156">
        <f t="shared" si="9"/>
        <v>-1289068350</v>
      </c>
    </row>
    <row r="298" spans="1:17">
      <c r="A298" s="186" t="s">
        <v>484</v>
      </c>
      <c r="C298" s="156">
        <v>3934104</v>
      </c>
      <c r="D298" s="156"/>
      <c r="E298" s="156">
        <v>135575270957</v>
      </c>
      <c r="F298" s="156"/>
      <c r="G298" s="156">
        <v>-137609988057</v>
      </c>
      <c r="H298" s="156"/>
      <c r="I298" s="151">
        <f t="shared" si="8"/>
        <v>-2034717100</v>
      </c>
      <c r="J298" s="151"/>
      <c r="K298" s="156">
        <v>3934104</v>
      </c>
      <c r="L298" s="156"/>
      <c r="M298" s="156">
        <v>135575270957</v>
      </c>
      <c r="N298" s="156"/>
      <c r="O298" s="156">
        <v>-98955315350</v>
      </c>
      <c r="P298" s="156"/>
      <c r="Q298" s="156">
        <f t="shared" si="9"/>
        <v>36619955607</v>
      </c>
    </row>
    <row r="299" spans="1:17">
      <c r="A299" s="186" t="s">
        <v>231</v>
      </c>
      <c r="C299" s="156">
        <v>30057505</v>
      </c>
      <c r="D299" s="156"/>
      <c r="E299" s="156">
        <v>87805272476</v>
      </c>
      <c r="F299" s="156"/>
      <c r="G299" s="156">
        <v>-86439393898</v>
      </c>
      <c r="H299" s="156"/>
      <c r="I299" s="151">
        <f t="shared" si="8"/>
        <v>1365878578</v>
      </c>
      <c r="J299" s="151"/>
      <c r="K299" s="156">
        <v>30057505</v>
      </c>
      <c r="L299" s="156"/>
      <c r="M299" s="156">
        <v>87805272476</v>
      </c>
      <c r="N299" s="156"/>
      <c r="O299" s="156">
        <v>-63559793464</v>
      </c>
      <c r="P299" s="156"/>
      <c r="Q299" s="156">
        <f t="shared" si="9"/>
        <v>24245479012</v>
      </c>
    </row>
    <row r="300" spans="1:17" s="103" customFormat="1">
      <c r="A300" s="186" t="s">
        <v>340</v>
      </c>
      <c r="B300" s="11"/>
      <c r="C300" s="156">
        <v>1609720</v>
      </c>
      <c r="D300" s="156"/>
      <c r="E300" s="156">
        <v>16787379847</v>
      </c>
      <c r="F300" s="156"/>
      <c r="G300" s="156">
        <v>-16949529361</v>
      </c>
      <c r="H300" s="156"/>
      <c r="I300" s="151">
        <f t="shared" si="8"/>
        <v>-162149514</v>
      </c>
      <c r="J300" s="151"/>
      <c r="K300" s="156">
        <v>1609720</v>
      </c>
      <c r="L300" s="156"/>
      <c r="M300" s="156">
        <v>16787379847</v>
      </c>
      <c r="N300" s="156"/>
      <c r="O300" s="156">
        <v>-12996477005</v>
      </c>
      <c r="P300" s="156"/>
      <c r="Q300" s="156">
        <f t="shared" si="9"/>
        <v>3790902842</v>
      </c>
    </row>
    <row r="301" spans="1:17">
      <c r="A301" s="186" t="s">
        <v>397</v>
      </c>
      <c r="C301" s="156">
        <v>0</v>
      </c>
      <c r="D301" s="156"/>
      <c r="E301" s="156">
        <v>0</v>
      </c>
      <c r="F301" s="156"/>
      <c r="G301" s="156">
        <v>-3623161884</v>
      </c>
      <c r="H301" s="156"/>
      <c r="I301" s="151">
        <f t="shared" si="8"/>
        <v>-3623161884</v>
      </c>
      <c r="J301" s="151"/>
      <c r="K301" s="156">
        <v>0</v>
      </c>
      <c r="L301" s="156"/>
      <c r="M301" s="156">
        <v>0</v>
      </c>
      <c r="N301" s="156"/>
      <c r="O301" s="156">
        <v>0</v>
      </c>
      <c r="P301" s="156"/>
      <c r="Q301" s="156">
        <f t="shared" si="9"/>
        <v>0</v>
      </c>
    </row>
    <row r="302" spans="1:17">
      <c r="A302" s="186" t="s">
        <v>538</v>
      </c>
      <c r="C302" s="156">
        <v>6342319</v>
      </c>
      <c r="D302" s="156"/>
      <c r="E302" s="156">
        <v>13908177256</v>
      </c>
      <c r="F302" s="156"/>
      <c r="G302" s="156">
        <v>-16675226559</v>
      </c>
      <c r="H302" s="156"/>
      <c r="I302" s="151">
        <f t="shared" si="8"/>
        <v>-2767049303</v>
      </c>
      <c r="J302" s="151"/>
      <c r="K302" s="156">
        <v>6342319</v>
      </c>
      <c r="L302" s="156"/>
      <c r="M302" s="156">
        <v>13908177256</v>
      </c>
      <c r="N302" s="156"/>
      <c r="O302" s="156">
        <v>-17978374219</v>
      </c>
      <c r="P302" s="156"/>
      <c r="Q302" s="156">
        <f t="shared" si="9"/>
        <v>-4070196963</v>
      </c>
    </row>
    <row r="303" spans="1:17">
      <c r="A303" s="186" t="s">
        <v>304</v>
      </c>
      <c r="C303" s="156">
        <v>1379484</v>
      </c>
      <c r="D303" s="156"/>
      <c r="E303" s="156">
        <v>8007600447</v>
      </c>
      <c r="F303" s="156"/>
      <c r="G303" s="156">
        <v>-8429223397</v>
      </c>
      <c r="H303" s="156"/>
      <c r="I303" s="151">
        <f t="shared" si="8"/>
        <v>-421622950</v>
      </c>
      <c r="J303" s="151"/>
      <c r="K303" s="156">
        <v>1379484</v>
      </c>
      <c r="L303" s="156"/>
      <c r="M303" s="156">
        <v>8007600447</v>
      </c>
      <c r="N303" s="156"/>
      <c r="O303" s="156">
        <v>-7539514408</v>
      </c>
      <c r="P303" s="156"/>
      <c r="Q303" s="156">
        <f t="shared" si="9"/>
        <v>468086039</v>
      </c>
    </row>
    <row r="304" spans="1:17">
      <c r="A304" s="186" t="s">
        <v>141</v>
      </c>
      <c r="C304" s="156">
        <v>19305559</v>
      </c>
      <c r="D304" s="156"/>
      <c r="E304" s="156">
        <v>203440193050</v>
      </c>
      <c r="F304" s="156"/>
      <c r="G304" s="156">
        <v>-191061497929</v>
      </c>
      <c r="H304" s="156"/>
      <c r="I304" s="151">
        <f t="shared" si="8"/>
        <v>12378695121</v>
      </c>
      <c r="J304" s="151"/>
      <c r="K304" s="156">
        <v>19305559</v>
      </c>
      <c r="L304" s="156"/>
      <c r="M304" s="156">
        <v>203440193050</v>
      </c>
      <c r="N304" s="156"/>
      <c r="O304" s="156">
        <v>-164323392049</v>
      </c>
      <c r="P304" s="156"/>
      <c r="Q304" s="156">
        <f t="shared" si="9"/>
        <v>39116801001</v>
      </c>
    </row>
    <row r="305" spans="1:17">
      <c r="A305" s="186" t="s">
        <v>314</v>
      </c>
      <c r="C305" s="156">
        <v>122911</v>
      </c>
      <c r="D305" s="156"/>
      <c r="E305" s="156">
        <v>4206431374</v>
      </c>
      <c r="F305" s="156"/>
      <c r="G305" s="156">
        <v>-6131831962</v>
      </c>
      <c r="H305" s="156"/>
      <c r="I305" s="151">
        <f t="shared" si="8"/>
        <v>-1925400588</v>
      </c>
      <c r="J305" s="151"/>
      <c r="K305" s="156">
        <v>122911</v>
      </c>
      <c r="L305" s="156"/>
      <c r="M305" s="156">
        <v>4206431374</v>
      </c>
      <c r="N305" s="156"/>
      <c r="O305" s="156">
        <v>-4285736652</v>
      </c>
      <c r="P305" s="156"/>
      <c r="Q305" s="156">
        <f t="shared" si="9"/>
        <v>-79305278</v>
      </c>
    </row>
    <row r="306" spans="1:17" ht="15" customHeight="1">
      <c r="A306" s="186" t="s">
        <v>285</v>
      </c>
      <c r="C306" s="156">
        <v>13354738</v>
      </c>
      <c r="D306" s="156"/>
      <c r="E306" s="156">
        <v>48739038612</v>
      </c>
      <c r="F306" s="156"/>
      <c r="G306" s="156">
        <v>-61909462588</v>
      </c>
      <c r="H306" s="156"/>
      <c r="I306" s="151">
        <f t="shared" si="8"/>
        <v>-13170423976</v>
      </c>
      <c r="J306" s="151"/>
      <c r="K306" s="156">
        <v>13354738</v>
      </c>
      <c r="L306" s="156"/>
      <c r="M306" s="156">
        <v>48739038612</v>
      </c>
      <c r="N306" s="156"/>
      <c r="O306" s="156">
        <v>-51607757488</v>
      </c>
      <c r="P306" s="156"/>
      <c r="Q306" s="156">
        <f t="shared" si="9"/>
        <v>-2868718876</v>
      </c>
    </row>
    <row r="307" spans="1:17" ht="15" customHeight="1">
      <c r="A307" s="186" t="s">
        <v>220</v>
      </c>
      <c r="C307" s="156">
        <v>0</v>
      </c>
      <c r="D307" s="156"/>
      <c r="E307" s="156">
        <v>0</v>
      </c>
      <c r="F307" s="156"/>
      <c r="G307" s="156">
        <v>-5909346067</v>
      </c>
      <c r="H307" s="156"/>
      <c r="I307" s="151">
        <f t="shared" si="8"/>
        <v>-5909346067</v>
      </c>
      <c r="J307" s="151"/>
      <c r="K307" s="156">
        <v>0</v>
      </c>
      <c r="L307" s="156"/>
      <c r="M307" s="156">
        <v>0</v>
      </c>
      <c r="N307" s="156"/>
      <c r="O307" s="156">
        <v>0</v>
      </c>
      <c r="P307" s="156"/>
      <c r="Q307" s="156">
        <f t="shared" si="9"/>
        <v>0</v>
      </c>
    </row>
    <row r="308" spans="1:17" s="103" customFormat="1" ht="15" customHeight="1">
      <c r="A308" s="186" t="s">
        <v>212</v>
      </c>
      <c r="B308" s="11"/>
      <c r="C308" s="156">
        <v>13051003</v>
      </c>
      <c r="D308" s="156"/>
      <c r="E308" s="156">
        <v>39497862181</v>
      </c>
      <c r="F308" s="156"/>
      <c r="G308" s="156">
        <v>-35412796284</v>
      </c>
      <c r="H308" s="156"/>
      <c r="I308" s="151">
        <f t="shared" si="8"/>
        <v>4085065897</v>
      </c>
      <c r="J308" s="151"/>
      <c r="K308" s="156">
        <v>13051003</v>
      </c>
      <c r="L308" s="156"/>
      <c r="M308" s="156">
        <v>39497862181</v>
      </c>
      <c r="N308" s="156"/>
      <c r="O308" s="156">
        <v>-27062172818</v>
      </c>
      <c r="P308" s="156"/>
      <c r="Q308" s="156">
        <f t="shared" si="9"/>
        <v>12435689363</v>
      </c>
    </row>
    <row r="309" spans="1:17" ht="19.2" customHeight="1">
      <c r="A309" s="186" t="s">
        <v>333</v>
      </c>
      <c r="C309" s="156">
        <v>5620514</v>
      </c>
      <c r="D309" s="156"/>
      <c r="E309" s="156">
        <v>93137026029</v>
      </c>
      <c r="F309" s="156"/>
      <c r="G309" s="156">
        <v>-99534911556</v>
      </c>
      <c r="H309" s="156"/>
      <c r="I309" s="151">
        <f t="shared" si="8"/>
        <v>-6397885527</v>
      </c>
      <c r="J309" s="151"/>
      <c r="K309" s="156">
        <v>5620514</v>
      </c>
      <c r="L309" s="156"/>
      <c r="M309" s="156">
        <v>93137026029</v>
      </c>
      <c r="N309" s="156"/>
      <c r="O309" s="156">
        <v>-105625923531</v>
      </c>
      <c r="P309" s="156"/>
      <c r="Q309" s="156">
        <f t="shared" si="9"/>
        <v>-12488897502</v>
      </c>
    </row>
    <row r="310" spans="1:17" ht="19.2" customHeight="1">
      <c r="A310" s="186" t="s">
        <v>92</v>
      </c>
      <c r="C310" s="156">
        <v>15409499</v>
      </c>
      <c r="D310" s="156"/>
      <c r="E310" s="156">
        <v>35932401399</v>
      </c>
      <c r="F310" s="156"/>
      <c r="G310" s="156">
        <v>-37494604272</v>
      </c>
      <c r="H310" s="156"/>
      <c r="I310" s="151">
        <f t="shared" si="8"/>
        <v>-1562202873</v>
      </c>
      <c r="J310" s="151"/>
      <c r="K310" s="156">
        <v>15409499</v>
      </c>
      <c r="L310" s="156"/>
      <c r="M310" s="156">
        <v>35932401399</v>
      </c>
      <c r="N310" s="156"/>
      <c r="O310" s="156">
        <v>-37361468692</v>
      </c>
      <c r="P310" s="156"/>
      <c r="Q310" s="156">
        <f t="shared" si="9"/>
        <v>-1429067293</v>
      </c>
    </row>
    <row r="311" spans="1:17" ht="29.4" customHeight="1">
      <c r="A311" s="186" t="s">
        <v>160</v>
      </c>
      <c r="C311" s="156">
        <v>12200270</v>
      </c>
      <c r="D311" s="156"/>
      <c r="E311" s="156">
        <v>100842662739</v>
      </c>
      <c r="F311" s="156"/>
      <c r="G311" s="156">
        <v>-114557803670</v>
      </c>
      <c r="H311" s="156"/>
      <c r="I311" s="151">
        <f t="shared" si="8"/>
        <v>-13715140931</v>
      </c>
      <c r="J311" s="151"/>
      <c r="K311" s="156">
        <v>12200270</v>
      </c>
      <c r="L311" s="156"/>
      <c r="M311" s="156">
        <v>100842662739</v>
      </c>
      <c r="N311" s="156"/>
      <c r="O311" s="156">
        <v>-45902589060</v>
      </c>
      <c r="P311" s="156"/>
      <c r="Q311" s="156">
        <f t="shared" si="9"/>
        <v>54940073679</v>
      </c>
    </row>
    <row r="312" spans="1:17">
      <c r="A312" s="186" t="s">
        <v>170</v>
      </c>
      <c r="C312" s="156">
        <v>58051450</v>
      </c>
      <c r="D312" s="156"/>
      <c r="E312" s="156">
        <v>72695309146</v>
      </c>
      <c r="F312" s="156"/>
      <c r="G312" s="156">
        <v>-77440815329</v>
      </c>
      <c r="H312" s="156"/>
      <c r="I312" s="151">
        <f t="shared" si="8"/>
        <v>-4745506183</v>
      </c>
      <c r="J312" s="151"/>
      <c r="K312" s="156">
        <v>58051450</v>
      </c>
      <c r="L312" s="156"/>
      <c r="M312" s="156">
        <v>72695309146</v>
      </c>
      <c r="N312" s="156"/>
      <c r="O312" s="156">
        <v>-75639758421</v>
      </c>
      <c r="P312" s="156"/>
      <c r="Q312" s="156">
        <f t="shared" si="9"/>
        <v>-2944449275</v>
      </c>
    </row>
    <row r="313" spans="1:17">
      <c r="A313" s="186" t="s">
        <v>162</v>
      </c>
      <c r="C313" s="156">
        <v>5898566</v>
      </c>
      <c r="D313" s="156"/>
      <c r="E313" s="156">
        <v>83580412813</v>
      </c>
      <c r="F313" s="156"/>
      <c r="G313" s="156">
        <v>-86226600843</v>
      </c>
      <c r="H313" s="156"/>
      <c r="I313" s="151">
        <f t="shared" si="8"/>
        <v>-2646188030</v>
      </c>
      <c r="J313" s="151"/>
      <c r="K313" s="156">
        <v>5898566</v>
      </c>
      <c r="L313" s="156"/>
      <c r="M313" s="156">
        <v>83580412813</v>
      </c>
      <c r="N313" s="156"/>
      <c r="O313" s="156">
        <v>-54568393868</v>
      </c>
      <c r="P313" s="156"/>
      <c r="Q313" s="156">
        <f t="shared" si="9"/>
        <v>29012018945</v>
      </c>
    </row>
    <row r="314" spans="1:17">
      <c r="A314" s="186" t="s">
        <v>413</v>
      </c>
      <c r="C314" s="156">
        <v>10170936</v>
      </c>
      <c r="D314" s="156"/>
      <c r="E314" s="156">
        <v>38835226834</v>
      </c>
      <c r="F314" s="156"/>
      <c r="G314" s="156">
        <v>-46889279447</v>
      </c>
      <c r="H314" s="156"/>
      <c r="I314" s="151">
        <f t="shared" si="8"/>
        <v>-8054052613</v>
      </c>
      <c r="J314" s="151"/>
      <c r="K314" s="156">
        <v>10170936</v>
      </c>
      <c r="L314" s="156"/>
      <c r="M314" s="156">
        <v>38835226834</v>
      </c>
      <c r="N314" s="156"/>
      <c r="O314" s="156">
        <v>-28993440442</v>
      </c>
      <c r="P314" s="156"/>
      <c r="Q314" s="156">
        <f t="shared" si="9"/>
        <v>9841786392</v>
      </c>
    </row>
    <row r="315" spans="1:17">
      <c r="A315" s="186" t="s">
        <v>120</v>
      </c>
      <c r="C315" s="156">
        <v>10256351</v>
      </c>
      <c r="D315" s="156"/>
      <c r="E315" s="156">
        <v>31935643802</v>
      </c>
      <c r="F315" s="156"/>
      <c r="G315" s="156">
        <v>-33395579111</v>
      </c>
      <c r="H315" s="156"/>
      <c r="I315" s="151">
        <f t="shared" si="8"/>
        <v>-1459935309</v>
      </c>
      <c r="J315" s="151"/>
      <c r="K315" s="156">
        <v>10256351</v>
      </c>
      <c r="L315" s="156"/>
      <c r="M315" s="156">
        <v>31935643802</v>
      </c>
      <c r="N315" s="156"/>
      <c r="O315" s="156">
        <v>-34242535566</v>
      </c>
      <c r="P315" s="156"/>
      <c r="Q315" s="156">
        <f t="shared" si="9"/>
        <v>-2306891764</v>
      </c>
    </row>
    <row r="316" spans="1:17">
      <c r="A316" s="186" t="s">
        <v>238</v>
      </c>
      <c r="C316" s="156">
        <v>4017877</v>
      </c>
      <c r="D316" s="156"/>
      <c r="E316" s="156">
        <v>28545622691</v>
      </c>
      <c r="F316" s="156"/>
      <c r="G316" s="156">
        <v>-29514375925</v>
      </c>
      <c r="H316" s="156"/>
      <c r="I316" s="151">
        <f t="shared" si="8"/>
        <v>-968753234</v>
      </c>
      <c r="J316" s="151"/>
      <c r="K316" s="156">
        <v>4017877</v>
      </c>
      <c r="L316" s="156"/>
      <c r="M316" s="156">
        <v>28545622691</v>
      </c>
      <c r="N316" s="156"/>
      <c r="O316" s="156">
        <v>-28379675318</v>
      </c>
      <c r="P316" s="156"/>
      <c r="Q316" s="156">
        <f t="shared" si="9"/>
        <v>165947373</v>
      </c>
    </row>
    <row r="317" spans="1:17" ht="36">
      <c r="A317" s="186" t="s">
        <v>398</v>
      </c>
      <c r="C317" s="156">
        <v>7444756</v>
      </c>
      <c r="D317" s="156"/>
      <c r="E317" s="156">
        <v>18157757357</v>
      </c>
      <c r="F317" s="156"/>
      <c r="G317" s="156">
        <v>-19468059957</v>
      </c>
      <c r="H317" s="156"/>
      <c r="I317" s="151">
        <f t="shared" si="8"/>
        <v>-1310302600</v>
      </c>
      <c r="J317" s="151"/>
      <c r="K317" s="156">
        <v>7444756</v>
      </c>
      <c r="L317" s="156"/>
      <c r="M317" s="156">
        <v>18157757357</v>
      </c>
      <c r="N317" s="156"/>
      <c r="O317" s="156">
        <v>-16436113105</v>
      </c>
      <c r="P317" s="156"/>
      <c r="Q317" s="156">
        <f t="shared" si="9"/>
        <v>1721644252</v>
      </c>
    </row>
    <row r="318" spans="1:17">
      <c r="A318" s="186" t="s">
        <v>233</v>
      </c>
      <c r="C318" s="156">
        <v>4186533</v>
      </c>
      <c r="D318" s="156"/>
      <c r="E318" s="156">
        <v>50223928601</v>
      </c>
      <c r="F318" s="156"/>
      <c r="G318" s="156">
        <v>-69629688231</v>
      </c>
      <c r="H318" s="156"/>
      <c r="I318" s="151">
        <f t="shared" si="8"/>
        <v>-19405759630</v>
      </c>
      <c r="J318" s="151"/>
      <c r="K318" s="156">
        <v>4186533</v>
      </c>
      <c r="L318" s="156"/>
      <c r="M318" s="156">
        <v>50223928601</v>
      </c>
      <c r="N318" s="156"/>
      <c r="O318" s="156">
        <v>-53690013232</v>
      </c>
      <c r="P318" s="156"/>
      <c r="Q318" s="156">
        <f t="shared" si="9"/>
        <v>-3466084631</v>
      </c>
    </row>
    <row r="319" spans="1:17">
      <c r="A319" s="186" t="s">
        <v>539</v>
      </c>
      <c r="C319" s="156">
        <v>1685555</v>
      </c>
      <c r="D319" s="156"/>
      <c r="E319" s="156">
        <v>87222213164</v>
      </c>
      <c r="F319" s="156"/>
      <c r="G319" s="156">
        <v>-107800025834</v>
      </c>
      <c r="H319" s="156"/>
      <c r="I319" s="151">
        <f t="shared" si="8"/>
        <v>-20577812670</v>
      </c>
      <c r="J319" s="151"/>
      <c r="K319" s="156">
        <v>1685555</v>
      </c>
      <c r="L319" s="156"/>
      <c r="M319" s="156">
        <v>87222213164</v>
      </c>
      <c r="N319" s="156"/>
      <c r="O319" s="156">
        <v>-90248417693</v>
      </c>
      <c r="P319" s="156"/>
      <c r="Q319" s="156">
        <f t="shared" si="9"/>
        <v>-3026204529</v>
      </c>
    </row>
    <row r="320" spans="1:17">
      <c r="A320" s="186" t="s">
        <v>303</v>
      </c>
      <c r="C320" s="156">
        <v>1342505</v>
      </c>
      <c r="D320" s="156"/>
      <c r="E320" s="156">
        <v>28773952629</v>
      </c>
      <c r="F320" s="156"/>
      <c r="G320" s="156">
        <v>-30978867227</v>
      </c>
      <c r="H320" s="156"/>
      <c r="I320" s="151">
        <f t="shared" si="8"/>
        <v>-2204914598</v>
      </c>
      <c r="J320" s="151"/>
      <c r="K320" s="156">
        <v>1342505</v>
      </c>
      <c r="L320" s="156"/>
      <c r="M320" s="156">
        <v>28773952629</v>
      </c>
      <c r="N320" s="156"/>
      <c r="O320" s="156">
        <v>-34373263406</v>
      </c>
      <c r="P320" s="156"/>
      <c r="Q320" s="156">
        <f t="shared" si="9"/>
        <v>-5599310777</v>
      </c>
    </row>
    <row r="321" spans="1:17" ht="50.4" customHeight="1">
      <c r="A321" s="186" t="s">
        <v>223</v>
      </c>
      <c r="C321" s="156">
        <v>952227</v>
      </c>
      <c r="D321" s="156"/>
      <c r="E321" s="156">
        <v>39306437472</v>
      </c>
      <c r="F321" s="156"/>
      <c r="G321" s="156">
        <v>-44967432978</v>
      </c>
      <c r="H321" s="156"/>
      <c r="I321" s="151">
        <f t="shared" si="8"/>
        <v>-5660995506</v>
      </c>
      <c r="J321" s="151"/>
      <c r="K321" s="156">
        <v>952227</v>
      </c>
      <c r="L321" s="156"/>
      <c r="M321" s="156">
        <v>39306437472</v>
      </c>
      <c r="N321" s="156"/>
      <c r="O321" s="156">
        <v>-41777468755</v>
      </c>
      <c r="P321" s="156"/>
      <c r="Q321" s="156">
        <f t="shared" si="9"/>
        <v>-2471031283</v>
      </c>
    </row>
    <row r="322" spans="1:17">
      <c r="A322" s="186" t="s">
        <v>373</v>
      </c>
      <c r="C322" s="156">
        <v>18365339</v>
      </c>
      <c r="D322" s="156"/>
      <c r="E322" s="156">
        <v>79344574446</v>
      </c>
      <c r="F322" s="156"/>
      <c r="G322" s="156">
        <v>-80750376864</v>
      </c>
      <c r="H322" s="156"/>
      <c r="I322" s="151">
        <f t="shared" si="8"/>
        <v>-1405802418</v>
      </c>
      <c r="J322" s="151"/>
      <c r="K322" s="156">
        <v>18365339</v>
      </c>
      <c r="L322" s="156"/>
      <c r="M322" s="156">
        <v>79344574446</v>
      </c>
      <c r="N322" s="156"/>
      <c r="O322" s="156">
        <v>-55951927146</v>
      </c>
      <c r="P322" s="156"/>
      <c r="Q322" s="156">
        <f t="shared" si="9"/>
        <v>23392647300</v>
      </c>
    </row>
    <row r="323" spans="1:17">
      <c r="A323" s="186" t="s">
        <v>414</v>
      </c>
      <c r="C323" s="156">
        <v>9302258</v>
      </c>
      <c r="D323" s="156"/>
      <c r="E323" s="156">
        <v>73935115885</v>
      </c>
      <c r="F323" s="156"/>
      <c r="G323" s="156">
        <v>-81688611184</v>
      </c>
      <c r="H323" s="156"/>
      <c r="I323" s="151">
        <f t="shared" si="8"/>
        <v>-7753495299</v>
      </c>
      <c r="J323" s="151"/>
      <c r="K323" s="156">
        <v>9302258</v>
      </c>
      <c r="L323" s="156"/>
      <c r="M323" s="156">
        <v>73935115885</v>
      </c>
      <c r="N323" s="156"/>
      <c r="O323" s="156">
        <v>-58317853397</v>
      </c>
      <c r="P323" s="156"/>
      <c r="Q323" s="156">
        <f t="shared" si="9"/>
        <v>15617262488</v>
      </c>
    </row>
    <row r="324" spans="1:17">
      <c r="A324" s="186" t="s">
        <v>267</v>
      </c>
      <c r="C324" s="156">
        <v>7517375</v>
      </c>
      <c r="D324" s="156"/>
      <c r="E324" s="156">
        <v>23444472072</v>
      </c>
      <c r="F324" s="156"/>
      <c r="G324" s="156">
        <v>-27350327123</v>
      </c>
      <c r="H324" s="156"/>
      <c r="I324" s="151">
        <f t="shared" si="8"/>
        <v>-3905855051</v>
      </c>
      <c r="J324" s="151"/>
      <c r="K324" s="156">
        <v>7517375</v>
      </c>
      <c r="L324" s="156"/>
      <c r="M324" s="156">
        <v>23444472072</v>
      </c>
      <c r="N324" s="156"/>
      <c r="O324" s="156">
        <v>-29152029643</v>
      </c>
      <c r="P324" s="156"/>
      <c r="Q324" s="156">
        <f t="shared" si="9"/>
        <v>-5707557571</v>
      </c>
    </row>
    <row r="325" spans="1:17">
      <c r="A325" s="186" t="s">
        <v>310</v>
      </c>
      <c r="C325" s="156">
        <v>4790650</v>
      </c>
      <c r="D325" s="156"/>
      <c r="E325" s="156">
        <v>7315818531</v>
      </c>
      <c r="F325" s="156"/>
      <c r="G325" s="156">
        <v>-7632357858</v>
      </c>
      <c r="H325" s="156"/>
      <c r="I325" s="151">
        <f t="shared" si="8"/>
        <v>-316539327</v>
      </c>
      <c r="J325" s="151"/>
      <c r="K325" s="156">
        <v>4790650</v>
      </c>
      <c r="L325" s="156"/>
      <c r="M325" s="156">
        <v>7315818531</v>
      </c>
      <c r="N325" s="156"/>
      <c r="O325" s="156">
        <v>-7242593714</v>
      </c>
      <c r="P325" s="156"/>
      <c r="Q325" s="156">
        <f t="shared" si="9"/>
        <v>73224817</v>
      </c>
    </row>
    <row r="326" spans="1:17">
      <c r="A326" s="186" t="s">
        <v>337</v>
      </c>
      <c r="C326" s="156">
        <v>2093989</v>
      </c>
      <c r="D326" s="156"/>
      <c r="E326" s="156">
        <v>5747201623</v>
      </c>
      <c r="F326" s="156"/>
      <c r="G326" s="156">
        <v>-7111509069</v>
      </c>
      <c r="H326" s="156"/>
      <c r="I326" s="151">
        <f t="shared" si="8"/>
        <v>-1364307446</v>
      </c>
      <c r="J326" s="151"/>
      <c r="K326" s="156">
        <v>2093989</v>
      </c>
      <c r="L326" s="156"/>
      <c r="M326" s="156">
        <v>5747201623</v>
      </c>
      <c r="N326" s="156"/>
      <c r="O326" s="156">
        <v>-4888502043</v>
      </c>
      <c r="P326" s="156"/>
      <c r="Q326" s="156">
        <f t="shared" si="9"/>
        <v>858699580</v>
      </c>
    </row>
    <row r="327" spans="1:17">
      <c r="A327" s="186" t="s">
        <v>360</v>
      </c>
      <c r="C327" s="156">
        <v>37076</v>
      </c>
      <c r="D327" s="156"/>
      <c r="E327" s="156">
        <v>31822836</v>
      </c>
      <c r="F327" s="156"/>
      <c r="G327" s="156">
        <v>3449116780</v>
      </c>
      <c r="H327" s="156"/>
      <c r="I327" s="151">
        <f t="shared" si="8"/>
        <v>3480939616</v>
      </c>
      <c r="J327" s="151"/>
      <c r="K327" s="156">
        <v>37076</v>
      </c>
      <c r="L327" s="156"/>
      <c r="M327" s="156">
        <v>31822836</v>
      </c>
      <c r="N327" s="156"/>
      <c r="O327" s="156">
        <v>-45594475</v>
      </c>
      <c r="P327" s="156"/>
      <c r="Q327" s="156">
        <f t="shared" si="9"/>
        <v>-13771639</v>
      </c>
    </row>
    <row r="328" spans="1:17">
      <c r="A328" s="186" t="s">
        <v>540</v>
      </c>
      <c r="C328" s="156">
        <v>11662996</v>
      </c>
      <c r="D328" s="156"/>
      <c r="E328" s="156">
        <v>33676967433</v>
      </c>
      <c r="F328" s="156"/>
      <c r="G328" s="156">
        <v>-44245813130</v>
      </c>
      <c r="H328" s="156"/>
      <c r="I328" s="151">
        <f t="shared" ref="I328:I339" si="10">E328+G328</f>
        <v>-10568845697</v>
      </c>
      <c r="J328" s="151"/>
      <c r="K328" s="156">
        <v>11662996</v>
      </c>
      <c r="L328" s="156"/>
      <c r="M328" s="156">
        <v>33676967433</v>
      </c>
      <c r="N328" s="156"/>
      <c r="O328" s="156">
        <v>-44940296177</v>
      </c>
      <c r="P328" s="156"/>
      <c r="Q328" s="156">
        <f t="shared" si="9"/>
        <v>-11263328744</v>
      </c>
    </row>
    <row r="329" spans="1:17">
      <c r="A329" s="186" t="s">
        <v>495</v>
      </c>
      <c r="C329" s="156">
        <v>2980239</v>
      </c>
      <c r="D329" s="156"/>
      <c r="E329" s="156">
        <v>24929210778</v>
      </c>
      <c r="F329" s="156"/>
      <c r="G329" s="156">
        <v>-35632055180</v>
      </c>
      <c r="H329" s="156"/>
      <c r="I329" s="151">
        <f t="shared" si="10"/>
        <v>-10702844402</v>
      </c>
      <c r="J329" s="151"/>
      <c r="K329" s="156">
        <v>2980239</v>
      </c>
      <c r="L329" s="156"/>
      <c r="M329" s="156">
        <v>24929210778</v>
      </c>
      <c r="N329" s="156"/>
      <c r="O329" s="156">
        <v>-20519216140</v>
      </c>
      <c r="P329" s="156"/>
      <c r="Q329" s="156">
        <f t="shared" ref="Q329:Q339" si="11">M329+O329</f>
        <v>4409994638</v>
      </c>
    </row>
    <row r="330" spans="1:17">
      <c r="A330" s="186" t="s">
        <v>393</v>
      </c>
      <c r="C330" s="156">
        <v>122529</v>
      </c>
      <c r="D330" s="156"/>
      <c r="E330" s="156">
        <v>4562966865</v>
      </c>
      <c r="F330" s="156"/>
      <c r="G330" s="156">
        <v>-4075089461</v>
      </c>
      <c r="H330" s="156"/>
      <c r="I330" s="151">
        <f t="shared" si="10"/>
        <v>487877404</v>
      </c>
      <c r="J330" s="151"/>
      <c r="K330" s="156">
        <v>122529</v>
      </c>
      <c r="L330" s="156"/>
      <c r="M330" s="156">
        <v>4562966865</v>
      </c>
      <c r="N330" s="156"/>
      <c r="O330" s="156">
        <v>-4793934352</v>
      </c>
      <c r="P330" s="156"/>
      <c r="Q330" s="156">
        <f t="shared" si="11"/>
        <v>-230967487</v>
      </c>
    </row>
    <row r="331" spans="1:17">
      <c r="A331" s="186" t="s">
        <v>486</v>
      </c>
      <c r="C331" s="156">
        <v>1943380</v>
      </c>
      <c r="D331" s="156"/>
      <c r="E331" s="156">
        <v>38894974259</v>
      </c>
      <c r="F331" s="156"/>
      <c r="G331" s="156">
        <v>-42449489501</v>
      </c>
      <c r="H331" s="156"/>
      <c r="I331" s="151">
        <f t="shared" si="10"/>
        <v>-3554515242</v>
      </c>
      <c r="J331" s="151"/>
      <c r="K331" s="156">
        <v>1943380</v>
      </c>
      <c r="L331" s="156"/>
      <c r="M331" s="156">
        <v>38894974259</v>
      </c>
      <c r="N331" s="156"/>
      <c r="O331" s="156">
        <v>-37355964109</v>
      </c>
      <c r="P331" s="156"/>
      <c r="Q331" s="156">
        <f t="shared" si="11"/>
        <v>1539010150</v>
      </c>
    </row>
    <row r="332" spans="1:17">
      <c r="A332" s="186" t="s">
        <v>508</v>
      </c>
      <c r="C332" s="156">
        <v>133750</v>
      </c>
      <c r="D332" s="156"/>
      <c r="E332" s="156">
        <v>5122841944</v>
      </c>
      <c r="F332" s="156"/>
      <c r="G332" s="156">
        <v>-5580712534</v>
      </c>
      <c r="H332" s="156"/>
      <c r="I332" s="151">
        <f t="shared" si="10"/>
        <v>-457870590</v>
      </c>
      <c r="J332" s="151"/>
      <c r="K332" s="156">
        <v>133750</v>
      </c>
      <c r="L332" s="156"/>
      <c r="M332" s="156">
        <v>5122841944</v>
      </c>
      <c r="N332" s="156"/>
      <c r="O332" s="156">
        <v>-3714670689</v>
      </c>
      <c r="P332" s="156"/>
      <c r="Q332" s="156">
        <f t="shared" si="11"/>
        <v>1408171255</v>
      </c>
    </row>
    <row r="333" spans="1:17">
      <c r="A333" s="186" t="s">
        <v>531</v>
      </c>
      <c r="C333" s="156">
        <v>700417</v>
      </c>
      <c r="D333" s="156"/>
      <c r="E333" s="156">
        <v>966748865</v>
      </c>
      <c r="F333" s="156"/>
      <c r="G333" s="156">
        <v>-1472902936</v>
      </c>
      <c r="H333" s="156"/>
      <c r="I333" s="151">
        <f t="shared" si="10"/>
        <v>-506154071</v>
      </c>
      <c r="J333" s="151"/>
      <c r="K333" s="156">
        <v>700417</v>
      </c>
      <c r="L333" s="156"/>
      <c r="M333" s="156">
        <v>966748865</v>
      </c>
      <c r="N333" s="156"/>
      <c r="O333" s="156">
        <v>-1472902936</v>
      </c>
      <c r="P333" s="156"/>
      <c r="Q333" s="156">
        <f t="shared" si="11"/>
        <v>-506154071</v>
      </c>
    </row>
    <row r="334" spans="1:17">
      <c r="A334" s="186" t="s">
        <v>532</v>
      </c>
      <c r="C334" s="156">
        <v>10944676</v>
      </c>
      <c r="D334" s="156"/>
      <c r="E334" s="156">
        <v>2476096797</v>
      </c>
      <c r="F334" s="156"/>
      <c r="G334" s="156">
        <v>-5810139407</v>
      </c>
      <c r="H334" s="156"/>
      <c r="I334" s="151">
        <f t="shared" si="10"/>
        <v>-3334042610</v>
      </c>
      <c r="J334" s="151"/>
      <c r="K334" s="156">
        <v>10944676</v>
      </c>
      <c r="L334" s="156"/>
      <c r="M334" s="156">
        <v>2476096797</v>
      </c>
      <c r="N334" s="156"/>
      <c r="O334" s="156">
        <v>-4279625810</v>
      </c>
      <c r="P334" s="156"/>
      <c r="Q334" s="156">
        <f t="shared" si="11"/>
        <v>-1803529013</v>
      </c>
    </row>
    <row r="335" spans="1:17">
      <c r="A335" s="186" t="s">
        <v>533</v>
      </c>
      <c r="C335" s="156">
        <v>1807905</v>
      </c>
      <c r="D335" s="156"/>
      <c r="E335" s="156">
        <v>12503691368</v>
      </c>
      <c r="F335" s="156"/>
      <c r="G335" s="156">
        <v>-21778308919</v>
      </c>
      <c r="H335" s="156"/>
      <c r="I335" s="151">
        <f t="shared" si="10"/>
        <v>-9274617551</v>
      </c>
      <c r="J335" s="151"/>
      <c r="K335" s="156">
        <v>1807905</v>
      </c>
      <c r="L335" s="156"/>
      <c r="M335" s="156">
        <v>12503691368</v>
      </c>
      <c r="N335" s="156"/>
      <c r="O335" s="156">
        <v>-17360698077</v>
      </c>
      <c r="P335" s="156"/>
      <c r="Q335" s="156">
        <f t="shared" si="11"/>
        <v>-4857006709</v>
      </c>
    </row>
    <row r="336" spans="1:17">
      <c r="A336" s="186" t="s">
        <v>506</v>
      </c>
      <c r="C336" s="156">
        <v>0</v>
      </c>
      <c r="D336" s="156"/>
      <c r="E336" s="156">
        <v>0</v>
      </c>
      <c r="F336" s="156"/>
      <c r="G336" s="156">
        <v>-83649359</v>
      </c>
      <c r="H336" s="156"/>
      <c r="I336" s="151">
        <f t="shared" si="10"/>
        <v>-83649359</v>
      </c>
      <c r="J336" s="151"/>
      <c r="K336" s="156">
        <v>0</v>
      </c>
      <c r="L336" s="156"/>
      <c r="M336" s="156">
        <v>0</v>
      </c>
      <c r="N336" s="156"/>
      <c r="O336" s="156">
        <v>0</v>
      </c>
      <c r="P336" s="156"/>
      <c r="Q336" s="156">
        <f t="shared" si="11"/>
        <v>0</v>
      </c>
    </row>
    <row r="337" spans="1:18 16374:16374">
      <c r="A337" s="186" t="s">
        <v>507</v>
      </c>
      <c r="C337" s="156">
        <v>2523979</v>
      </c>
      <c r="D337" s="156"/>
      <c r="E337" s="156">
        <v>6644355311</v>
      </c>
      <c r="F337" s="156"/>
      <c r="G337" s="156">
        <v>-6876090030</v>
      </c>
      <c r="H337" s="156"/>
      <c r="I337" s="151">
        <f t="shared" si="10"/>
        <v>-231734719</v>
      </c>
      <c r="J337" s="151"/>
      <c r="K337" s="156">
        <v>2523979</v>
      </c>
      <c r="L337" s="156"/>
      <c r="M337" s="156">
        <v>6644355311</v>
      </c>
      <c r="N337" s="156"/>
      <c r="O337" s="156">
        <v>-8709745701</v>
      </c>
      <c r="P337" s="156"/>
      <c r="Q337" s="156">
        <f t="shared" si="11"/>
        <v>-2065390390</v>
      </c>
    </row>
    <row r="338" spans="1:18 16374:16374">
      <c r="A338" s="186" t="s">
        <v>534</v>
      </c>
      <c r="C338" s="156">
        <v>1358224</v>
      </c>
      <c r="D338" s="156"/>
      <c r="E338" s="156">
        <v>1045834548</v>
      </c>
      <c r="F338" s="156"/>
      <c r="G338" s="156">
        <v>-1831003055</v>
      </c>
      <c r="H338" s="156"/>
      <c r="I338" s="151">
        <f t="shared" si="10"/>
        <v>-785168507</v>
      </c>
      <c r="J338" s="151"/>
      <c r="K338" s="156">
        <v>1358224</v>
      </c>
      <c r="L338" s="156"/>
      <c r="M338" s="156">
        <v>1045834548</v>
      </c>
      <c r="N338" s="156"/>
      <c r="O338" s="156">
        <v>-1831003055</v>
      </c>
      <c r="P338" s="156"/>
      <c r="Q338" s="156">
        <f t="shared" si="11"/>
        <v>-785168507</v>
      </c>
    </row>
    <row r="339" spans="1:18 16374:16374">
      <c r="A339" s="186" t="s">
        <v>535</v>
      </c>
      <c r="C339" s="156">
        <v>2654197</v>
      </c>
      <c r="D339" s="156"/>
      <c r="E339" s="156">
        <v>5159379236</v>
      </c>
      <c r="F339" s="156"/>
      <c r="G339" s="156">
        <v>-3422282139</v>
      </c>
      <c r="H339" s="156"/>
      <c r="I339" s="151">
        <f t="shared" si="10"/>
        <v>1737097097</v>
      </c>
      <c r="J339" s="151"/>
      <c r="K339" s="156">
        <v>2654197</v>
      </c>
      <c r="L339" s="156"/>
      <c r="M339" s="156">
        <v>5159379236</v>
      </c>
      <c r="N339" s="156"/>
      <c r="O339" s="156">
        <v>-3422282139</v>
      </c>
      <c r="P339" s="156"/>
      <c r="Q339" s="156">
        <f t="shared" si="11"/>
        <v>1737097097</v>
      </c>
      <c r="R339" s="12">
        <f>M339+O339</f>
        <v>1737097097</v>
      </c>
    </row>
    <row r="340" spans="1:18 16374:16374">
      <c r="A340" s="186" t="s">
        <v>390</v>
      </c>
      <c r="C340" s="156"/>
      <c r="D340" s="156"/>
      <c r="E340" s="156"/>
      <c r="F340" s="156"/>
      <c r="G340" s="156"/>
      <c r="H340" s="156"/>
      <c r="I340" s="151"/>
      <c r="J340" s="151"/>
      <c r="K340" s="156">
        <v>0</v>
      </c>
      <c r="L340" s="156"/>
      <c r="M340" s="156">
        <v>0</v>
      </c>
      <c r="N340" s="156"/>
      <c r="O340" s="156">
        <v>472854503</v>
      </c>
      <c r="P340" s="156"/>
      <c r="Q340" s="156">
        <v>472854503</v>
      </c>
      <c r="R340" s="12"/>
    </row>
    <row r="341" spans="1:18 16374:16374">
      <c r="A341" s="186" t="s">
        <v>409</v>
      </c>
      <c r="C341" s="156"/>
      <c r="D341" s="156"/>
      <c r="E341" s="156"/>
      <c r="F341" s="156"/>
      <c r="G341" s="156"/>
      <c r="H341" s="156"/>
      <c r="I341" s="151"/>
      <c r="J341" s="151"/>
      <c r="K341" s="156">
        <v>0</v>
      </c>
      <c r="L341" s="156"/>
      <c r="M341" s="156">
        <v>0</v>
      </c>
      <c r="N341" s="156"/>
      <c r="O341" s="156">
        <v>2585518723</v>
      </c>
      <c r="P341" s="156"/>
      <c r="Q341" s="156">
        <v>2585518723</v>
      </c>
      <c r="R341" s="12"/>
    </row>
    <row r="342" spans="1:18 16374:16374" ht="22.2" thickBot="1">
      <c r="A342" s="2" t="s">
        <v>2</v>
      </c>
      <c r="B342" s="2"/>
      <c r="C342" s="168">
        <f>SUM(C8:C339)</f>
        <v>3387833586</v>
      </c>
      <c r="D342" s="2"/>
      <c r="E342" s="168">
        <f>SUM(E8:E339)</f>
        <v>12239248651145</v>
      </c>
      <c r="F342" s="169"/>
      <c r="G342" s="168">
        <f>SUM(G8:G339)</f>
        <v>-14529022056487</v>
      </c>
      <c r="H342" s="169"/>
      <c r="I342" s="168">
        <f>SUM(I8:I339)</f>
        <v>-2289773405342</v>
      </c>
      <c r="J342" s="151"/>
      <c r="K342" s="168">
        <f>SUM(K8:K341)</f>
        <v>3387833586</v>
      </c>
      <c r="L342" s="169"/>
      <c r="M342" s="168">
        <f>SUM(M8:M341)</f>
        <v>12239248651145</v>
      </c>
      <c r="N342" s="169"/>
      <c r="O342" s="168">
        <f>SUM(O8:O341)</f>
        <v>-12910925677357</v>
      </c>
      <c r="P342" s="169"/>
      <c r="Q342" s="168">
        <f>SUM(Q8:Q341)</f>
        <v>-671677026212</v>
      </c>
      <c r="XET342" s="12">
        <f>SUM(E342:XES342)</f>
        <v>-5919513029522</v>
      </c>
    </row>
    <row r="343" spans="1:18 16374:16374" ht="21.6" thickTop="1">
      <c r="A343" s="2"/>
      <c r="B343" s="2"/>
    </row>
    <row r="344" spans="1:18 16374:16374">
      <c r="A344" s="2"/>
      <c r="B344" s="2"/>
    </row>
    <row r="345" spans="1:18 16374:16374" s="100" customFormat="1" ht="18">
      <c r="A345" s="357" t="s">
        <v>192</v>
      </c>
      <c r="B345" s="358"/>
      <c r="C345" s="358"/>
      <c r="D345" s="358"/>
      <c r="E345" s="358"/>
      <c r="F345" s="358"/>
      <c r="G345" s="358"/>
      <c r="H345" s="358"/>
      <c r="I345" s="358"/>
      <c r="J345" s="358"/>
      <c r="K345" s="358"/>
      <c r="L345" s="358"/>
      <c r="M345" s="358"/>
      <c r="N345" s="358"/>
      <c r="O345" s="358"/>
      <c r="P345" s="358"/>
      <c r="Q345" s="359"/>
    </row>
    <row r="346" spans="1:18 16374:16374" s="22" customForma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</row>
    <row r="347" spans="1:18 16374:16374" hidden="1"/>
    <row r="348" spans="1:18 16374:16374" hidden="1">
      <c r="C348" s="149">
        <f>' سهام'!Q352</f>
        <v>2846890940</v>
      </c>
      <c r="E348" s="149">
        <f>' سهام'!W352</f>
        <v>12428689816234</v>
      </c>
      <c r="G348" s="149">
        <f>E348-I348</f>
        <v>10793213065472</v>
      </c>
      <c r="I348" s="155">
        <v>1635476750762</v>
      </c>
      <c r="K348" s="149">
        <f>C348</f>
        <v>2846890940</v>
      </c>
      <c r="M348" s="149">
        <f>E348</f>
        <v>12428689816234</v>
      </c>
    </row>
    <row r="349" spans="1:18 16374:16374" hidden="1">
      <c r="C349" s="149">
        <f>C343-C348</f>
        <v>-2846890940</v>
      </c>
      <c r="E349" s="149">
        <f>E342-E348</f>
        <v>-189441165089</v>
      </c>
      <c r="G349" s="149">
        <f>G348+G342</f>
        <v>-3735808991015</v>
      </c>
      <c r="I349" s="155">
        <f>I348-I342</f>
        <v>3925250156104</v>
      </c>
      <c r="K349" s="149">
        <f>K343-K348</f>
        <v>-2846890940</v>
      </c>
      <c r="M349" s="149">
        <f>M342-M348</f>
        <v>-189441165089</v>
      </c>
      <c r="O349" s="149">
        <f>M348-Q349</f>
        <v>10912165116432</v>
      </c>
      <c r="Q349" s="149">
        <v>1516524699802</v>
      </c>
    </row>
  </sheetData>
  <autoFilter ref="A7:Q342" xr:uid="{00000000-0009-0000-0000-00000C000000}">
    <sortState xmlns:xlrd2="http://schemas.microsoft.com/office/spreadsheetml/2017/richdata2" ref="A8:Q189">
      <sortCondition ref="A7"/>
    </sortState>
  </autoFilter>
  <mergeCells count="7">
    <mergeCell ref="A345:Q345"/>
    <mergeCell ref="C6:I6"/>
    <mergeCell ref="K6:Q6"/>
    <mergeCell ref="A5:G5"/>
    <mergeCell ref="A1:Q1"/>
    <mergeCell ref="A2:Q2"/>
    <mergeCell ref="A3:Q3"/>
  </mergeCells>
  <printOptions horizontalCentered="1"/>
  <pageMargins left="0.25" right="0.25" top="0.75" bottom="0.75" header="0.3" footer="0.3"/>
  <pageSetup paperSize="9" scale="51" fitToHeight="0" orientation="landscape" r:id="rId1"/>
  <rowBreaks count="4" manualBreakCount="4">
    <brk id="116" max="16" man="1"/>
    <brk id="157" max="16" man="1"/>
    <brk id="297" max="16" man="1"/>
    <brk id="343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363"/>
  <sheetViews>
    <sheetView rightToLeft="1" view="pageBreakPreview" zoomScale="60" zoomScaleNormal="100" workbookViewId="0">
      <pane ySplit="10" topLeftCell="A48" activePane="bottomLeft" state="frozen"/>
      <selection activeCell="G20" sqref="G20"/>
      <selection pane="bottomLeft" activeCell="E367" sqref="E367"/>
    </sheetView>
  </sheetViews>
  <sheetFormatPr defaultColWidth="9.109375" defaultRowHeight="29.4"/>
  <cols>
    <col min="1" max="1" width="39.5546875" style="24" customWidth="1"/>
    <col min="2" max="2" width="0.6640625" style="24" customWidth="1"/>
    <col min="3" max="3" width="28.44140625" style="111" bestFit="1" customWidth="1"/>
    <col min="4" max="4" width="6.44140625" style="3" hidden="1" customWidth="1"/>
    <col min="5" max="5" width="28.44140625" style="3" bestFit="1" customWidth="1"/>
    <col min="6" max="6" width="1.44140625" style="3" hidden="1" customWidth="1"/>
    <col min="7" max="7" width="30" style="3" customWidth="1"/>
    <col min="8" max="8" width="1.5546875" style="3" customWidth="1"/>
    <col min="9" max="9" width="21.109375" style="3" bestFit="1" customWidth="1"/>
    <col min="10" max="10" width="1.44140625" style="3" customWidth="1"/>
    <col min="11" max="11" width="26.88671875" style="3" hidden="1" customWidth="1"/>
    <col min="12" max="12" width="1.5546875" style="3" hidden="1" customWidth="1"/>
    <col min="13" max="13" width="19.6640625" style="3" hidden="1" customWidth="1"/>
    <col min="14" max="14" width="1.88671875" style="3" hidden="1" customWidth="1"/>
    <col min="15" max="15" width="30.33203125" style="3" customWidth="1"/>
    <col min="16" max="16" width="2.109375" style="3" customWidth="1"/>
    <col min="17" max="17" width="21.109375" style="3" bestFit="1" customWidth="1"/>
    <col min="18" max="18" width="1.44140625" style="3" customWidth="1"/>
    <col min="19" max="19" width="28.44140625" style="3" bestFit="1" customWidth="1"/>
    <col min="20" max="20" width="1.5546875" style="3" customWidth="1"/>
    <col min="21" max="21" width="28.44140625" style="3" bestFit="1" customWidth="1"/>
    <col min="22" max="22" width="0.88671875" style="3" customWidth="1"/>
    <col min="23" max="23" width="28.44140625" style="111" bestFit="1" customWidth="1"/>
    <col min="24" max="24" width="1.5546875" style="24" customWidth="1"/>
    <col min="25" max="25" width="14.6640625" style="120" bestFit="1" customWidth="1"/>
    <col min="26" max="26" width="32.44140625" style="24" hidden="1" customWidth="1"/>
    <col min="27" max="27" width="20.88671875" style="24" hidden="1" customWidth="1"/>
    <col min="28" max="16384" width="9.109375" style="24"/>
  </cols>
  <sheetData>
    <row r="1" spans="1:27" s="30" customFormat="1" ht="30.6">
      <c r="A1" s="288" t="s">
        <v>71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</row>
    <row r="2" spans="1:27" s="30" customFormat="1" ht="30.6">
      <c r="A2" s="288" t="s">
        <v>41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</row>
    <row r="3" spans="1:27" s="30" customFormat="1" ht="30.6">
      <c r="A3" s="288" t="s">
        <v>519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288"/>
      <c r="U3" s="288"/>
      <c r="V3" s="288"/>
      <c r="W3" s="288"/>
      <c r="X3" s="288"/>
      <c r="Y3" s="288"/>
    </row>
    <row r="4" spans="1:27" s="30" customFormat="1" ht="30.6">
      <c r="A4" s="234"/>
      <c r="B4" s="234"/>
      <c r="C4" s="234"/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/>
      <c r="Y4" s="234"/>
    </row>
    <row r="5" spans="1:27" s="30" customFormat="1" ht="30.6">
      <c r="A5" s="294" t="s">
        <v>21</v>
      </c>
      <c r="B5" s="294"/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4"/>
      <c r="P5" s="294"/>
      <c r="Q5" s="294"/>
      <c r="R5" s="294"/>
      <c r="S5" s="294"/>
      <c r="T5" s="294"/>
      <c r="U5" s="294"/>
      <c r="V5" s="294"/>
      <c r="W5" s="294"/>
      <c r="X5" s="294"/>
      <c r="Y5" s="294"/>
    </row>
    <row r="6" spans="1:27" s="30" customFormat="1" ht="30.6">
      <c r="A6" s="294" t="s">
        <v>22</v>
      </c>
      <c r="B6" s="294"/>
      <c r="C6" s="294"/>
      <c r="D6" s="294"/>
      <c r="E6" s="294"/>
      <c r="F6" s="294"/>
      <c r="G6" s="294"/>
      <c r="H6" s="294"/>
      <c r="I6" s="294"/>
      <c r="J6" s="294"/>
      <c r="K6" s="294"/>
      <c r="L6" s="294"/>
      <c r="M6" s="294"/>
      <c r="N6" s="294"/>
      <c r="O6" s="294"/>
      <c r="P6" s="294"/>
      <c r="Q6" s="294"/>
      <c r="R6" s="294"/>
      <c r="S6" s="294"/>
      <c r="T6" s="294"/>
      <c r="U6" s="294"/>
      <c r="V6" s="294"/>
      <c r="W6" s="294"/>
      <c r="X6" s="294"/>
      <c r="Y6" s="294"/>
    </row>
    <row r="7" spans="1:27" s="30" customFormat="1">
      <c r="A7" s="24"/>
      <c r="B7" s="24"/>
      <c r="C7" s="111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111"/>
      <c r="X7" s="24"/>
      <c r="Y7" s="120"/>
    </row>
    <row r="8" spans="1:27" s="30" customFormat="1" ht="31.2" thickBot="1">
      <c r="A8" s="242"/>
      <c r="B8" s="238"/>
      <c r="C8" s="281" t="s">
        <v>520</v>
      </c>
      <c r="D8" s="281"/>
      <c r="E8" s="281"/>
      <c r="F8" s="281"/>
      <c r="G8" s="281"/>
      <c r="H8" s="121"/>
      <c r="I8" s="295" t="s">
        <v>7</v>
      </c>
      <c r="J8" s="295"/>
      <c r="K8" s="295"/>
      <c r="L8" s="295"/>
      <c r="M8" s="295"/>
      <c r="N8" s="295"/>
      <c r="O8" s="295"/>
      <c r="P8" s="122"/>
      <c r="Q8" s="282" t="s">
        <v>521</v>
      </c>
      <c r="R8" s="282"/>
      <c r="S8" s="282"/>
      <c r="T8" s="282"/>
      <c r="U8" s="282"/>
      <c r="V8" s="282"/>
      <c r="W8" s="282"/>
      <c r="X8" s="282"/>
      <c r="Y8" s="282"/>
    </row>
    <row r="9" spans="1:27" s="30" customFormat="1" ht="29.4" customHeight="1">
      <c r="A9" s="289" t="s">
        <v>1</v>
      </c>
      <c r="B9" s="274"/>
      <c r="C9" s="292" t="s">
        <v>3</v>
      </c>
      <c r="D9" s="283"/>
      <c r="E9" s="292" t="s">
        <v>0</v>
      </c>
      <c r="F9" s="283"/>
      <c r="G9" s="283" t="s">
        <v>17</v>
      </c>
      <c r="H9" s="123"/>
      <c r="I9" s="291" t="s">
        <v>4</v>
      </c>
      <c r="J9" s="291"/>
      <c r="K9" s="291"/>
      <c r="L9" s="124"/>
      <c r="M9" s="291" t="s">
        <v>5</v>
      </c>
      <c r="N9" s="291"/>
      <c r="O9" s="291"/>
      <c r="P9" s="124"/>
      <c r="Q9" s="292" t="s">
        <v>3</v>
      </c>
      <c r="R9" s="283"/>
      <c r="S9" s="283" t="s">
        <v>193</v>
      </c>
      <c r="T9" s="125"/>
      <c r="U9" s="292" t="s">
        <v>0</v>
      </c>
      <c r="V9" s="283"/>
      <c r="W9" s="283" t="s">
        <v>17</v>
      </c>
      <c r="X9" s="275"/>
      <c r="Y9" s="286" t="s">
        <v>194</v>
      </c>
      <c r="Z9" s="114">
        <v>13287067618989</v>
      </c>
    </row>
    <row r="10" spans="1:27" s="30" customFormat="1" ht="30" thickBot="1">
      <c r="A10" s="290"/>
      <c r="B10" s="274"/>
      <c r="C10" s="293"/>
      <c r="D10" s="284"/>
      <c r="E10" s="293"/>
      <c r="F10" s="284"/>
      <c r="G10" s="285"/>
      <c r="H10" s="123"/>
      <c r="I10" s="122" t="s">
        <v>3</v>
      </c>
      <c r="J10" s="122"/>
      <c r="K10" s="122" t="s">
        <v>0</v>
      </c>
      <c r="L10" s="122"/>
      <c r="M10" s="122" t="s">
        <v>3</v>
      </c>
      <c r="N10" s="122"/>
      <c r="O10" s="122" t="s">
        <v>40</v>
      </c>
      <c r="P10" s="122"/>
      <c r="Q10" s="293"/>
      <c r="R10" s="284"/>
      <c r="S10" s="285"/>
      <c r="T10" s="125"/>
      <c r="U10" s="293"/>
      <c r="V10" s="284"/>
      <c r="W10" s="285"/>
      <c r="X10" s="275"/>
      <c r="Y10" s="287"/>
    </row>
    <row r="11" spans="1:27" s="30" customFormat="1">
      <c r="A11" s="24" t="s">
        <v>227</v>
      </c>
      <c r="B11" s="24"/>
      <c r="C11" s="127">
        <v>248803</v>
      </c>
      <c r="D11" s="127"/>
      <c r="E11" s="127">
        <v>7152923409</v>
      </c>
      <c r="F11" s="127"/>
      <c r="G11" s="127">
        <v>12381019606</v>
      </c>
      <c r="H11" s="111"/>
      <c r="I11" s="111">
        <v>0</v>
      </c>
      <c r="J11" s="111"/>
      <c r="K11" s="111">
        <v>0</v>
      </c>
      <c r="L11" s="111"/>
      <c r="M11" s="111">
        <v>37628</v>
      </c>
      <c r="N11" s="111"/>
      <c r="O11" s="111">
        <v>1555469066</v>
      </c>
      <c r="P11" s="111"/>
      <c r="Q11" s="111">
        <v>211175</v>
      </c>
      <c r="R11" s="111"/>
      <c r="S11" s="111">
        <v>39910</v>
      </c>
      <c r="T11" s="111"/>
      <c r="U11" s="111">
        <v>6071143036</v>
      </c>
      <c r="V11" s="111"/>
      <c r="W11" s="3">
        <v>8362845859</v>
      </c>
      <c r="X11" s="276"/>
      <c r="Y11" s="120">
        <f t="shared" ref="Y11:Y74" si="0">W11/$Z$9</f>
        <v>6.2939740346081875E-4</v>
      </c>
      <c r="Z11" s="115">
        <f>W11/Z9</f>
        <v>6.2939740346081875E-4</v>
      </c>
      <c r="AA11" s="176">
        <f>Q11-(C11+I11-M11)</f>
        <v>0</v>
      </c>
    </row>
    <row r="12" spans="1:27" s="30" customFormat="1">
      <c r="A12" s="24" t="s">
        <v>297</v>
      </c>
      <c r="B12" s="24"/>
      <c r="C12" s="127">
        <v>1301175</v>
      </c>
      <c r="D12" s="127"/>
      <c r="E12" s="127">
        <v>6267385254</v>
      </c>
      <c r="F12" s="127"/>
      <c r="G12" s="127">
        <v>9154018948</v>
      </c>
      <c r="H12" s="111"/>
      <c r="I12" s="111">
        <v>171348</v>
      </c>
      <c r="J12" s="111"/>
      <c r="K12" s="111">
        <v>1220283306</v>
      </c>
      <c r="L12" s="111"/>
      <c r="M12" s="111">
        <v>127704</v>
      </c>
      <c r="N12" s="111"/>
      <c r="O12" s="111">
        <v>739578214</v>
      </c>
      <c r="P12" s="111"/>
      <c r="Q12" s="111">
        <v>1344819</v>
      </c>
      <c r="R12" s="111"/>
      <c r="S12" s="111">
        <v>5540</v>
      </c>
      <c r="T12" s="111"/>
      <c r="U12" s="111">
        <v>6838303337</v>
      </c>
      <c r="V12" s="111"/>
      <c r="W12" s="3">
        <v>7392706466</v>
      </c>
      <c r="X12" s="276"/>
      <c r="Y12" s="120">
        <f t="shared" si="0"/>
        <v>5.5638359628988653E-4</v>
      </c>
      <c r="Z12" s="30">
        <f t="shared" ref="Z12:Z75" si="1">Q12-(C12+I12-M12)</f>
        <v>0</v>
      </c>
      <c r="AA12" s="176">
        <f t="shared" ref="AA12:AA75" si="2">Q12-(C12+I12-M12)</f>
        <v>0</v>
      </c>
    </row>
    <row r="13" spans="1:27" s="30" customFormat="1">
      <c r="A13" s="24" t="s">
        <v>211</v>
      </c>
      <c r="B13" s="24"/>
      <c r="C13" s="127">
        <v>6032137</v>
      </c>
      <c r="D13" s="127"/>
      <c r="E13" s="127">
        <v>100032319464</v>
      </c>
      <c r="F13" s="127"/>
      <c r="G13" s="127">
        <v>103669008625</v>
      </c>
      <c r="H13" s="111"/>
      <c r="I13" s="111">
        <v>0</v>
      </c>
      <c r="J13" s="111"/>
      <c r="K13" s="111">
        <v>0</v>
      </c>
      <c r="L13" s="111"/>
      <c r="M13" s="111">
        <v>754451</v>
      </c>
      <c r="N13" s="111"/>
      <c r="O13" s="111">
        <v>12370757583</v>
      </c>
      <c r="P13" s="111"/>
      <c r="Q13" s="111">
        <v>5277686</v>
      </c>
      <c r="R13" s="111"/>
      <c r="S13" s="111">
        <v>14960</v>
      </c>
      <c r="T13" s="111"/>
      <c r="U13" s="111">
        <v>87521084482</v>
      </c>
      <c r="V13" s="111"/>
      <c r="W13" s="3">
        <v>78343866732</v>
      </c>
      <c r="X13" s="276"/>
      <c r="Y13" s="120">
        <f t="shared" si="0"/>
        <v>5.8962495697723492E-3</v>
      </c>
      <c r="Z13" s="30">
        <f t="shared" si="1"/>
        <v>0</v>
      </c>
      <c r="AA13" s="176">
        <f t="shared" si="2"/>
        <v>0</v>
      </c>
    </row>
    <row r="14" spans="1:27" s="30" customFormat="1">
      <c r="A14" s="277" t="s">
        <v>401</v>
      </c>
      <c r="B14" s="24"/>
      <c r="C14" s="127">
        <v>19457727</v>
      </c>
      <c r="D14" s="127"/>
      <c r="E14" s="127">
        <v>52012632024</v>
      </c>
      <c r="F14" s="127"/>
      <c r="G14" s="127">
        <v>48905438447</v>
      </c>
      <c r="H14" s="111"/>
      <c r="I14" s="111">
        <v>0</v>
      </c>
      <c r="J14" s="111"/>
      <c r="K14" s="111">
        <v>0</v>
      </c>
      <c r="L14" s="111"/>
      <c r="M14" s="111">
        <v>2174778</v>
      </c>
      <c r="N14" s="111"/>
      <c r="O14" s="111">
        <v>4229445870</v>
      </c>
      <c r="P14" s="111"/>
      <c r="Q14" s="111">
        <v>17282949</v>
      </c>
      <c r="R14" s="111"/>
      <c r="S14" s="111">
        <v>1940</v>
      </c>
      <c r="T14" s="111"/>
      <c r="U14" s="111">
        <v>46199212612</v>
      </c>
      <c r="V14" s="111"/>
      <c r="W14" s="3">
        <v>33269742504</v>
      </c>
      <c r="X14" s="276"/>
      <c r="Y14" s="120">
        <f t="shared" si="0"/>
        <v>2.5039191082653241E-3</v>
      </c>
      <c r="Z14" s="30">
        <f t="shared" si="1"/>
        <v>0</v>
      </c>
      <c r="AA14" s="176">
        <f t="shared" si="2"/>
        <v>0</v>
      </c>
    </row>
    <row r="15" spans="1:27" s="30" customFormat="1">
      <c r="A15" s="24" t="s">
        <v>278</v>
      </c>
      <c r="B15" s="24"/>
      <c r="C15" s="127">
        <v>1789462</v>
      </c>
      <c r="D15" s="127"/>
      <c r="E15" s="127">
        <v>18113407474</v>
      </c>
      <c r="F15" s="127"/>
      <c r="G15" s="127">
        <v>29510961607</v>
      </c>
      <c r="H15" s="111"/>
      <c r="I15" s="111">
        <v>0</v>
      </c>
      <c r="J15" s="111"/>
      <c r="K15" s="111">
        <v>0</v>
      </c>
      <c r="L15" s="111"/>
      <c r="M15" s="111">
        <v>60759</v>
      </c>
      <c r="N15" s="111"/>
      <c r="O15" s="111">
        <v>915325932</v>
      </c>
      <c r="P15" s="111"/>
      <c r="Q15" s="111">
        <v>1728703</v>
      </c>
      <c r="R15" s="111"/>
      <c r="S15" s="111">
        <v>13000</v>
      </c>
      <c r="T15" s="111"/>
      <c r="U15" s="111">
        <v>17498388812</v>
      </c>
      <c r="V15" s="111"/>
      <c r="W15" s="3">
        <v>22299421639</v>
      </c>
      <c r="X15" s="276"/>
      <c r="Y15" s="120">
        <f t="shared" si="0"/>
        <v>1.6782801351241067E-3</v>
      </c>
      <c r="Z15" s="30">
        <f t="shared" si="1"/>
        <v>0</v>
      </c>
      <c r="AA15" s="176">
        <f t="shared" si="2"/>
        <v>0</v>
      </c>
    </row>
    <row r="16" spans="1:27" s="30" customFormat="1">
      <c r="A16" s="24" t="s">
        <v>221</v>
      </c>
      <c r="B16" s="24"/>
      <c r="C16" s="127">
        <v>37227975</v>
      </c>
      <c r="D16" s="127"/>
      <c r="E16" s="127">
        <v>95210845035</v>
      </c>
      <c r="F16" s="127"/>
      <c r="G16" s="127">
        <v>109084418735</v>
      </c>
      <c r="H16" s="111"/>
      <c r="I16" s="111">
        <v>4902446</v>
      </c>
      <c r="J16" s="111"/>
      <c r="K16" s="111">
        <v>14471140128</v>
      </c>
      <c r="L16" s="111"/>
      <c r="M16" s="111">
        <v>9336268</v>
      </c>
      <c r="N16" s="111"/>
      <c r="O16" s="111">
        <v>24187557260</v>
      </c>
      <c r="P16" s="111"/>
      <c r="Q16" s="111">
        <v>32794153</v>
      </c>
      <c r="R16" s="111"/>
      <c r="S16" s="111">
        <v>2409</v>
      </c>
      <c r="T16" s="111"/>
      <c r="U16" s="111">
        <v>85376023249</v>
      </c>
      <c r="V16" s="111"/>
      <c r="W16" s="3">
        <v>78390435965</v>
      </c>
      <c r="X16" s="276"/>
      <c r="Y16" s="120">
        <f t="shared" si="0"/>
        <v>5.8997544238406346E-3</v>
      </c>
      <c r="Z16" s="30">
        <f t="shared" si="1"/>
        <v>0</v>
      </c>
      <c r="AA16" s="176">
        <f t="shared" si="2"/>
        <v>0</v>
      </c>
    </row>
    <row r="17" spans="1:27" s="30" customFormat="1">
      <c r="A17" s="277" t="s">
        <v>203</v>
      </c>
      <c r="B17" s="24"/>
      <c r="C17" s="127">
        <v>12700709</v>
      </c>
      <c r="D17" s="127"/>
      <c r="E17" s="127">
        <v>27105850433</v>
      </c>
      <c r="F17" s="127"/>
      <c r="G17" s="127">
        <v>21613343275</v>
      </c>
      <c r="H17" s="111"/>
      <c r="I17" s="111">
        <v>0</v>
      </c>
      <c r="J17" s="111"/>
      <c r="K17" s="111">
        <v>0</v>
      </c>
      <c r="L17" s="111"/>
      <c r="M17" s="111">
        <v>1101468</v>
      </c>
      <c r="N17" s="111"/>
      <c r="O17" s="111">
        <v>1496881763</v>
      </c>
      <c r="P17" s="111"/>
      <c r="Q17" s="111">
        <v>11599241</v>
      </c>
      <c r="R17" s="111"/>
      <c r="S17" s="111">
        <v>1326</v>
      </c>
      <c r="T17" s="111"/>
      <c r="U17" s="111">
        <v>24755097663</v>
      </c>
      <c r="V17" s="111"/>
      <c r="W17" s="3">
        <v>15261701582</v>
      </c>
      <c r="X17" s="276"/>
      <c r="Y17" s="120">
        <f t="shared" si="0"/>
        <v>1.148613224500264E-3</v>
      </c>
      <c r="Z17" s="30">
        <f t="shared" si="1"/>
        <v>0</v>
      </c>
      <c r="AA17" s="176">
        <f t="shared" si="2"/>
        <v>0</v>
      </c>
    </row>
    <row r="18" spans="1:27" s="30" customFormat="1">
      <c r="A18" s="24" t="s">
        <v>121</v>
      </c>
      <c r="B18" s="24"/>
      <c r="C18" s="127">
        <v>4482741</v>
      </c>
      <c r="D18" s="127"/>
      <c r="E18" s="127">
        <v>33602073278</v>
      </c>
      <c r="F18" s="127"/>
      <c r="G18" s="127">
        <v>44125046971</v>
      </c>
      <c r="H18" s="111"/>
      <c r="I18" s="111">
        <v>590319</v>
      </c>
      <c r="J18" s="111"/>
      <c r="K18" s="111">
        <v>5977162687</v>
      </c>
      <c r="L18" s="111"/>
      <c r="M18" s="111">
        <v>1187254</v>
      </c>
      <c r="N18" s="111"/>
      <c r="O18" s="111">
        <v>10465703669</v>
      </c>
      <c r="P18" s="111"/>
      <c r="Q18" s="111">
        <v>3885806</v>
      </c>
      <c r="R18" s="111"/>
      <c r="S18" s="111">
        <v>8190</v>
      </c>
      <c r="T18" s="111"/>
      <c r="U18" s="111">
        <v>30316462370</v>
      </c>
      <c r="V18" s="111"/>
      <c r="W18" s="3">
        <v>31578745817</v>
      </c>
      <c r="X18" s="276"/>
      <c r="Y18" s="120">
        <f t="shared" si="0"/>
        <v>2.3766527515724947E-3</v>
      </c>
      <c r="Z18" s="30">
        <f t="shared" si="1"/>
        <v>0</v>
      </c>
      <c r="AA18" s="176">
        <f t="shared" si="2"/>
        <v>0</v>
      </c>
    </row>
    <row r="19" spans="1:27" s="30" customFormat="1">
      <c r="A19" s="277" t="s">
        <v>108</v>
      </c>
      <c r="B19" s="24"/>
      <c r="C19" s="127">
        <v>9723743</v>
      </c>
      <c r="D19" s="127"/>
      <c r="E19" s="127">
        <v>27679647048</v>
      </c>
      <c r="F19" s="127"/>
      <c r="G19" s="127">
        <v>24401254945</v>
      </c>
      <c r="H19" s="111"/>
      <c r="I19" s="111">
        <v>1280492</v>
      </c>
      <c r="J19" s="111"/>
      <c r="K19" s="111">
        <v>3311521252</v>
      </c>
      <c r="L19" s="111"/>
      <c r="M19" s="111">
        <v>2115026</v>
      </c>
      <c r="N19" s="111"/>
      <c r="O19" s="111">
        <v>4530338435</v>
      </c>
      <c r="P19" s="111"/>
      <c r="Q19" s="111">
        <v>8889209</v>
      </c>
      <c r="R19" s="111"/>
      <c r="S19" s="111">
        <v>2193</v>
      </c>
      <c r="T19" s="111"/>
      <c r="U19" s="111">
        <v>25034631864</v>
      </c>
      <c r="V19" s="111"/>
      <c r="W19" s="3">
        <v>19343346447</v>
      </c>
      <c r="X19" s="276"/>
      <c r="Y19" s="120">
        <f t="shared" si="0"/>
        <v>1.4558025142700234E-3</v>
      </c>
      <c r="Z19" s="30">
        <f t="shared" si="1"/>
        <v>0</v>
      </c>
      <c r="AA19" s="176">
        <f t="shared" si="2"/>
        <v>0</v>
      </c>
    </row>
    <row r="20" spans="1:27" s="30" customFormat="1" ht="31.2" customHeight="1">
      <c r="A20" s="24" t="s">
        <v>180</v>
      </c>
      <c r="B20" s="24"/>
      <c r="C20" s="127">
        <v>5315955</v>
      </c>
      <c r="D20" s="127"/>
      <c r="E20" s="127">
        <v>38859504968</v>
      </c>
      <c r="F20" s="127"/>
      <c r="G20" s="127">
        <v>38770240612</v>
      </c>
      <c r="H20" s="111"/>
      <c r="I20" s="111">
        <v>700043</v>
      </c>
      <c r="J20" s="111"/>
      <c r="K20" s="111">
        <v>5328873617</v>
      </c>
      <c r="L20" s="111"/>
      <c r="M20" s="111">
        <v>5158975</v>
      </c>
      <c r="N20" s="111"/>
      <c r="O20" s="111">
        <v>30800599083</v>
      </c>
      <c r="P20" s="111"/>
      <c r="Q20" s="111">
        <v>857023</v>
      </c>
      <c r="R20" s="111"/>
      <c r="S20" s="111">
        <v>5560</v>
      </c>
      <c r="T20" s="111"/>
      <c r="U20" s="111">
        <v>6294958339</v>
      </c>
      <c r="V20" s="111"/>
      <c r="W20" s="3">
        <v>4728214063</v>
      </c>
      <c r="X20" s="276"/>
      <c r="Y20" s="120">
        <f t="shared" si="0"/>
        <v>3.5585083169462826E-4</v>
      </c>
      <c r="Z20" s="30">
        <f t="shared" si="1"/>
        <v>0</v>
      </c>
      <c r="AA20" s="176">
        <f t="shared" si="2"/>
        <v>0</v>
      </c>
    </row>
    <row r="21" spans="1:27" s="30" customFormat="1">
      <c r="A21" s="277" t="s">
        <v>286</v>
      </c>
      <c r="B21" s="24"/>
      <c r="C21" s="127">
        <v>23953951</v>
      </c>
      <c r="D21" s="127"/>
      <c r="E21" s="127">
        <v>75647637735</v>
      </c>
      <c r="F21" s="127"/>
      <c r="G21" s="127">
        <v>85543864268</v>
      </c>
      <c r="H21" s="111"/>
      <c r="I21" s="111">
        <v>0</v>
      </c>
      <c r="J21" s="111"/>
      <c r="K21" s="111">
        <v>0</v>
      </c>
      <c r="L21" s="111"/>
      <c r="M21" s="111">
        <v>3416730</v>
      </c>
      <c r="N21" s="111"/>
      <c r="O21" s="111">
        <v>9995338544</v>
      </c>
      <c r="P21" s="111"/>
      <c r="Q21" s="111">
        <v>20537221</v>
      </c>
      <c r="R21" s="111"/>
      <c r="S21" s="111">
        <v>2977</v>
      </c>
      <c r="T21" s="111"/>
      <c r="U21" s="111">
        <v>64857453131</v>
      </c>
      <c r="V21" s="111"/>
      <c r="W21" s="3">
        <v>60666700079</v>
      </c>
      <c r="X21" s="276"/>
      <c r="Y21" s="120">
        <f t="shared" si="0"/>
        <v>4.5658456642682513E-3</v>
      </c>
      <c r="Z21" s="30">
        <f t="shared" si="1"/>
        <v>0</v>
      </c>
      <c r="AA21" s="176">
        <f t="shared" si="2"/>
        <v>0</v>
      </c>
    </row>
    <row r="22" spans="1:27" s="30" customFormat="1">
      <c r="A22" s="277" t="s">
        <v>78</v>
      </c>
      <c r="B22" s="24"/>
      <c r="C22" s="128">
        <v>5439236</v>
      </c>
      <c r="D22" s="127"/>
      <c r="E22" s="128">
        <v>84545911037</v>
      </c>
      <c r="F22" s="127"/>
      <c r="G22" s="128">
        <v>106162741185</v>
      </c>
      <c r="H22" s="111"/>
      <c r="I22" s="111">
        <v>523934</v>
      </c>
      <c r="J22" s="129"/>
      <c r="K22" s="111">
        <v>10622086038</v>
      </c>
      <c r="L22" s="129"/>
      <c r="M22" s="111">
        <v>431758</v>
      </c>
      <c r="N22" s="129"/>
      <c r="O22" s="111">
        <v>8229930061</v>
      </c>
      <c r="P22" s="129"/>
      <c r="Q22" s="111">
        <v>5531412</v>
      </c>
      <c r="R22" s="111"/>
      <c r="S22" s="111">
        <v>18250</v>
      </c>
      <c r="T22" s="111"/>
      <c r="U22" s="111">
        <v>88277443212</v>
      </c>
      <c r="V22" s="111"/>
      <c r="W22" s="3">
        <v>100167938883</v>
      </c>
      <c r="X22" s="276"/>
      <c r="Y22" s="120">
        <f t="shared" si="0"/>
        <v>7.5387543553888893E-3</v>
      </c>
      <c r="Z22" s="30">
        <f t="shared" si="1"/>
        <v>0</v>
      </c>
      <c r="AA22" s="176">
        <f t="shared" si="2"/>
        <v>0</v>
      </c>
    </row>
    <row r="23" spans="1:27" s="30" customFormat="1">
      <c r="A23" s="24" t="s">
        <v>501</v>
      </c>
      <c r="B23" s="24"/>
      <c r="C23" s="127">
        <v>4564365</v>
      </c>
      <c r="D23" s="127"/>
      <c r="E23" s="127">
        <v>11843616661</v>
      </c>
      <c r="F23" s="127"/>
      <c r="G23" s="127">
        <v>11146071932</v>
      </c>
      <c r="H23" s="111"/>
      <c r="I23" s="111">
        <v>601068</v>
      </c>
      <c r="J23" s="111"/>
      <c r="K23" s="111">
        <v>1449780883</v>
      </c>
      <c r="L23" s="111"/>
      <c r="M23" s="111">
        <v>766939</v>
      </c>
      <c r="N23" s="111"/>
      <c r="O23" s="111">
        <v>1540320114</v>
      </c>
      <c r="P23" s="111"/>
      <c r="Q23" s="111">
        <v>4398494</v>
      </c>
      <c r="R23" s="111"/>
      <c r="S23" s="111">
        <v>2040</v>
      </c>
      <c r="T23" s="111"/>
      <c r="U23" s="111">
        <v>11319656907</v>
      </c>
      <c r="V23" s="111"/>
      <c r="W23" s="3">
        <v>8903567032</v>
      </c>
      <c r="X23" s="276"/>
      <c r="Y23" s="120">
        <f t="shared" si="0"/>
        <v>6.7009270121238867E-4</v>
      </c>
      <c r="Z23" s="30">
        <f t="shared" si="1"/>
        <v>0</v>
      </c>
      <c r="AA23" s="176">
        <f t="shared" si="2"/>
        <v>0</v>
      </c>
    </row>
    <row r="24" spans="1:27" s="30" customFormat="1">
      <c r="A24" s="277" t="s">
        <v>102</v>
      </c>
      <c r="B24" s="24"/>
      <c r="C24" s="127">
        <v>3270425</v>
      </c>
      <c r="D24" s="127"/>
      <c r="E24" s="127">
        <v>42137805420</v>
      </c>
      <c r="F24" s="127"/>
      <c r="G24" s="127">
        <v>51046124793</v>
      </c>
      <c r="H24" s="111"/>
      <c r="I24" s="111">
        <v>0</v>
      </c>
      <c r="J24" s="111"/>
      <c r="K24" s="111">
        <v>0</v>
      </c>
      <c r="L24" s="111"/>
      <c r="M24" s="111">
        <v>51795</v>
      </c>
      <c r="N24" s="111"/>
      <c r="O24" s="111">
        <v>675171739</v>
      </c>
      <c r="P24" s="111"/>
      <c r="Q24" s="111">
        <v>3218630</v>
      </c>
      <c r="R24" s="111"/>
      <c r="S24" s="111">
        <v>12830</v>
      </c>
      <c r="T24" s="111"/>
      <c r="U24" s="111">
        <v>41470452512</v>
      </c>
      <c r="V24" s="111"/>
      <c r="W24" s="3">
        <v>40975812375</v>
      </c>
      <c r="X24" s="276"/>
      <c r="Y24" s="120">
        <f t="shared" si="0"/>
        <v>3.0838867950397177E-3</v>
      </c>
      <c r="Z24" s="30">
        <f t="shared" si="1"/>
        <v>0</v>
      </c>
      <c r="AA24" s="176">
        <f t="shared" si="2"/>
        <v>0</v>
      </c>
    </row>
    <row r="25" spans="1:27" s="30" customFormat="1">
      <c r="A25" s="277" t="s">
        <v>133</v>
      </c>
      <c r="B25" s="24"/>
      <c r="C25" s="127">
        <v>31780168</v>
      </c>
      <c r="D25" s="127"/>
      <c r="E25" s="127">
        <v>28348106317</v>
      </c>
      <c r="F25" s="127"/>
      <c r="G25" s="127">
        <v>24596915700</v>
      </c>
      <c r="H25" s="111"/>
      <c r="I25" s="111">
        <v>4185040</v>
      </c>
      <c r="J25" s="111"/>
      <c r="K25" s="111">
        <v>3304465742</v>
      </c>
      <c r="L25" s="111"/>
      <c r="M25" s="111">
        <v>9683951</v>
      </c>
      <c r="N25" s="111"/>
      <c r="O25" s="111">
        <v>6598129815</v>
      </c>
      <c r="P25" s="111"/>
      <c r="Q25" s="111">
        <v>26281257</v>
      </c>
      <c r="R25" s="111"/>
      <c r="S25" s="111">
        <v>623</v>
      </c>
      <c r="T25" s="111"/>
      <c r="U25" s="111">
        <v>23129836508</v>
      </c>
      <c r="V25" s="111"/>
      <c r="W25" s="3">
        <v>16246658099</v>
      </c>
      <c r="X25" s="276"/>
      <c r="Y25" s="120">
        <f t="shared" si="0"/>
        <v>1.2227421854752473E-3</v>
      </c>
      <c r="Z25" s="30">
        <f t="shared" si="1"/>
        <v>0</v>
      </c>
      <c r="AA25" s="176">
        <f t="shared" si="2"/>
        <v>0</v>
      </c>
    </row>
    <row r="26" spans="1:27" s="30" customFormat="1">
      <c r="A26" s="277" t="s">
        <v>306</v>
      </c>
      <c r="B26" s="24"/>
      <c r="C26" s="127">
        <v>426925</v>
      </c>
      <c r="D26" s="127"/>
      <c r="E26" s="127">
        <v>25346275330</v>
      </c>
      <c r="F26" s="127"/>
      <c r="G26" s="127">
        <v>25997858261</v>
      </c>
      <c r="H26" s="111"/>
      <c r="I26" s="111">
        <v>56220</v>
      </c>
      <c r="J26" s="111"/>
      <c r="K26" s="111">
        <v>3495680968</v>
      </c>
      <c r="L26" s="111"/>
      <c r="M26" s="111">
        <v>29579</v>
      </c>
      <c r="N26" s="111"/>
      <c r="O26" s="111">
        <v>1381814690</v>
      </c>
      <c r="P26" s="111"/>
      <c r="Q26" s="111">
        <v>453566</v>
      </c>
      <c r="R26" s="111"/>
      <c r="S26" s="111">
        <v>49180</v>
      </c>
      <c r="T26" s="111"/>
      <c r="U26" s="111">
        <v>27076200210</v>
      </c>
      <c r="V26" s="111"/>
      <c r="W26" s="3">
        <v>22133947598</v>
      </c>
      <c r="X26" s="276"/>
      <c r="Y26" s="120">
        <f t="shared" si="0"/>
        <v>1.6658263683679627E-3</v>
      </c>
      <c r="Z26" s="30">
        <f t="shared" si="1"/>
        <v>0</v>
      </c>
      <c r="AA26" s="176">
        <f t="shared" si="2"/>
        <v>0</v>
      </c>
    </row>
    <row r="27" spans="1:27" s="30" customFormat="1">
      <c r="A27" s="24" t="s">
        <v>97</v>
      </c>
      <c r="B27" s="24"/>
      <c r="C27" s="127">
        <v>3460055</v>
      </c>
      <c r="D27" s="127"/>
      <c r="E27" s="127">
        <v>56182865344</v>
      </c>
      <c r="F27" s="127"/>
      <c r="G27" s="127">
        <v>91291680327</v>
      </c>
      <c r="H27" s="111"/>
      <c r="I27" s="111">
        <v>0</v>
      </c>
      <c r="J27" s="111"/>
      <c r="K27" s="111">
        <v>0</v>
      </c>
      <c r="L27" s="111"/>
      <c r="M27" s="111">
        <v>334703</v>
      </c>
      <c r="N27" s="111"/>
      <c r="O27" s="111">
        <v>7097827431</v>
      </c>
      <c r="P27" s="111"/>
      <c r="Q27" s="111">
        <v>3125352</v>
      </c>
      <c r="R27" s="111"/>
      <c r="S27" s="111">
        <v>18850</v>
      </c>
      <c r="T27" s="111"/>
      <c r="U27" s="111">
        <v>50748103880</v>
      </c>
      <c r="V27" s="111"/>
      <c r="W27" s="3">
        <v>58457488601</v>
      </c>
      <c r="X27" s="276"/>
      <c r="Y27" s="120">
        <f t="shared" si="0"/>
        <v>4.3995778660339182E-3</v>
      </c>
      <c r="Z27" s="30">
        <f t="shared" si="1"/>
        <v>0</v>
      </c>
      <c r="AA27" s="176">
        <f t="shared" si="2"/>
        <v>0</v>
      </c>
    </row>
    <row r="28" spans="1:27" s="30" customFormat="1">
      <c r="A28" s="277" t="s">
        <v>294</v>
      </c>
      <c r="B28" s="24"/>
      <c r="C28" s="127">
        <v>49789260</v>
      </c>
      <c r="D28" s="127"/>
      <c r="E28" s="127">
        <v>18142777604</v>
      </c>
      <c r="F28" s="127"/>
      <c r="G28" s="127">
        <v>27617053467</v>
      </c>
      <c r="H28" s="111"/>
      <c r="I28" s="111">
        <v>0</v>
      </c>
      <c r="J28" s="111"/>
      <c r="K28" s="111">
        <v>0</v>
      </c>
      <c r="L28" s="111"/>
      <c r="M28" s="111">
        <v>3048194</v>
      </c>
      <c r="N28" s="111"/>
      <c r="O28" s="111">
        <v>1538407288</v>
      </c>
      <c r="P28" s="111"/>
      <c r="Q28" s="111">
        <v>46741066</v>
      </c>
      <c r="R28" s="111"/>
      <c r="S28" s="111">
        <v>515</v>
      </c>
      <c r="T28" s="111"/>
      <c r="U28" s="111">
        <v>17032041959</v>
      </c>
      <c r="V28" s="111"/>
      <c r="W28" s="3">
        <v>23885575148</v>
      </c>
      <c r="X28" s="276"/>
      <c r="Y28" s="120">
        <f t="shared" si="0"/>
        <v>1.7976558735852532E-3</v>
      </c>
      <c r="Z28" s="30">
        <f t="shared" si="1"/>
        <v>0</v>
      </c>
      <c r="AA28" s="176">
        <f t="shared" si="2"/>
        <v>0</v>
      </c>
    </row>
    <row r="29" spans="1:27" s="30" customFormat="1">
      <c r="A29" s="277" t="s">
        <v>476</v>
      </c>
      <c r="B29" s="24"/>
      <c r="C29" s="127">
        <v>5592666</v>
      </c>
      <c r="D29" s="127"/>
      <c r="E29" s="127">
        <v>31384220174</v>
      </c>
      <c r="F29" s="127"/>
      <c r="G29" s="127">
        <v>29622882388</v>
      </c>
      <c r="H29" s="111"/>
      <c r="I29" s="111">
        <v>12227523</v>
      </c>
      <c r="J29" s="111"/>
      <c r="K29" s="111">
        <v>54143855847</v>
      </c>
      <c r="L29" s="111"/>
      <c r="M29" s="111">
        <v>669123</v>
      </c>
      <c r="N29" s="111"/>
      <c r="O29" s="111">
        <v>3108108035</v>
      </c>
      <c r="P29" s="111"/>
      <c r="Q29" s="111">
        <v>17151066</v>
      </c>
      <c r="R29" s="111"/>
      <c r="S29" s="111">
        <v>4499</v>
      </c>
      <c r="T29" s="111"/>
      <c r="U29" s="111">
        <v>82316617219</v>
      </c>
      <c r="V29" s="111"/>
      <c r="W29" s="3">
        <v>76566178684</v>
      </c>
      <c r="X29" s="276"/>
      <c r="Y29" s="120">
        <f t="shared" si="0"/>
        <v>5.7624587214846921E-3</v>
      </c>
      <c r="Z29" s="30">
        <f t="shared" si="1"/>
        <v>0</v>
      </c>
      <c r="AA29" s="176">
        <f t="shared" si="2"/>
        <v>0</v>
      </c>
    </row>
    <row r="30" spans="1:27" s="30" customFormat="1">
      <c r="A30" s="277" t="s">
        <v>122</v>
      </c>
      <c r="B30" s="24"/>
      <c r="C30" s="127">
        <v>1829133</v>
      </c>
      <c r="D30" s="127"/>
      <c r="E30" s="127">
        <v>24610393514</v>
      </c>
      <c r="F30" s="127"/>
      <c r="G30" s="127">
        <v>29874797984</v>
      </c>
      <c r="H30" s="111"/>
      <c r="I30" s="111">
        <v>0</v>
      </c>
      <c r="J30" s="111"/>
      <c r="K30" s="111">
        <v>0</v>
      </c>
      <c r="L30" s="111"/>
      <c r="M30" s="111">
        <v>724863</v>
      </c>
      <c r="N30" s="111"/>
      <c r="O30" s="111">
        <v>10609657079</v>
      </c>
      <c r="P30" s="111"/>
      <c r="Q30" s="111">
        <v>1104270</v>
      </c>
      <c r="R30" s="111"/>
      <c r="S30" s="111">
        <v>15000</v>
      </c>
      <c r="T30" s="111"/>
      <c r="U30" s="111">
        <v>14857596056</v>
      </c>
      <c r="V30" s="111"/>
      <c r="W30" s="3">
        <v>16436009896</v>
      </c>
      <c r="X30" s="276"/>
      <c r="Y30" s="120">
        <f t="shared" si="0"/>
        <v>1.2369930196268995E-3</v>
      </c>
      <c r="Z30" s="30">
        <f t="shared" si="1"/>
        <v>0</v>
      </c>
      <c r="AA30" s="176">
        <f t="shared" si="2"/>
        <v>0</v>
      </c>
    </row>
    <row r="31" spans="1:27" s="30" customFormat="1">
      <c r="A31" s="277" t="s">
        <v>200</v>
      </c>
      <c r="B31" s="24"/>
      <c r="C31" s="127">
        <v>2682072</v>
      </c>
      <c r="D31" s="127"/>
      <c r="E31" s="127">
        <v>18434197051</v>
      </c>
      <c r="F31" s="127"/>
      <c r="G31" s="127">
        <v>33905466298</v>
      </c>
      <c r="H31" s="111"/>
      <c r="I31" s="111">
        <v>0</v>
      </c>
      <c r="J31" s="111"/>
      <c r="K31" s="111">
        <v>0</v>
      </c>
      <c r="L31" s="111"/>
      <c r="M31" s="111">
        <v>666717</v>
      </c>
      <c r="N31" s="111"/>
      <c r="O31" s="111">
        <v>8468009995</v>
      </c>
      <c r="P31" s="111"/>
      <c r="Q31" s="111">
        <v>2015355</v>
      </c>
      <c r="R31" s="111"/>
      <c r="S31" s="111">
        <v>12410</v>
      </c>
      <c r="T31" s="111"/>
      <c r="U31" s="111">
        <v>13851772509</v>
      </c>
      <c r="V31" s="111"/>
      <c r="W31" s="3">
        <v>24817223961</v>
      </c>
      <c r="X31" s="276"/>
      <c r="Y31" s="120">
        <f t="shared" si="0"/>
        <v>1.8677728354097379E-3</v>
      </c>
      <c r="Z31" s="30">
        <f t="shared" si="1"/>
        <v>0</v>
      </c>
      <c r="AA31" s="176">
        <f t="shared" si="2"/>
        <v>0</v>
      </c>
    </row>
    <row r="32" spans="1:27" s="30" customFormat="1">
      <c r="A32" s="24" t="s">
        <v>153</v>
      </c>
      <c r="B32" s="24"/>
      <c r="C32" s="127">
        <v>21708075</v>
      </c>
      <c r="D32" s="127"/>
      <c r="E32" s="127">
        <v>49304940283</v>
      </c>
      <c r="F32" s="127"/>
      <c r="G32" s="127">
        <v>39504858083</v>
      </c>
      <c r="H32" s="111"/>
      <c r="I32" s="111">
        <v>1847376</v>
      </c>
      <c r="J32" s="111"/>
      <c r="K32" s="111">
        <v>3469353008</v>
      </c>
      <c r="L32" s="111"/>
      <c r="M32" s="111">
        <v>3478435</v>
      </c>
      <c r="N32" s="111"/>
      <c r="O32" s="111">
        <v>5916715599</v>
      </c>
      <c r="P32" s="111"/>
      <c r="Q32" s="111">
        <v>20077016</v>
      </c>
      <c r="R32" s="111"/>
      <c r="S32" s="111">
        <v>1415</v>
      </c>
      <c r="T32" s="111"/>
      <c r="U32" s="111">
        <v>44981109926</v>
      </c>
      <c r="V32" s="111"/>
      <c r="W32" s="3">
        <v>28189376247</v>
      </c>
      <c r="X32" s="276"/>
      <c r="Y32" s="120">
        <f t="shared" si="0"/>
        <v>2.1215648971872171E-3</v>
      </c>
      <c r="Z32" s="30">
        <f t="shared" si="1"/>
        <v>0</v>
      </c>
      <c r="AA32" s="176">
        <f t="shared" si="2"/>
        <v>0</v>
      </c>
    </row>
    <row r="33" spans="1:27" s="30" customFormat="1">
      <c r="A33" s="24" t="s">
        <v>140</v>
      </c>
      <c r="B33" s="24"/>
      <c r="C33" s="127">
        <v>3457722</v>
      </c>
      <c r="D33" s="127"/>
      <c r="E33" s="127">
        <v>25079750517</v>
      </c>
      <c r="F33" s="127"/>
      <c r="G33" s="127">
        <v>35785265431</v>
      </c>
      <c r="H33" s="111"/>
      <c r="I33" s="111">
        <v>0</v>
      </c>
      <c r="J33" s="111"/>
      <c r="K33" s="111">
        <v>0</v>
      </c>
      <c r="L33" s="111"/>
      <c r="M33" s="111">
        <v>350705</v>
      </c>
      <c r="N33" s="111"/>
      <c r="O33" s="111">
        <v>3296622773</v>
      </c>
      <c r="P33" s="111"/>
      <c r="Q33" s="111">
        <v>3107017</v>
      </c>
      <c r="R33" s="111"/>
      <c r="S33" s="111">
        <v>8400</v>
      </c>
      <c r="T33" s="111"/>
      <c r="U33" s="111">
        <v>22535996593</v>
      </c>
      <c r="V33" s="111"/>
      <c r="W33" s="3">
        <v>25897197976</v>
      </c>
      <c r="X33" s="276"/>
      <c r="Y33" s="120">
        <f t="shared" si="0"/>
        <v>1.949052922632036E-3</v>
      </c>
      <c r="Z33" s="30">
        <f t="shared" si="1"/>
        <v>0</v>
      </c>
      <c r="AA33" s="176">
        <f t="shared" si="2"/>
        <v>0</v>
      </c>
    </row>
    <row r="34" spans="1:27" s="30" customFormat="1">
      <c r="A34" s="277" t="s">
        <v>312</v>
      </c>
      <c r="B34" s="24"/>
      <c r="C34" s="127">
        <v>10852768</v>
      </c>
      <c r="D34" s="127"/>
      <c r="E34" s="127">
        <v>55379362388</v>
      </c>
      <c r="F34" s="127"/>
      <c r="G34" s="127">
        <v>49429141318</v>
      </c>
      <c r="H34" s="111"/>
      <c r="I34" s="111">
        <v>0</v>
      </c>
      <c r="J34" s="111"/>
      <c r="K34" s="111">
        <v>0</v>
      </c>
      <c r="L34" s="111"/>
      <c r="M34" s="111">
        <v>1437718</v>
      </c>
      <c r="N34" s="111"/>
      <c r="O34" s="111">
        <v>5462834462</v>
      </c>
      <c r="P34" s="111"/>
      <c r="Q34" s="111">
        <v>9415050</v>
      </c>
      <c r="R34" s="111"/>
      <c r="S34" s="111">
        <v>3648</v>
      </c>
      <c r="T34" s="111"/>
      <c r="U34" s="111">
        <v>48042993810</v>
      </c>
      <c r="V34" s="111"/>
      <c r="W34" s="3">
        <v>34080607031</v>
      </c>
      <c r="X34" s="276"/>
      <c r="Y34" s="120">
        <f t="shared" si="0"/>
        <v>2.5649457057247338E-3</v>
      </c>
      <c r="Z34" s="30">
        <f t="shared" si="1"/>
        <v>0</v>
      </c>
      <c r="AA34" s="176">
        <f t="shared" si="2"/>
        <v>0</v>
      </c>
    </row>
    <row r="35" spans="1:27" s="101" customFormat="1">
      <c r="A35" s="277" t="s">
        <v>261</v>
      </c>
      <c r="B35" s="24"/>
      <c r="C35" s="127">
        <v>57369272</v>
      </c>
      <c r="D35" s="127"/>
      <c r="E35" s="127">
        <v>27284141189</v>
      </c>
      <c r="F35" s="127"/>
      <c r="G35" s="127">
        <v>30512232840</v>
      </c>
      <c r="H35" s="111"/>
      <c r="I35" s="111">
        <v>0</v>
      </c>
      <c r="J35" s="111"/>
      <c r="K35" s="111">
        <v>0</v>
      </c>
      <c r="L35" s="111"/>
      <c r="M35" s="111">
        <v>11061336</v>
      </c>
      <c r="N35" s="111"/>
      <c r="O35" s="111">
        <v>5033002566</v>
      </c>
      <c r="P35" s="111"/>
      <c r="Q35" s="111">
        <v>46307936</v>
      </c>
      <c r="R35" s="111"/>
      <c r="S35" s="111">
        <v>407</v>
      </c>
      <c r="T35" s="111"/>
      <c r="U35" s="111">
        <v>22023501779</v>
      </c>
      <c r="V35" s="111"/>
      <c r="W35" s="3">
        <v>18701640096</v>
      </c>
      <c r="X35" s="276"/>
      <c r="Y35" s="120">
        <f t="shared" si="0"/>
        <v>1.4075069558066259E-3</v>
      </c>
      <c r="Z35" s="30">
        <f t="shared" si="1"/>
        <v>0</v>
      </c>
      <c r="AA35" s="176">
        <f t="shared" si="2"/>
        <v>0</v>
      </c>
    </row>
    <row r="36" spans="1:27" s="30" customFormat="1" ht="36" customHeight="1">
      <c r="A36" s="24" t="s">
        <v>127</v>
      </c>
      <c r="B36" s="24"/>
      <c r="C36" s="127">
        <v>15603344</v>
      </c>
      <c r="D36" s="127"/>
      <c r="E36" s="127">
        <v>65449766013</v>
      </c>
      <c r="F36" s="127"/>
      <c r="G36" s="127">
        <v>61899955145</v>
      </c>
      <c r="H36" s="111"/>
      <c r="I36" s="111">
        <v>0</v>
      </c>
      <c r="J36" s="111"/>
      <c r="K36" s="111">
        <v>0</v>
      </c>
      <c r="L36" s="111"/>
      <c r="M36" s="111">
        <v>3874328</v>
      </c>
      <c r="N36" s="111"/>
      <c r="O36" s="111">
        <v>14346784825</v>
      </c>
      <c r="P36" s="111"/>
      <c r="Q36" s="111">
        <v>11729016</v>
      </c>
      <c r="R36" s="111"/>
      <c r="S36" s="111">
        <v>3737</v>
      </c>
      <c r="T36" s="111"/>
      <c r="U36" s="111">
        <v>49198514931</v>
      </c>
      <c r="V36" s="111"/>
      <c r="W36" s="3">
        <v>43492516596</v>
      </c>
      <c r="X36" s="276"/>
      <c r="Y36" s="120">
        <f t="shared" si="0"/>
        <v>3.2732968509803749E-3</v>
      </c>
      <c r="Z36" s="30">
        <f t="shared" si="1"/>
        <v>0</v>
      </c>
      <c r="AA36" s="176">
        <f t="shared" si="2"/>
        <v>0</v>
      </c>
    </row>
    <row r="37" spans="1:27" s="101" customFormat="1">
      <c r="A37" s="24" t="s">
        <v>494</v>
      </c>
      <c r="B37" s="24"/>
      <c r="C37" s="127">
        <v>16507691</v>
      </c>
      <c r="D37" s="127"/>
      <c r="E37" s="127">
        <v>85488668724</v>
      </c>
      <c r="F37" s="127"/>
      <c r="G37" s="127">
        <v>131532094989</v>
      </c>
      <c r="H37" s="111"/>
      <c r="I37" s="111">
        <v>0</v>
      </c>
      <c r="J37" s="111"/>
      <c r="K37" s="111">
        <v>0</v>
      </c>
      <c r="L37" s="111"/>
      <c r="M37" s="111">
        <v>1862952</v>
      </c>
      <c r="N37" s="111"/>
      <c r="O37" s="111">
        <v>12900913338</v>
      </c>
      <c r="P37" s="111"/>
      <c r="Q37" s="111">
        <v>14644739</v>
      </c>
      <c r="R37" s="111"/>
      <c r="S37" s="111">
        <v>6330</v>
      </c>
      <c r="T37" s="111"/>
      <c r="U37" s="111">
        <v>75840966548</v>
      </c>
      <c r="V37" s="111"/>
      <c r="W37" s="3">
        <v>91984617615</v>
      </c>
      <c r="X37" s="276"/>
      <c r="Y37" s="120">
        <f t="shared" si="0"/>
        <v>6.9228681792468383E-3</v>
      </c>
      <c r="Z37" s="30">
        <f t="shared" si="1"/>
        <v>0</v>
      </c>
      <c r="AA37" s="176">
        <f t="shared" si="2"/>
        <v>0</v>
      </c>
    </row>
    <row r="38" spans="1:27" s="30" customFormat="1" ht="36" customHeight="1">
      <c r="A38" s="24" t="s">
        <v>246</v>
      </c>
      <c r="B38" s="24"/>
      <c r="C38" s="127">
        <v>13551472</v>
      </c>
      <c r="D38" s="127"/>
      <c r="E38" s="127">
        <v>77773865141</v>
      </c>
      <c r="F38" s="127"/>
      <c r="G38" s="127">
        <v>100312524650</v>
      </c>
      <c r="H38" s="111"/>
      <c r="I38" s="111">
        <v>985561</v>
      </c>
      <c r="J38" s="111"/>
      <c r="K38" s="111">
        <v>7512063054</v>
      </c>
      <c r="L38" s="111"/>
      <c r="M38" s="111">
        <v>3332504</v>
      </c>
      <c r="N38" s="111"/>
      <c r="O38" s="111">
        <v>22435150478</v>
      </c>
      <c r="P38" s="111"/>
      <c r="Q38" s="111">
        <v>11204529</v>
      </c>
      <c r="R38" s="111"/>
      <c r="S38" s="111">
        <v>7030</v>
      </c>
      <c r="T38" s="111"/>
      <c r="U38" s="111">
        <v>65734779288</v>
      </c>
      <c r="V38" s="111"/>
      <c r="W38" s="3">
        <v>78158963478</v>
      </c>
      <c r="X38" s="276"/>
      <c r="Y38" s="120">
        <f t="shared" si="0"/>
        <v>5.8823335380863394E-3</v>
      </c>
      <c r="Z38" s="30">
        <f t="shared" si="1"/>
        <v>0</v>
      </c>
      <c r="AA38" s="176">
        <f t="shared" si="2"/>
        <v>0</v>
      </c>
    </row>
    <row r="39" spans="1:27" s="30" customFormat="1">
      <c r="A39" s="24" t="s">
        <v>371</v>
      </c>
      <c r="B39" s="24"/>
      <c r="C39" s="127">
        <v>13144906</v>
      </c>
      <c r="D39" s="127"/>
      <c r="E39" s="127">
        <v>51027907854</v>
      </c>
      <c r="F39" s="127"/>
      <c r="G39" s="127">
        <v>49173225458</v>
      </c>
      <c r="H39" s="111"/>
      <c r="I39" s="111">
        <v>0</v>
      </c>
      <c r="J39" s="111"/>
      <c r="K39" s="111">
        <v>0</v>
      </c>
      <c r="L39" s="111"/>
      <c r="M39" s="111">
        <v>937284</v>
      </c>
      <c r="N39" s="111"/>
      <c r="O39" s="111">
        <v>3406210634</v>
      </c>
      <c r="P39" s="111"/>
      <c r="Q39" s="111">
        <v>12207622</v>
      </c>
      <c r="R39" s="111"/>
      <c r="S39" s="111">
        <v>3282</v>
      </c>
      <c r="T39" s="111"/>
      <c r="U39" s="111">
        <v>47389415378</v>
      </c>
      <c r="V39" s="111"/>
      <c r="W39" s="3">
        <v>39755709746</v>
      </c>
      <c r="X39" s="276"/>
      <c r="Y39" s="120">
        <f t="shared" si="0"/>
        <v>2.9920604670652662E-3</v>
      </c>
      <c r="Z39" s="30">
        <f t="shared" si="1"/>
        <v>0</v>
      </c>
      <c r="AA39" s="176">
        <f t="shared" si="2"/>
        <v>0</v>
      </c>
    </row>
    <row r="40" spans="1:27" s="30" customFormat="1">
      <c r="A40" s="277" t="s">
        <v>354</v>
      </c>
      <c r="B40" s="24"/>
      <c r="C40" s="127">
        <v>19959879</v>
      </c>
      <c r="D40" s="127"/>
      <c r="E40" s="127">
        <v>47728568512</v>
      </c>
      <c r="F40" s="127"/>
      <c r="G40" s="127">
        <v>42443377521</v>
      </c>
      <c r="H40" s="111"/>
      <c r="I40" s="111">
        <v>2628459</v>
      </c>
      <c r="J40" s="111"/>
      <c r="K40" s="111">
        <v>5732260699</v>
      </c>
      <c r="L40" s="111"/>
      <c r="M40" s="111">
        <v>3414279</v>
      </c>
      <c r="N40" s="111"/>
      <c r="O40" s="111">
        <v>6596685431</v>
      </c>
      <c r="P40" s="111"/>
      <c r="Q40" s="111">
        <v>19174059</v>
      </c>
      <c r="R40" s="111"/>
      <c r="S40" s="111">
        <v>1760</v>
      </c>
      <c r="T40" s="111"/>
      <c r="U40" s="111">
        <v>45380102488</v>
      </c>
      <c r="V40" s="111"/>
      <c r="W40" s="3">
        <v>33485484606</v>
      </c>
      <c r="X40" s="276"/>
      <c r="Y40" s="120">
        <f t="shared" si="0"/>
        <v>2.5201561071417108E-3</v>
      </c>
      <c r="Z40" s="30">
        <f t="shared" si="1"/>
        <v>0</v>
      </c>
      <c r="AA40" s="176">
        <f t="shared" si="2"/>
        <v>0</v>
      </c>
    </row>
    <row r="41" spans="1:27" s="30" customFormat="1">
      <c r="A41" s="24" t="s">
        <v>502</v>
      </c>
      <c r="B41" s="24"/>
      <c r="C41" s="127">
        <v>17345564</v>
      </c>
      <c r="D41" s="127"/>
      <c r="E41" s="127">
        <v>33685106080</v>
      </c>
      <c r="F41" s="127"/>
      <c r="G41" s="127">
        <v>29466058541</v>
      </c>
      <c r="H41" s="111"/>
      <c r="I41" s="111">
        <v>2284188</v>
      </c>
      <c r="J41" s="111"/>
      <c r="K41" s="111">
        <v>3978204296</v>
      </c>
      <c r="L41" s="111"/>
      <c r="M41" s="111">
        <v>0</v>
      </c>
      <c r="N41" s="111"/>
      <c r="O41" s="111">
        <v>0</v>
      </c>
      <c r="P41" s="111"/>
      <c r="Q41" s="111">
        <v>19629752</v>
      </c>
      <c r="R41" s="111"/>
      <c r="S41" s="111">
        <v>1173</v>
      </c>
      <c r="T41" s="111"/>
      <c r="U41" s="111">
        <v>37663310376</v>
      </c>
      <c r="V41" s="111"/>
      <c r="W41" s="3">
        <v>22847710447</v>
      </c>
      <c r="X41" s="276"/>
      <c r="Y41" s="120">
        <f t="shared" si="0"/>
        <v>1.7195449817947461E-3</v>
      </c>
      <c r="Z41" s="30">
        <f t="shared" si="1"/>
        <v>0</v>
      </c>
      <c r="AA41" s="176">
        <f t="shared" si="2"/>
        <v>0</v>
      </c>
    </row>
    <row r="42" spans="1:27" s="30" customFormat="1">
      <c r="A42" s="277" t="s">
        <v>462</v>
      </c>
      <c r="B42" s="24"/>
      <c r="C42" s="127">
        <v>1256820</v>
      </c>
      <c r="D42" s="127"/>
      <c r="E42" s="127">
        <v>27553880730</v>
      </c>
      <c r="F42" s="127"/>
      <c r="G42" s="127">
        <v>31963295551</v>
      </c>
      <c r="H42" s="111"/>
      <c r="I42" s="111">
        <v>0</v>
      </c>
      <c r="J42" s="111"/>
      <c r="K42" s="111">
        <v>0</v>
      </c>
      <c r="L42" s="111"/>
      <c r="M42" s="111">
        <v>1256820</v>
      </c>
      <c r="N42" s="111"/>
      <c r="O42" s="111">
        <v>39308742946</v>
      </c>
      <c r="P42" s="111"/>
      <c r="Q42" s="111">
        <v>0</v>
      </c>
      <c r="R42" s="111"/>
      <c r="S42" s="111">
        <v>0</v>
      </c>
      <c r="T42" s="111"/>
      <c r="U42" s="111">
        <v>0</v>
      </c>
      <c r="V42" s="111"/>
      <c r="W42" s="3">
        <v>0</v>
      </c>
      <c r="X42" s="276"/>
      <c r="Y42" s="120">
        <f t="shared" si="0"/>
        <v>0</v>
      </c>
      <c r="Z42" s="30">
        <f t="shared" si="1"/>
        <v>0</v>
      </c>
      <c r="AA42" s="176">
        <f t="shared" si="2"/>
        <v>0</v>
      </c>
    </row>
    <row r="43" spans="1:27" s="30" customFormat="1">
      <c r="A43" s="277" t="s">
        <v>524</v>
      </c>
      <c r="B43" s="24"/>
      <c r="C43" s="127">
        <v>5060292</v>
      </c>
      <c r="D43" s="127"/>
      <c r="E43" s="127">
        <v>20837931826</v>
      </c>
      <c r="F43" s="127"/>
      <c r="G43" s="127">
        <v>18166614563</v>
      </c>
      <c r="H43" s="111"/>
      <c r="I43" s="111">
        <v>666375</v>
      </c>
      <c r="J43" s="111"/>
      <c r="K43" s="111">
        <v>2484138691</v>
      </c>
      <c r="L43" s="111"/>
      <c r="M43" s="111">
        <v>866118</v>
      </c>
      <c r="N43" s="111"/>
      <c r="O43" s="111">
        <v>2670992422</v>
      </c>
      <c r="P43" s="111"/>
      <c r="Q43" s="111">
        <v>4860549</v>
      </c>
      <c r="R43" s="111"/>
      <c r="S43" s="111">
        <v>3392</v>
      </c>
      <c r="T43" s="111"/>
      <c r="U43" s="111">
        <v>19794771815</v>
      </c>
      <c r="V43" s="111"/>
      <c r="W43" s="3">
        <v>16359537839</v>
      </c>
      <c r="X43" s="276"/>
      <c r="Y43" s="120">
        <f t="shared" si="0"/>
        <v>1.2312376446116694E-3</v>
      </c>
      <c r="Z43" s="30">
        <f t="shared" si="1"/>
        <v>0</v>
      </c>
      <c r="AA43" s="176">
        <f t="shared" si="2"/>
        <v>0</v>
      </c>
    </row>
    <row r="44" spans="1:27" s="30" customFormat="1">
      <c r="A44" s="277" t="s">
        <v>327</v>
      </c>
      <c r="B44" s="24"/>
      <c r="C44" s="127">
        <v>6426956</v>
      </c>
      <c r="D44" s="127"/>
      <c r="E44" s="127">
        <v>48760667553</v>
      </c>
      <c r="F44" s="127"/>
      <c r="G44" s="127">
        <v>70150031934</v>
      </c>
      <c r="H44" s="111"/>
      <c r="I44" s="111">
        <v>2934789</v>
      </c>
      <c r="J44" s="111"/>
      <c r="K44" s="111">
        <v>0</v>
      </c>
      <c r="L44" s="111"/>
      <c r="M44" s="111">
        <v>557377</v>
      </c>
      <c r="N44" s="111"/>
      <c r="O44" s="111">
        <v>4987421805</v>
      </c>
      <c r="P44" s="111"/>
      <c r="Q44" s="111">
        <v>8804368</v>
      </c>
      <c r="R44" s="111"/>
      <c r="S44" s="111">
        <v>5646.6669132866773</v>
      </c>
      <c r="T44" s="111"/>
      <c r="U44" s="111">
        <v>44531904419</v>
      </c>
      <c r="V44" s="111"/>
      <c r="W44" s="3">
        <v>49331033951</v>
      </c>
      <c r="X44" s="276"/>
      <c r="Y44" s="120">
        <f t="shared" si="0"/>
        <v>3.7127103861877954E-3</v>
      </c>
      <c r="Z44" s="30">
        <f t="shared" si="1"/>
        <v>0</v>
      </c>
      <c r="AA44" s="176">
        <f t="shared" si="2"/>
        <v>0</v>
      </c>
    </row>
    <row r="45" spans="1:27" s="30" customFormat="1">
      <c r="A45" s="24" t="s">
        <v>281</v>
      </c>
      <c r="B45" s="24"/>
      <c r="C45" s="127">
        <v>4514264</v>
      </c>
      <c r="D45" s="127"/>
      <c r="E45" s="127">
        <v>31806380154</v>
      </c>
      <c r="F45" s="127"/>
      <c r="G45" s="127">
        <v>35028663544</v>
      </c>
      <c r="H45" s="111"/>
      <c r="I45" s="111">
        <v>282436</v>
      </c>
      <c r="J45" s="111"/>
      <c r="K45" s="111">
        <v>2279666661</v>
      </c>
      <c r="L45" s="111"/>
      <c r="M45" s="111">
        <v>1133398</v>
      </c>
      <c r="N45" s="111"/>
      <c r="O45" s="111">
        <v>7852496647</v>
      </c>
      <c r="P45" s="111"/>
      <c r="Q45" s="111">
        <v>3663302</v>
      </c>
      <c r="R45" s="111"/>
      <c r="S45" s="111">
        <v>6780</v>
      </c>
      <c r="T45" s="111"/>
      <c r="U45" s="111">
        <v>26031956026</v>
      </c>
      <c r="V45" s="111"/>
      <c r="W45" s="3">
        <v>24645196104</v>
      </c>
      <c r="X45" s="276"/>
      <c r="Y45" s="120">
        <f t="shared" si="0"/>
        <v>1.8548258209191855E-3</v>
      </c>
      <c r="Z45" s="30">
        <f t="shared" si="1"/>
        <v>0</v>
      </c>
      <c r="AA45" s="176">
        <f t="shared" si="2"/>
        <v>0</v>
      </c>
    </row>
    <row r="46" spans="1:27" s="30" customFormat="1">
      <c r="A46" s="24" t="s">
        <v>366</v>
      </c>
      <c r="B46" s="24"/>
      <c r="C46" s="127">
        <v>1979657</v>
      </c>
      <c r="D46" s="127"/>
      <c r="E46" s="127">
        <v>18545564193</v>
      </c>
      <c r="F46" s="127"/>
      <c r="G46" s="127">
        <v>16225566118</v>
      </c>
      <c r="H46" s="111"/>
      <c r="I46" s="111">
        <v>0</v>
      </c>
      <c r="J46" s="111"/>
      <c r="K46" s="111">
        <v>0</v>
      </c>
      <c r="L46" s="111"/>
      <c r="M46" s="111">
        <v>0</v>
      </c>
      <c r="N46" s="111"/>
      <c r="O46" s="111">
        <v>0</v>
      </c>
      <c r="P46" s="111"/>
      <c r="Q46" s="111">
        <v>1979657</v>
      </c>
      <c r="R46" s="111"/>
      <c r="S46" s="111">
        <v>7540</v>
      </c>
      <c r="T46" s="111"/>
      <c r="U46" s="111">
        <v>18545564193</v>
      </c>
      <c r="V46" s="111"/>
      <c r="W46" s="3">
        <v>14811231059</v>
      </c>
      <c r="X46" s="276"/>
      <c r="Y46" s="120">
        <f t="shared" si="0"/>
        <v>1.1147102945297551E-3</v>
      </c>
      <c r="Z46" s="30">
        <f t="shared" si="1"/>
        <v>0</v>
      </c>
      <c r="AA46" s="176">
        <f t="shared" si="2"/>
        <v>0</v>
      </c>
    </row>
    <row r="47" spans="1:27" s="30" customFormat="1">
      <c r="A47" s="24" t="s">
        <v>295</v>
      </c>
      <c r="B47" s="24"/>
      <c r="C47" s="127">
        <v>19478727</v>
      </c>
      <c r="D47" s="127"/>
      <c r="E47" s="127">
        <v>34570527470</v>
      </c>
      <c r="F47" s="127"/>
      <c r="G47" s="127">
        <v>36704169084</v>
      </c>
      <c r="H47" s="111"/>
      <c r="I47" s="111">
        <v>2565098</v>
      </c>
      <c r="J47" s="111"/>
      <c r="K47" s="111">
        <v>4958890378</v>
      </c>
      <c r="L47" s="111"/>
      <c r="M47" s="111">
        <v>4634524</v>
      </c>
      <c r="N47" s="111"/>
      <c r="O47" s="111">
        <v>8059388277</v>
      </c>
      <c r="P47" s="111"/>
      <c r="Q47" s="111">
        <v>17409301</v>
      </c>
      <c r="R47" s="111"/>
      <c r="S47" s="111">
        <v>1554</v>
      </c>
      <c r="T47" s="111"/>
      <c r="U47" s="111">
        <v>31218698827</v>
      </c>
      <c r="V47" s="111"/>
      <c r="W47" s="3">
        <v>26844925923</v>
      </c>
      <c r="X47" s="276"/>
      <c r="Y47" s="120">
        <f t="shared" si="0"/>
        <v>2.0203800185855155E-3</v>
      </c>
      <c r="Z47" s="30">
        <f t="shared" si="1"/>
        <v>0</v>
      </c>
      <c r="AA47" s="176">
        <f t="shared" si="2"/>
        <v>0</v>
      </c>
    </row>
    <row r="48" spans="1:27" s="30" customFormat="1">
      <c r="A48" s="277" t="s">
        <v>275</v>
      </c>
      <c r="B48" s="24"/>
      <c r="C48" s="127">
        <v>2428187</v>
      </c>
      <c r="D48" s="127"/>
      <c r="E48" s="127">
        <v>12070372213</v>
      </c>
      <c r="F48" s="127"/>
      <c r="G48" s="127">
        <v>10941163121</v>
      </c>
      <c r="H48" s="111"/>
      <c r="I48" s="111">
        <v>4148823</v>
      </c>
      <c r="J48" s="111"/>
      <c r="K48" s="111">
        <v>19243583811</v>
      </c>
      <c r="L48" s="111"/>
      <c r="M48" s="111">
        <v>994726</v>
      </c>
      <c r="N48" s="111"/>
      <c r="O48" s="111">
        <v>3973559027</v>
      </c>
      <c r="P48" s="111"/>
      <c r="Q48" s="111">
        <v>5582284</v>
      </c>
      <c r="R48" s="111"/>
      <c r="S48" s="111">
        <v>4114</v>
      </c>
      <c r="T48" s="111"/>
      <c r="U48" s="111">
        <v>26577942817</v>
      </c>
      <c r="V48" s="111"/>
      <c r="W48" s="3">
        <v>22787992938</v>
      </c>
      <c r="X48" s="276"/>
      <c r="Y48" s="120">
        <f t="shared" si="0"/>
        <v>1.7150505733434295E-3</v>
      </c>
      <c r="Z48" s="30">
        <f t="shared" si="1"/>
        <v>0</v>
      </c>
      <c r="AA48" s="176">
        <f t="shared" si="2"/>
        <v>0</v>
      </c>
    </row>
    <row r="49" spans="1:27" s="30" customFormat="1">
      <c r="A49" s="24" t="s">
        <v>182</v>
      </c>
      <c r="B49" s="24"/>
      <c r="C49" s="127">
        <v>47696853</v>
      </c>
      <c r="D49" s="127"/>
      <c r="E49" s="127">
        <v>100433033233</v>
      </c>
      <c r="F49" s="127"/>
      <c r="G49" s="127">
        <v>105163163361</v>
      </c>
      <c r="H49" s="111"/>
      <c r="I49" s="111">
        <v>5645362</v>
      </c>
      <c r="J49" s="111"/>
      <c r="K49" s="111">
        <v>12899480097</v>
      </c>
      <c r="L49" s="111"/>
      <c r="M49" s="111">
        <v>3817651</v>
      </c>
      <c r="N49" s="111"/>
      <c r="O49" s="111">
        <v>7802453271</v>
      </c>
      <c r="P49" s="111"/>
      <c r="Q49" s="111">
        <v>49524564</v>
      </c>
      <c r="R49" s="111"/>
      <c r="S49" s="111">
        <v>2003</v>
      </c>
      <c r="T49" s="111"/>
      <c r="U49" s="111">
        <v>105221414403</v>
      </c>
      <c r="V49" s="111"/>
      <c r="W49" s="3">
        <v>98430903461</v>
      </c>
      <c r="X49" s="276"/>
      <c r="Y49" s="120">
        <f t="shared" si="0"/>
        <v>7.4080230705177606E-3</v>
      </c>
      <c r="Z49" s="30">
        <f t="shared" si="1"/>
        <v>0</v>
      </c>
      <c r="AA49" s="176">
        <f t="shared" si="2"/>
        <v>0</v>
      </c>
    </row>
    <row r="50" spans="1:27" s="30" customFormat="1">
      <c r="A50" s="24" t="s">
        <v>346</v>
      </c>
      <c r="B50" s="24"/>
      <c r="C50" s="127">
        <v>19317350</v>
      </c>
      <c r="D50" s="127"/>
      <c r="E50" s="127">
        <v>159987871799</v>
      </c>
      <c r="F50" s="127"/>
      <c r="G50" s="127">
        <v>183246337020</v>
      </c>
      <c r="H50" s="111"/>
      <c r="I50" s="111">
        <v>0</v>
      </c>
      <c r="J50" s="111"/>
      <c r="K50" s="111">
        <v>0</v>
      </c>
      <c r="L50" s="111"/>
      <c r="M50" s="111">
        <v>2376</v>
      </c>
      <c r="N50" s="111"/>
      <c r="O50" s="111">
        <v>22373953</v>
      </c>
      <c r="P50" s="111"/>
      <c r="Q50" s="111">
        <v>19314974</v>
      </c>
      <c r="R50" s="111"/>
      <c r="S50" s="111">
        <v>9150</v>
      </c>
      <c r="T50" s="111"/>
      <c r="U50" s="111">
        <v>159968193573</v>
      </c>
      <c r="V50" s="111"/>
      <c r="W50" s="3">
        <v>175365873649</v>
      </c>
      <c r="X50" s="276"/>
      <c r="Y50" s="120">
        <f t="shared" si="0"/>
        <v>1.3198237465005347E-2</v>
      </c>
      <c r="Z50" s="30">
        <f t="shared" si="1"/>
        <v>0</v>
      </c>
      <c r="AA50" s="176">
        <f t="shared" si="2"/>
        <v>0</v>
      </c>
    </row>
    <row r="51" spans="1:27" s="30" customFormat="1">
      <c r="A51" s="277" t="s">
        <v>271</v>
      </c>
      <c r="B51" s="24"/>
      <c r="C51" s="127">
        <v>7798776</v>
      </c>
      <c r="D51" s="127"/>
      <c r="E51" s="127">
        <v>37932510294</v>
      </c>
      <c r="F51" s="127"/>
      <c r="G51" s="127">
        <v>34513671923</v>
      </c>
      <c r="H51" s="111"/>
      <c r="I51" s="111">
        <v>0</v>
      </c>
      <c r="J51" s="111"/>
      <c r="K51" s="111">
        <v>0</v>
      </c>
      <c r="L51" s="111"/>
      <c r="M51" s="111">
        <v>4098280</v>
      </c>
      <c r="N51" s="111"/>
      <c r="O51" s="111">
        <v>16726516583</v>
      </c>
      <c r="P51" s="111"/>
      <c r="Q51" s="111">
        <v>3700496</v>
      </c>
      <c r="R51" s="111"/>
      <c r="S51" s="111">
        <v>3871</v>
      </c>
      <c r="T51" s="111"/>
      <c r="U51" s="111">
        <v>17998863234</v>
      </c>
      <c r="V51" s="111"/>
      <c r="W51" s="3">
        <v>14213890706</v>
      </c>
      <c r="X51" s="276"/>
      <c r="Y51" s="120">
        <f t="shared" si="0"/>
        <v>1.069753772133021E-3</v>
      </c>
      <c r="Z51" s="30">
        <f t="shared" si="1"/>
        <v>0</v>
      </c>
      <c r="AA51" s="176">
        <f t="shared" si="2"/>
        <v>0</v>
      </c>
    </row>
    <row r="52" spans="1:27" s="30" customFormat="1">
      <c r="A52" s="277" t="s">
        <v>293</v>
      </c>
      <c r="B52" s="24"/>
      <c r="C52" s="127">
        <v>11726727</v>
      </c>
      <c r="D52" s="127"/>
      <c r="E52" s="127">
        <v>30593965431</v>
      </c>
      <c r="F52" s="127"/>
      <c r="G52" s="127">
        <v>55073563807</v>
      </c>
      <c r="H52" s="111"/>
      <c r="I52" s="111">
        <v>3313723</v>
      </c>
      <c r="J52" s="111"/>
      <c r="K52" s="111">
        <v>7261699261</v>
      </c>
      <c r="L52" s="111"/>
      <c r="M52" s="111">
        <v>1150926</v>
      </c>
      <c r="N52" s="111"/>
      <c r="O52" s="111">
        <v>3770834620</v>
      </c>
      <c r="P52" s="111"/>
      <c r="Q52" s="111">
        <v>13889524</v>
      </c>
      <c r="R52" s="111"/>
      <c r="S52" s="111">
        <v>3053</v>
      </c>
      <c r="T52" s="111"/>
      <c r="U52" s="111">
        <v>31798469685</v>
      </c>
      <c r="V52" s="111"/>
      <c r="W52" s="3">
        <v>42076928315</v>
      </c>
      <c r="X52" s="276"/>
      <c r="Y52" s="120">
        <f t="shared" si="0"/>
        <v>3.1667580478680212E-3</v>
      </c>
      <c r="Z52" s="30">
        <f t="shared" si="1"/>
        <v>0</v>
      </c>
      <c r="AA52" s="176">
        <f t="shared" si="2"/>
        <v>0</v>
      </c>
    </row>
    <row r="53" spans="1:27" s="30" customFormat="1">
      <c r="A53" s="24" t="s">
        <v>241</v>
      </c>
      <c r="B53" s="24"/>
      <c r="C53" s="128">
        <v>7538217</v>
      </c>
      <c r="D53" s="127"/>
      <c r="E53" s="128">
        <v>32208747128</v>
      </c>
      <c r="F53" s="127"/>
      <c r="G53" s="128">
        <v>37691450833</v>
      </c>
      <c r="H53" s="111"/>
      <c r="I53" s="111">
        <v>992686</v>
      </c>
      <c r="J53" s="129"/>
      <c r="K53" s="111">
        <v>4998857517</v>
      </c>
      <c r="L53" s="129"/>
      <c r="M53" s="111">
        <v>4654941</v>
      </c>
      <c r="N53" s="129"/>
      <c r="O53" s="111">
        <v>21502551195</v>
      </c>
      <c r="P53" s="129"/>
      <c r="Q53" s="111">
        <v>3875962</v>
      </c>
      <c r="R53" s="111"/>
      <c r="S53" s="111">
        <v>5510</v>
      </c>
      <c r="T53" s="111"/>
      <c r="U53" s="111">
        <v>16905040617</v>
      </c>
      <c r="V53" s="111"/>
      <c r="W53" s="3">
        <v>21191464487</v>
      </c>
      <c r="X53" s="276"/>
      <c r="Y53" s="120">
        <f t="shared" si="0"/>
        <v>1.5948940048076941E-3</v>
      </c>
      <c r="Z53" s="30">
        <f t="shared" si="1"/>
        <v>0</v>
      </c>
      <c r="AA53" s="176">
        <f t="shared" si="2"/>
        <v>0</v>
      </c>
    </row>
    <row r="54" spans="1:27" s="30" customFormat="1">
      <c r="A54" s="277" t="s">
        <v>126</v>
      </c>
      <c r="B54" s="24"/>
      <c r="C54" s="127">
        <v>2316571</v>
      </c>
      <c r="D54" s="127"/>
      <c r="E54" s="127">
        <v>8629804577</v>
      </c>
      <c r="F54" s="127"/>
      <c r="G54" s="127">
        <v>16458433572</v>
      </c>
      <c r="H54" s="111"/>
      <c r="I54" s="111">
        <v>0</v>
      </c>
      <c r="J54" s="111"/>
      <c r="K54" s="111">
        <v>0</v>
      </c>
      <c r="L54" s="111"/>
      <c r="M54" s="111">
        <v>2316571</v>
      </c>
      <c r="N54" s="111"/>
      <c r="O54" s="111">
        <v>14561099077</v>
      </c>
      <c r="P54" s="111"/>
      <c r="Q54" s="111">
        <v>0</v>
      </c>
      <c r="R54" s="111"/>
      <c r="S54" s="111">
        <v>0</v>
      </c>
      <c r="T54" s="111"/>
      <c r="U54" s="111">
        <v>0</v>
      </c>
      <c r="V54" s="111"/>
      <c r="W54" s="130">
        <v>0</v>
      </c>
      <c r="X54" s="276"/>
      <c r="Y54" s="120">
        <f t="shared" si="0"/>
        <v>0</v>
      </c>
      <c r="Z54" s="30">
        <f t="shared" si="1"/>
        <v>0</v>
      </c>
      <c r="AA54" s="176">
        <f t="shared" si="2"/>
        <v>0</v>
      </c>
    </row>
    <row r="55" spans="1:27" s="30" customFormat="1">
      <c r="A55" s="24" t="s">
        <v>257</v>
      </c>
      <c r="B55" s="24"/>
      <c r="C55" s="127">
        <v>2302503</v>
      </c>
      <c r="D55" s="127"/>
      <c r="E55" s="127">
        <v>54789908014</v>
      </c>
      <c r="F55" s="127"/>
      <c r="G55" s="127">
        <v>78205440235</v>
      </c>
      <c r="H55" s="111"/>
      <c r="I55" s="111">
        <v>0</v>
      </c>
      <c r="J55" s="111"/>
      <c r="K55" s="111">
        <v>0</v>
      </c>
      <c r="L55" s="111"/>
      <c r="M55" s="111">
        <v>23110</v>
      </c>
      <c r="N55" s="111"/>
      <c r="O55" s="111">
        <v>717179761</v>
      </c>
      <c r="P55" s="111"/>
      <c r="Q55" s="111">
        <v>2279393</v>
      </c>
      <c r="R55" s="111"/>
      <c r="S55" s="111">
        <v>26110</v>
      </c>
      <c r="T55" s="111"/>
      <c r="U55" s="111">
        <v>54239987004</v>
      </c>
      <c r="V55" s="111"/>
      <c r="W55" s="3">
        <v>59054900660</v>
      </c>
      <c r="X55" s="276"/>
      <c r="Y55" s="120">
        <f t="shared" si="0"/>
        <v>4.4445397851067331E-3</v>
      </c>
      <c r="Z55" s="30">
        <f t="shared" si="1"/>
        <v>0</v>
      </c>
      <c r="AA55" s="176">
        <f t="shared" si="2"/>
        <v>0</v>
      </c>
    </row>
    <row r="56" spans="1:27" s="30" customFormat="1" ht="58.8">
      <c r="A56" s="277" t="s">
        <v>402</v>
      </c>
      <c r="B56" s="24"/>
      <c r="C56" s="127">
        <v>1711257</v>
      </c>
      <c r="D56" s="127"/>
      <c r="E56" s="127">
        <v>19198700521</v>
      </c>
      <c r="F56" s="127"/>
      <c r="G56" s="127">
        <v>17133112447</v>
      </c>
      <c r="H56" s="111"/>
      <c r="I56" s="111">
        <v>1016448</v>
      </c>
      <c r="J56" s="111"/>
      <c r="K56" s="111">
        <v>0</v>
      </c>
      <c r="L56" s="111"/>
      <c r="M56" s="111">
        <v>17176</v>
      </c>
      <c r="N56" s="111"/>
      <c r="O56" s="111">
        <v>147910776</v>
      </c>
      <c r="P56" s="111"/>
      <c r="Q56" s="24">
        <v>2710529</v>
      </c>
      <c r="R56" s="24"/>
      <c r="S56" s="111">
        <v>5193.7500000922319</v>
      </c>
      <c r="T56" s="24"/>
      <c r="U56" s="3">
        <v>19006001891</v>
      </c>
      <c r="V56" s="24"/>
      <c r="W56" s="3">
        <v>13968988528</v>
      </c>
      <c r="X56" s="276"/>
      <c r="Y56" s="120">
        <f t="shared" si="0"/>
        <v>1.0513221523789375E-3</v>
      </c>
      <c r="Z56" s="30">
        <f t="shared" si="1"/>
        <v>0</v>
      </c>
      <c r="AA56" s="176">
        <f t="shared" si="2"/>
        <v>0</v>
      </c>
    </row>
    <row r="57" spans="1:27" s="30" customFormat="1">
      <c r="A57" s="277" t="s">
        <v>391</v>
      </c>
      <c r="B57" s="24"/>
      <c r="C57" s="127">
        <v>164059</v>
      </c>
      <c r="D57" s="127"/>
      <c r="E57" s="127">
        <v>46221296988</v>
      </c>
      <c r="F57" s="127"/>
      <c r="G57" s="127">
        <v>98639843947</v>
      </c>
      <c r="H57" s="111"/>
      <c r="I57" s="111">
        <v>0</v>
      </c>
      <c r="J57" s="111"/>
      <c r="K57" s="111">
        <v>0</v>
      </c>
      <c r="L57" s="111"/>
      <c r="M57" s="111">
        <v>30910</v>
      </c>
      <c r="N57" s="111"/>
      <c r="O57" s="111">
        <v>17289710523</v>
      </c>
      <c r="P57" s="111"/>
      <c r="Q57" s="111">
        <v>133149</v>
      </c>
      <c r="R57" s="111"/>
      <c r="S57" s="111">
        <v>525730</v>
      </c>
      <c r="T57" s="111"/>
      <c r="U57" s="111">
        <v>37512842774</v>
      </c>
      <c r="V57" s="111"/>
      <c r="W57" s="3">
        <v>69459320497</v>
      </c>
      <c r="X57" s="276"/>
      <c r="Y57" s="120">
        <f t="shared" si="0"/>
        <v>5.2275883956316533E-3</v>
      </c>
      <c r="Z57" s="30">
        <f t="shared" si="1"/>
        <v>0</v>
      </c>
      <c r="AA57" s="176">
        <f t="shared" si="2"/>
        <v>0</v>
      </c>
    </row>
    <row r="58" spans="1:27" s="30" customFormat="1">
      <c r="A58" s="277" t="s">
        <v>268</v>
      </c>
      <c r="B58" s="24"/>
      <c r="C58" s="127">
        <v>40705786</v>
      </c>
      <c r="D58" s="127"/>
      <c r="E58" s="127">
        <v>40246512513</v>
      </c>
      <c r="F58" s="127"/>
      <c r="G58" s="127">
        <v>34897936562</v>
      </c>
      <c r="H58" s="111"/>
      <c r="I58" s="111">
        <v>6070455</v>
      </c>
      <c r="J58" s="111"/>
      <c r="K58" s="111">
        <v>5297761479</v>
      </c>
      <c r="L58" s="111"/>
      <c r="M58" s="111">
        <v>6680312</v>
      </c>
      <c r="N58" s="111"/>
      <c r="O58" s="111">
        <v>5252782691</v>
      </c>
      <c r="P58" s="111"/>
      <c r="Q58" s="111">
        <v>40095929</v>
      </c>
      <c r="R58" s="111"/>
      <c r="S58" s="111">
        <v>669</v>
      </c>
      <c r="T58" s="111"/>
      <c r="U58" s="111">
        <v>39039904389</v>
      </c>
      <c r="V58" s="111"/>
      <c r="W58" s="3">
        <v>26616825621</v>
      </c>
      <c r="X58" s="276"/>
      <c r="Y58" s="120">
        <f t="shared" si="0"/>
        <v>2.0032129273550915E-3</v>
      </c>
      <c r="Z58" s="30">
        <f t="shared" si="1"/>
        <v>0</v>
      </c>
      <c r="AA58" s="176">
        <f t="shared" si="2"/>
        <v>0</v>
      </c>
    </row>
    <row r="59" spans="1:27" s="30" customFormat="1">
      <c r="A59" s="24" t="s">
        <v>103</v>
      </c>
      <c r="B59" s="24"/>
      <c r="C59" s="127">
        <v>5061729</v>
      </c>
      <c r="D59" s="127"/>
      <c r="E59" s="127">
        <v>15128275467</v>
      </c>
      <c r="F59" s="127"/>
      <c r="G59" s="127">
        <v>15791060173</v>
      </c>
      <c r="H59" s="111"/>
      <c r="I59" s="111">
        <v>666564</v>
      </c>
      <c r="J59" s="111"/>
      <c r="K59" s="111">
        <v>2131522383</v>
      </c>
      <c r="L59" s="111"/>
      <c r="M59" s="111">
        <v>817068</v>
      </c>
      <c r="N59" s="111"/>
      <c r="O59" s="111">
        <v>2066071532</v>
      </c>
      <c r="P59" s="111"/>
      <c r="Q59" s="111">
        <v>4911225</v>
      </c>
      <c r="R59" s="111"/>
      <c r="S59" s="111">
        <v>2576</v>
      </c>
      <c r="T59" s="111"/>
      <c r="U59" s="111">
        <v>14797907630</v>
      </c>
      <c r="V59" s="111"/>
      <c r="W59" s="3">
        <v>12553520934</v>
      </c>
      <c r="X59" s="276"/>
      <c r="Y59" s="120">
        <f t="shared" si="0"/>
        <v>9.4479243230909257E-4</v>
      </c>
      <c r="Z59" s="30">
        <f t="shared" si="1"/>
        <v>0</v>
      </c>
      <c r="AA59" s="176">
        <f t="shared" si="2"/>
        <v>0</v>
      </c>
    </row>
    <row r="60" spans="1:27" s="30" customFormat="1">
      <c r="A60" s="277" t="s">
        <v>112</v>
      </c>
      <c r="B60" s="24"/>
      <c r="C60" s="127">
        <v>3135626</v>
      </c>
      <c r="D60" s="127"/>
      <c r="E60" s="127">
        <v>13710644203</v>
      </c>
      <c r="F60" s="127"/>
      <c r="G60" s="127">
        <v>13690105492</v>
      </c>
      <c r="H60" s="111"/>
      <c r="I60" s="111">
        <v>745516</v>
      </c>
      <c r="J60" s="111"/>
      <c r="K60" s="111">
        <v>0</v>
      </c>
      <c r="L60" s="111"/>
      <c r="M60" s="111">
        <v>153561</v>
      </c>
      <c r="N60" s="111"/>
      <c r="O60" s="111">
        <v>614893317</v>
      </c>
      <c r="P60" s="111"/>
      <c r="Q60" s="111">
        <v>3727581</v>
      </c>
      <c r="R60" s="111"/>
      <c r="S60" s="111">
        <v>2591</v>
      </c>
      <c r="T60" s="111"/>
      <c r="U60" s="111">
        <v>11566289941</v>
      </c>
      <c r="V60" s="111"/>
      <c r="W60" s="3">
        <v>9583504780</v>
      </c>
      <c r="X60" s="276"/>
      <c r="Y60" s="120">
        <f t="shared" si="0"/>
        <v>7.2126559861138118E-4</v>
      </c>
      <c r="Z60" s="30">
        <f t="shared" si="1"/>
        <v>0</v>
      </c>
      <c r="AA60" s="176">
        <f t="shared" si="2"/>
        <v>0</v>
      </c>
    </row>
    <row r="61" spans="1:27" s="30" customFormat="1">
      <c r="A61" s="24" t="s">
        <v>243</v>
      </c>
      <c r="B61" s="24"/>
      <c r="C61" s="127">
        <v>11600597</v>
      </c>
      <c r="D61" s="127"/>
      <c r="E61" s="127">
        <v>36718892793</v>
      </c>
      <c r="F61" s="127"/>
      <c r="G61" s="127">
        <v>37295395010</v>
      </c>
      <c r="H61" s="111"/>
      <c r="I61" s="111">
        <v>0</v>
      </c>
      <c r="J61" s="111"/>
      <c r="K61" s="111">
        <v>0</v>
      </c>
      <c r="L61" s="111"/>
      <c r="M61" s="111">
        <v>2910521</v>
      </c>
      <c r="N61" s="111"/>
      <c r="O61" s="111">
        <v>8119444499</v>
      </c>
      <c r="P61" s="111"/>
      <c r="Q61" s="111">
        <v>8690076</v>
      </c>
      <c r="R61" s="111"/>
      <c r="S61" s="111">
        <v>2445</v>
      </c>
      <c r="T61" s="111"/>
      <c r="U61" s="111">
        <v>27506340321</v>
      </c>
      <c r="V61" s="111"/>
      <c r="W61" s="3">
        <v>21082994689</v>
      </c>
      <c r="X61" s="276"/>
      <c r="Y61" s="120">
        <f t="shared" si="0"/>
        <v>1.5867304429812319E-3</v>
      </c>
      <c r="Z61" s="30">
        <f t="shared" si="1"/>
        <v>0</v>
      </c>
      <c r="AA61" s="176">
        <f t="shared" si="2"/>
        <v>0</v>
      </c>
    </row>
    <row r="62" spans="1:27" s="30" customFormat="1">
      <c r="A62" s="277" t="s">
        <v>188</v>
      </c>
      <c r="B62" s="24"/>
      <c r="C62" s="127">
        <v>15062313</v>
      </c>
      <c r="D62" s="127"/>
      <c r="E62" s="127">
        <v>35323564348</v>
      </c>
      <c r="F62" s="127"/>
      <c r="G62" s="127">
        <v>35302171683</v>
      </c>
      <c r="H62" s="111"/>
      <c r="I62" s="111">
        <v>0</v>
      </c>
      <c r="J62" s="111"/>
      <c r="K62" s="111">
        <v>0</v>
      </c>
      <c r="L62" s="111"/>
      <c r="M62" s="111">
        <v>5963582</v>
      </c>
      <c r="N62" s="111"/>
      <c r="O62" s="111">
        <v>13783399679</v>
      </c>
      <c r="P62" s="111"/>
      <c r="Q62" s="111">
        <v>9098731</v>
      </c>
      <c r="R62" s="111"/>
      <c r="S62" s="111">
        <v>2330</v>
      </c>
      <c r="T62" s="111"/>
      <c r="U62" s="111">
        <v>21337998352</v>
      </c>
      <c r="V62" s="111"/>
      <c r="W62" s="3">
        <v>21036166900</v>
      </c>
      <c r="X62" s="276"/>
      <c r="Y62" s="120">
        <f t="shared" si="0"/>
        <v>1.5832061296908355E-3</v>
      </c>
      <c r="Z62" s="30">
        <f t="shared" si="1"/>
        <v>0</v>
      </c>
      <c r="AA62" s="176">
        <f t="shared" si="2"/>
        <v>0</v>
      </c>
    </row>
    <row r="63" spans="1:27" s="30" customFormat="1">
      <c r="A63" s="277" t="s">
        <v>165</v>
      </c>
      <c r="B63" s="24"/>
      <c r="C63" s="127">
        <v>9410111</v>
      </c>
      <c r="D63" s="127"/>
      <c r="E63" s="127">
        <v>59142837763</v>
      </c>
      <c r="F63" s="127"/>
      <c r="G63" s="127">
        <v>63307374313</v>
      </c>
      <c r="H63" s="111"/>
      <c r="I63" s="111">
        <v>749408</v>
      </c>
      <c r="J63" s="111"/>
      <c r="K63" s="111">
        <v>5198780133</v>
      </c>
      <c r="L63" s="111"/>
      <c r="M63" s="111">
        <v>3336391</v>
      </c>
      <c r="N63" s="111"/>
      <c r="O63" s="111">
        <v>20951750442</v>
      </c>
      <c r="P63" s="111"/>
      <c r="Q63" s="111">
        <v>6823128</v>
      </c>
      <c r="R63" s="111"/>
      <c r="S63" s="111">
        <v>6360</v>
      </c>
      <c r="T63" s="111"/>
      <c r="U63" s="111">
        <v>43211799164</v>
      </c>
      <c r="V63" s="111"/>
      <c r="W63" s="3">
        <v>43059650006</v>
      </c>
      <c r="X63" s="276"/>
      <c r="Y63" s="120">
        <f t="shared" si="0"/>
        <v>3.2407188132663666E-3</v>
      </c>
      <c r="Z63" s="30">
        <f t="shared" si="1"/>
        <v>0</v>
      </c>
      <c r="AA63" s="176">
        <f t="shared" si="2"/>
        <v>0</v>
      </c>
    </row>
    <row r="64" spans="1:27" s="30" customFormat="1">
      <c r="A64" s="277" t="s">
        <v>525</v>
      </c>
      <c r="B64" s="24"/>
      <c r="C64" s="127">
        <v>1984204</v>
      </c>
      <c r="D64" s="127"/>
      <c r="E64" s="127">
        <v>35638564983</v>
      </c>
      <c r="F64" s="127"/>
      <c r="G64" s="127">
        <v>31816876228</v>
      </c>
      <c r="H64" s="111"/>
      <c r="I64" s="111">
        <v>0</v>
      </c>
      <c r="J64" s="111"/>
      <c r="K64" s="111">
        <v>0</v>
      </c>
      <c r="L64" s="111"/>
      <c r="M64" s="111">
        <v>459598</v>
      </c>
      <c r="N64" s="111"/>
      <c r="O64" s="111">
        <v>6275253853</v>
      </c>
      <c r="P64" s="111"/>
      <c r="Q64" s="111">
        <v>1524606</v>
      </c>
      <c r="R64" s="111"/>
      <c r="S64" s="111">
        <v>12810</v>
      </c>
      <c r="T64" s="111"/>
      <c r="U64" s="111">
        <v>27383661158</v>
      </c>
      <c r="V64" s="111"/>
      <c r="W64" s="3">
        <v>19379234395</v>
      </c>
      <c r="X64" s="276"/>
      <c r="Y64" s="120">
        <f t="shared" si="0"/>
        <v>1.4585034825369955E-3</v>
      </c>
      <c r="Z64" s="30">
        <f t="shared" si="1"/>
        <v>0</v>
      </c>
      <c r="AA64" s="176">
        <f t="shared" si="2"/>
        <v>0</v>
      </c>
    </row>
    <row r="65" spans="1:27" s="30" customFormat="1">
      <c r="A65" s="277" t="s">
        <v>274</v>
      </c>
      <c r="B65" s="24"/>
      <c r="C65" s="127">
        <v>17538661</v>
      </c>
      <c r="D65" s="127"/>
      <c r="E65" s="127">
        <v>22751878933</v>
      </c>
      <c r="F65" s="127"/>
      <c r="G65" s="127">
        <v>24451337450</v>
      </c>
      <c r="H65" s="111"/>
      <c r="I65" s="111">
        <v>0</v>
      </c>
      <c r="J65" s="111"/>
      <c r="K65" s="111">
        <v>0</v>
      </c>
      <c r="L65" s="111"/>
      <c r="M65" s="111">
        <v>4722439</v>
      </c>
      <c r="N65" s="111"/>
      <c r="O65" s="111">
        <v>6000038092</v>
      </c>
      <c r="P65" s="111"/>
      <c r="Q65" s="111">
        <v>12816222</v>
      </c>
      <c r="R65" s="111"/>
      <c r="S65" s="111">
        <v>1259</v>
      </c>
      <c r="T65" s="111"/>
      <c r="U65" s="111">
        <v>16625735073</v>
      </c>
      <c r="V65" s="111"/>
      <c r="W65" s="3">
        <v>16010895131</v>
      </c>
      <c r="X65" s="276"/>
      <c r="Y65" s="120">
        <f t="shared" si="0"/>
        <v>1.20499839318333E-3</v>
      </c>
      <c r="Z65" s="30">
        <f t="shared" si="1"/>
        <v>0</v>
      </c>
      <c r="AA65" s="176">
        <f t="shared" si="2"/>
        <v>0</v>
      </c>
    </row>
    <row r="66" spans="1:27" s="30" customFormat="1">
      <c r="A66" s="277" t="s">
        <v>326</v>
      </c>
      <c r="B66" s="24"/>
      <c r="C66" s="127">
        <v>4455134</v>
      </c>
      <c r="D66" s="127"/>
      <c r="E66" s="127">
        <v>21340790570</v>
      </c>
      <c r="F66" s="127"/>
      <c r="G66" s="127">
        <v>33729909064</v>
      </c>
      <c r="H66" s="111"/>
      <c r="I66" s="111">
        <v>0</v>
      </c>
      <c r="J66" s="111"/>
      <c r="K66" s="111">
        <v>0</v>
      </c>
      <c r="L66" s="111"/>
      <c r="M66" s="111">
        <v>0</v>
      </c>
      <c r="N66" s="111"/>
      <c r="O66" s="111">
        <v>0</v>
      </c>
      <c r="P66" s="111"/>
      <c r="Q66" s="111">
        <v>4455134</v>
      </c>
      <c r="R66" s="111"/>
      <c r="S66" s="111">
        <v>5350</v>
      </c>
      <c r="T66" s="111"/>
      <c r="U66" s="111">
        <v>21340790570</v>
      </c>
      <c r="V66" s="111"/>
      <c r="W66" s="3">
        <v>23650722608</v>
      </c>
      <c r="X66" s="276"/>
      <c r="Y66" s="120">
        <f t="shared" si="0"/>
        <v>1.7799806011523527E-3</v>
      </c>
      <c r="Z66" s="30">
        <f t="shared" si="1"/>
        <v>0</v>
      </c>
      <c r="AA66" s="176">
        <f t="shared" si="2"/>
        <v>0</v>
      </c>
    </row>
    <row r="67" spans="1:27" s="30" customFormat="1">
      <c r="A67" s="277" t="s">
        <v>136</v>
      </c>
      <c r="B67" s="24"/>
      <c r="C67" s="127">
        <v>2920331</v>
      </c>
      <c r="D67" s="127"/>
      <c r="E67" s="127">
        <v>12941200119</v>
      </c>
      <c r="F67" s="127"/>
      <c r="G67" s="127">
        <v>13271726337</v>
      </c>
      <c r="H67" s="111"/>
      <c r="I67" s="111">
        <v>384570</v>
      </c>
      <c r="J67" s="111"/>
      <c r="K67" s="111">
        <v>1824546762</v>
      </c>
      <c r="L67" s="111"/>
      <c r="M67" s="111">
        <v>631840</v>
      </c>
      <c r="N67" s="111"/>
      <c r="O67" s="111">
        <v>2740465939</v>
      </c>
      <c r="P67" s="111"/>
      <c r="Q67" s="111">
        <v>2673061</v>
      </c>
      <c r="R67" s="111"/>
      <c r="S67" s="111">
        <v>3581</v>
      </c>
      <c r="T67" s="111"/>
      <c r="U67" s="111">
        <v>11942791062</v>
      </c>
      <c r="V67" s="111"/>
      <c r="W67" s="3">
        <v>9498238096</v>
      </c>
      <c r="X67" s="276"/>
      <c r="Y67" s="120">
        <f t="shared" si="0"/>
        <v>7.1484832984711731E-4</v>
      </c>
      <c r="Z67" s="30">
        <f t="shared" si="1"/>
        <v>0</v>
      </c>
      <c r="AA67" s="176">
        <f t="shared" si="2"/>
        <v>0</v>
      </c>
    </row>
    <row r="68" spans="1:27" s="30" customFormat="1">
      <c r="A68" s="277" t="s">
        <v>244</v>
      </c>
      <c r="B68" s="24"/>
      <c r="C68" s="127">
        <v>16235997</v>
      </c>
      <c r="D68" s="127"/>
      <c r="E68" s="127">
        <v>55547453039</v>
      </c>
      <c r="F68" s="127"/>
      <c r="G68" s="127">
        <v>64619186396</v>
      </c>
      <c r="H68" s="111"/>
      <c r="I68" s="111">
        <v>2138072</v>
      </c>
      <c r="J68" s="111"/>
      <c r="K68" s="111">
        <v>8763855445</v>
      </c>
      <c r="L68" s="111"/>
      <c r="M68" s="111">
        <v>4209935</v>
      </c>
      <c r="N68" s="111"/>
      <c r="O68" s="111">
        <v>15871436800</v>
      </c>
      <c r="P68" s="111"/>
      <c r="Q68" s="111">
        <v>14164134</v>
      </c>
      <c r="R68" s="111"/>
      <c r="S68" s="111">
        <v>3934</v>
      </c>
      <c r="T68" s="111"/>
      <c r="U68" s="111">
        <v>49576062389</v>
      </c>
      <c r="V68" s="111"/>
      <c r="W68" s="3">
        <v>55290974393</v>
      </c>
      <c r="X68" s="276"/>
      <c r="Y68" s="120">
        <f t="shared" si="0"/>
        <v>4.1612623626586945E-3</v>
      </c>
      <c r="Z68" s="30">
        <f t="shared" si="1"/>
        <v>0</v>
      </c>
      <c r="AA68" s="176">
        <f t="shared" si="2"/>
        <v>0</v>
      </c>
    </row>
    <row r="69" spans="1:27" s="30" customFormat="1">
      <c r="A69" s="24" t="s">
        <v>226</v>
      </c>
      <c r="B69" s="24"/>
      <c r="C69" s="127">
        <v>1205270</v>
      </c>
      <c r="D69" s="127"/>
      <c r="E69" s="127">
        <v>12779068718</v>
      </c>
      <c r="F69" s="127"/>
      <c r="G69" s="127">
        <v>15714825878</v>
      </c>
      <c r="H69" s="111"/>
      <c r="I69" s="111">
        <v>0</v>
      </c>
      <c r="J69" s="111"/>
      <c r="K69" s="111">
        <v>0</v>
      </c>
      <c r="L69" s="111"/>
      <c r="M69" s="111">
        <v>254668</v>
      </c>
      <c r="N69" s="111"/>
      <c r="O69" s="111">
        <v>3790491264</v>
      </c>
      <c r="P69" s="111"/>
      <c r="Q69" s="111">
        <v>950602</v>
      </c>
      <c r="R69" s="111"/>
      <c r="S69" s="111">
        <v>12870</v>
      </c>
      <c r="T69" s="111"/>
      <c r="U69" s="111">
        <v>10078910353</v>
      </c>
      <c r="V69" s="111"/>
      <c r="W69" s="3">
        <v>12139677009</v>
      </c>
      <c r="X69" s="276"/>
      <c r="Y69" s="120">
        <f t="shared" si="0"/>
        <v>9.1364606225460723E-4</v>
      </c>
      <c r="Z69" s="30">
        <f t="shared" si="1"/>
        <v>0</v>
      </c>
      <c r="AA69" s="176">
        <f t="shared" si="2"/>
        <v>0</v>
      </c>
    </row>
    <row r="70" spans="1:27" s="30" customFormat="1">
      <c r="A70" s="24" t="s">
        <v>158</v>
      </c>
      <c r="B70" s="24"/>
      <c r="C70" s="127">
        <v>10394233</v>
      </c>
      <c r="D70" s="127"/>
      <c r="E70" s="127">
        <v>54688044917</v>
      </c>
      <c r="F70" s="127"/>
      <c r="G70" s="127">
        <v>60955063774</v>
      </c>
      <c r="H70" s="111"/>
      <c r="I70" s="111">
        <v>0</v>
      </c>
      <c r="J70" s="111"/>
      <c r="K70" s="111">
        <v>0</v>
      </c>
      <c r="L70" s="111"/>
      <c r="M70" s="111">
        <v>273620</v>
      </c>
      <c r="N70" s="111"/>
      <c r="O70" s="111">
        <v>1605020742</v>
      </c>
      <c r="P70" s="111"/>
      <c r="Q70" s="111">
        <v>10120613</v>
      </c>
      <c r="R70" s="111"/>
      <c r="S70" s="111">
        <v>5540</v>
      </c>
      <c r="T70" s="111"/>
      <c r="U70" s="111">
        <v>53248425192</v>
      </c>
      <c r="V70" s="111"/>
      <c r="W70" s="3">
        <v>55634788869</v>
      </c>
      <c r="X70" s="276"/>
      <c r="Y70" s="120">
        <f t="shared" si="0"/>
        <v>4.1871382357902978E-3</v>
      </c>
      <c r="Z70" s="30">
        <f t="shared" si="1"/>
        <v>0</v>
      </c>
      <c r="AA70" s="176">
        <f t="shared" si="2"/>
        <v>0</v>
      </c>
    </row>
    <row r="71" spans="1:27" s="30" customFormat="1">
      <c r="A71" s="24" t="s">
        <v>526</v>
      </c>
      <c r="B71" s="24"/>
      <c r="C71" s="127">
        <v>0</v>
      </c>
      <c r="D71" s="127"/>
      <c r="E71" s="127">
        <v>0</v>
      </c>
      <c r="F71" s="127"/>
      <c r="G71" s="127">
        <v>0</v>
      </c>
      <c r="H71" s="111"/>
      <c r="I71" s="111">
        <v>4581433</v>
      </c>
      <c r="J71" s="111"/>
      <c r="K71" s="111">
        <v>156582423450</v>
      </c>
      <c r="L71" s="111"/>
      <c r="M71" s="111">
        <v>280484</v>
      </c>
      <c r="N71" s="111"/>
      <c r="O71" s="111">
        <v>8613925435</v>
      </c>
      <c r="P71" s="111"/>
      <c r="Q71" s="111">
        <v>4300949</v>
      </c>
      <c r="R71" s="111"/>
      <c r="S71" s="111">
        <v>31920</v>
      </c>
      <c r="T71" s="111"/>
      <c r="U71" s="111">
        <v>147002012184</v>
      </c>
      <c r="V71" s="111"/>
      <c r="W71" s="3">
        <v>136225069045</v>
      </c>
      <c r="X71" s="276"/>
      <c r="Y71" s="120">
        <f t="shared" si="0"/>
        <v>1.0252455466570828E-2</v>
      </c>
      <c r="Z71" s="30">
        <f t="shared" si="1"/>
        <v>0</v>
      </c>
      <c r="AA71" s="176">
        <f t="shared" si="2"/>
        <v>0</v>
      </c>
    </row>
    <row r="72" spans="1:27" s="30" customFormat="1">
      <c r="A72" s="24" t="s">
        <v>370</v>
      </c>
      <c r="B72" s="24"/>
      <c r="C72" s="127">
        <v>3819829</v>
      </c>
      <c r="D72" s="127"/>
      <c r="E72" s="127">
        <v>6255649808</v>
      </c>
      <c r="F72" s="127"/>
      <c r="G72" s="127">
        <v>7243266593</v>
      </c>
      <c r="H72" s="111"/>
      <c r="I72" s="111">
        <v>1220232</v>
      </c>
      <c r="J72" s="111"/>
      <c r="K72" s="111">
        <v>2328771040</v>
      </c>
      <c r="L72" s="111"/>
      <c r="M72" s="111">
        <v>2100591</v>
      </c>
      <c r="N72" s="111"/>
      <c r="O72" s="111">
        <v>3454466967</v>
      </c>
      <c r="P72" s="111"/>
      <c r="Q72" s="111">
        <v>2939470</v>
      </c>
      <c r="R72" s="111"/>
      <c r="S72" s="111">
        <v>1372</v>
      </c>
      <c r="T72" s="111"/>
      <c r="U72" s="129">
        <v>5006615506</v>
      </c>
      <c r="V72" s="111"/>
      <c r="W72" s="131">
        <v>4001778118</v>
      </c>
      <c r="X72" s="276"/>
      <c r="Y72" s="120">
        <f t="shared" si="0"/>
        <v>3.0117842647845963E-4</v>
      </c>
      <c r="Z72" s="30">
        <f t="shared" si="1"/>
        <v>0</v>
      </c>
      <c r="AA72" s="176">
        <f t="shared" si="2"/>
        <v>0</v>
      </c>
    </row>
    <row r="73" spans="1:27" s="30" customFormat="1">
      <c r="A73" s="277" t="s">
        <v>316</v>
      </c>
      <c r="B73" s="24"/>
      <c r="C73" s="127">
        <v>15864155</v>
      </c>
      <c r="D73" s="127"/>
      <c r="E73" s="127">
        <v>43311070119</v>
      </c>
      <c r="F73" s="127"/>
      <c r="G73" s="127">
        <v>37543537324</v>
      </c>
      <c r="H73" s="111"/>
      <c r="I73" s="111">
        <v>1055795</v>
      </c>
      <c r="J73" s="111"/>
      <c r="K73" s="111">
        <v>2613477648</v>
      </c>
      <c r="L73" s="111"/>
      <c r="M73" s="111">
        <v>592396</v>
      </c>
      <c r="N73" s="111"/>
      <c r="O73" s="111">
        <v>1109839193</v>
      </c>
      <c r="P73" s="111"/>
      <c r="Q73" s="111">
        <v>16327554</v>
      </c>
      <c r="R73" s="111"/>
      <c r="S73" s="111">
        <v>1856</v>
      </c>
      <c r="T73" s="111"/>
      <c r="U73" s="111">
        <v>44316651857</v>
      </c>
      <c r="V73" s="111"/>
      <c r="W73" s="3">
        <v>30069690770</v>
      </c>
      <c r="X73" s="276"/>
      <c r="Y73" s="120">
        <f t="shared" si="0"/>
        <v>2.2630795320877561E-3</v>
      </c>
      <c r="Z73" s="30">
        <f t="shared" si="1"/>
        <v>0</v>
      </c>
      <c r="AA73" s="176">
        <f t="shared" si="2"/>
        <v>0</v>
      </c>
    </row>
    <row r="74" spans="1:27" s="30" customFormat="1">
      <c r="A74" s="24" t="s">
        <v>124</v>
      </c>
      <c r="B74" s="24"/>
      <c r="C74" s="127">
        <v>772164</v>
      </c>
      <c r="D74" s="127"/>
      <c r="E74" s="127">
        <v>20647779133</v>
      </c>
      <c r="F74" s="127"/>
      <c r="G74" s="127">
        <v>33436757321</v>
      </c>
      <c r="H74" s="111"/>
      <c r="I74" s="111">
        <v>0</v>
      </c>
      <c r="J74" s="111"/>
      <c r="K74" s="111">
        <v>0</v>
      </c>
      <c r="L74" s="111"/>
      <c r="M74" s="111">
        <v>87017</v>
      </c>
      <c r="N74" s="111"/>
      <c r="O74" s="111">
        <v>3617728835</v>
      </c>
      <c r="P74" s="111"/>
      <c r="Q74" s="111">
        <v>685147</v>
      </c>
      <c r="R74" s="111"/>
      <c r="S74" s="111">
        <v>37100</v>
      </c>
      <c r="T74" s="111"/>
      <c r="U74" s="111">
        <v>18320931731</v>
      </c>
      <c r="V74" s="111"/>
      <c r="W74" s="3">
        <v>25222465191</v>
      </c>
      <c r="X74" s="276"/>
      <c r="Y74" s="120">
        <f t="shared" si="0"/>
        <v>1.8982717567383881E-3</v>
      </c>
      <c r="Z74" s="30">
        <f t="shared" si="1"/>
        <v>0</v>
      </c>
      <c r="AA74" s="176">
        <f t="shared" si="2"/>
        <v>0</v>
      </c>
    </row>
    <row r="75" spans="1:27" s="30" customFormat="1">
      <c r="A75" s="24" t="s">
        <v>75</v>
      </c>
      <c r="B75" s="24"/>
      <c r="C75" s="127">
        <v>27553525</v>
      </c>
      <c r="D75" s="127"/>
      <c r="E75" s="127">
        <v>52107548670</v>
      </c>
      <c r="F75" s="127"/>
      <c r="G75" s="127">
        <v>58536088119</v>
      </c>
      <c r="H75" s="111"/>
      <c r="I75" s="111">
        <v>0</v>
      </c>
      <c r="J75" s="111"/>
      <c r="K75" s="111">
        <v>0</v>
      </c>
      <c r="L75" s="111"/>
      <c r="M75" s="111">
        <v>6313168</v>
      </c>
      <c r="N75" s="111"/>
      <c r="O75" s="111">
        <v>12821859508</v>
      </c>
      <c r="P75" s="111"/>
      <c r="Q75" s="111">
        <v>21240357</v>
      </c>
      <c r="R75" s="111"/>
      <c r="S75" s="111">
        <v>2027</v>
      </c>
      <c r="T75" s="111"/>
      <c r="U75" s="111">
        <v>40168469774</v>
      </c>
      <c r="V75" s="111"/>
      <c r="W75" s="3">
        <v>42721394647</v>
      </c>
      <c r="X75" s="276"/>
      <c r="Y75" s="120">
        <f t="shared" ref="Y75:Y138" si="3">W75/$Z$9</f>
        <v>3.215261325677714E-3</v>
      </c>
      <c r="Z75" s="30">
        <f t="shared" si="1"/>
        <v>0</v>
      </c>
      <c r="AA75" s="176">
        <f t="shared" si="2"/>
        <v>0</v>
      </c>
    </row>
    <row r="76" spans="1:27" s="30" customFormat="1">
      <c r="A76" s="24" t="s">
        <v>256</v>
      </c>
      <c r="B76" s="24"/>
      <c r="C76" s="127">
        <v>31125818</v>
      </c>
      <c r="D76" s="127"/>
      <c r="E76" s="127">
        <v>11192903316</v>
      </c>
      <c r="F76" s="127"/>
      <c r="G76" s="127">
        <v>18901751842</v>
      </c>
      <c r="H76" s="111"/>
      <c r="I76" s="111">
        <v>97884592</v>
      </c>
      <c r="J76" s="111"/>
      <c r="K76" s="111">
        <v>61826725987</v>
      </c>
      <c r="L76" s="111"/>
      <c r="M76" s="111">
        <v>26673827</v>
      </c>
      <c r="N76" s="111"/>
      <c r="O76" s="111">
        <v>13577899010</v>
      </c>
      <c r="P76" s="111"/>
      <c r="Q76" s="111">
        <v>102336583</v>
      </c>
      <c r="R76" s="111"/>
      <c r="S76" s="111">
        <v>502</v>
      </c>
      <c r="T76" s="111"/>
      <c r="U76" s="111">
        <v>57922297548</v>
      </c>
      <c r="V76" s="111"/>
      <c r="W76" s="3">
        <v>50975851653</v>
      </c>
      <c r="X76" s="276"/>
      <c r="Y76" s="120">
        <f t="shared" si="3"/>
        <v>3.8365012593259236E-3</v>
      </c>
      <c r="Z76" s="30">
        <f t="shared" ref="Z76:Z139" si="4">Q76-(C76+I76-M76)</f>
        <v>0</v>
      </c>
      <c r="AA76" s="176">
        <f t="shared" ref="AA76:AA139" si="5">Q76-(C76+I76-M76)</f>
        <v>0</v>
      </c>
    </row>
    <row r="77" spans="1:27" s="30" customFormat="1">
      <c r="A77" s="24" t="s">
        <v>147</v>
      </c>
      <c r="B77" s="24"/>
      <c r="C77" s="127">
        <v>11683312</v>
      </c>
      <c r="D77" s="127"/>
      <c r="E77" s="127">
        <v>47551501082</v>
      </c>
      <c r="F77" s="127"/>
      <c r="G77" s="127">
        <v>46001023997</v>
      </c>
      <c r="H77" s="111"/>
      <c r="I77" s="111">
        <v>5438381</v>
      </c>
      <c r="J77" s="111"/>
      <c r="K77" s="111">
        <v>21119160261</v>
      </c>
      <c r="L77" s="111"/>
      <c r="M77" s="111">
        <v>1209557</v>
      </c>
      <c r="N77" s="111"/>
      <c r="O77" s="111">
        <v>4071977247</v>
      </c>
      <c r="P77" s="111"/>
      <c r="Q77" s="111">
        <v>15912136</v>
      </c>
      <c r="R77" s="111"/>
      <c r="S77" s="111">
        <v>3370</v>
      </c>
      <c r="T77" s="111"/>
      <c r="U77" s="111">
        <v>63819442534</v>
      </c>
      <c r="V77" s="111"/>
      <c r="W77" s="3">
        <v>53209385590</v>
      </c>
      <c r="X77" s="276"/>
      <c r="Y77" s="120">
        <f t="shared" si="3"/>
        <v>4.0045995938153165E-3</v>
      </c>
      <c r="Z77" s="30">
        <f t="shared" si="4"/>
        <v>0</v>
      </c>
      <c r="AA77" s="176">
        <f t="shared" si="5"/>
        <v>0</v>
      </c>
    </row>
    <row r="78" spans="1:27" s="30" customFormat="1">
      <c r="A78" s="24" t="s">
        <v>172</v>
      </c>
      <c r="B78" s="24"/>
      <c r="C78" s="127">
        <v>12867141</v>
      </c>
      <c r="D78" s="127"/>
      <c r="E78" s="127">
        <v>39342972901</v>
      </c>
      <c r="F78" s="127"/>
      <c r="G78" s="127">
        <v>37396528865</v>
      </c>
      <c r="H78" s="111"/>
      <c r="I78" s="111">
        <v>0</v>
      </c>
      <c r="J78" s="111"/>
      <c r="K78" s="111">
        <v>0</v>
      </c>
      <c r="L78" s="111"/>
      <c r="M78" s="111">
        <v>1933853</v>
      </c>
      <c r="N78" s="111"/>
      <c r="O78" s="111">
        <v>4826126791</v>
      </c>
      <c r="P78" s="111"/>
      <c r="Q78" s="111">
        <v>10933288</v>
      </c>
      <c r="R78" s="111"/>
      <c r="S78" s="111">
        <v>2480</v>
      </c>
      <c r="T78" s="111"/>
      <c r="U78" s="111">
        <v>33429963464</v>
      </c>
      <c r="V78" s="111"/>
      <c r="W78" s="3">
        <v>26904958740</v>
      </c>
      <c r="X78" s="276"/>
      <c r="Y78" s="120">
        <f t="shared" si="3"/>
        <v>2.0248981574797742E-3</v>
      </c>
      <c r="Z78" s="30">
        <f t="shared" si="4"/>
        <v>0</v>
      </c>
      <c r="AA78" s="176">
        <f t="shared" si="5"/>
        <v>0</v>
      </c>
    </row>
    <row r="79" spans="1:27" s="30" customFormat="1">
      <c r="A79" s="277" t="s">
        <v>222</v>
      </c>
      <c r="B79" s="24"/>
      <c r="C79" s="127">
        <v>4193880</v>
      </c>
      <c r="D79" s="127"/>
      <c r="E79" s="127">
        <v>35587945542</v>
      </c>
      <c r="F79" s="127"/>
      <c r="G79" s="127">
        <v>30794813679</v>
      </c>
      <c r="H79" s="111"/>
      <c r="I79" s="111">
        <v>0</v>
      </c>
      <c r="J79" s="111"/>
      <c r="K79" s="111">
        <v>0</v>
      </c>
      <c r="L79" s="111"/>
      <c r="M79" s="111">
        <v>1023415</v>
      </c>
      <c r="N79" s="111"/>
      <c r="O79" s="111">
        <v>7171367424</v>
      </c>
      <c r="P79" s="111"/>
      <c r="Q79" s="111">
        <v>3170465</v>
      </c>
      <c r="R79" s="111"/>
      <c r="S79" s="111">
        <v>6340</v>
      </c>
      <c r="T79" s="111"/>
      <c r="U79" s="111">
        <v>26903568000</v>
      </c>
      <c r="V79" s="111"/>
      <c r="W79" s="3">
        <v>19945369321</v>
      </c>
      <c r="X79" s="276"/>
      <c r="Y79" s="120">
        <f t="shared" si="3"/>
        <v>1.5011114485859465E-3</v>
      </c>
      <c r="Z79" s="30">
        <f t="shared" si="4"/>
        <v>0</v>
      </c>
      <c r="AA79" s="176">
        <f t="shared" si="5"/>
        <v>0</v>
      </c>
    </row>
    <row r="80" spans="1:27" s="30" customFormat="1">
      <c r="A80" s="277" t="s">
        <v>89</v>
      </c>
      <c r="B80" s="24"/>
      <c r="C80" s="127">
        <v>35501873</v>
      </c>
      <c r="D80" s="127"/>
      <c r="E80" s="127">
        <v>60219483901</v>
      </c>
      <c r="F80" s="127"/>
      <c r="G80" s="127">
        <v>62810531802</v>
      </c>
      <c r="H80" s="111"/>
      <c r="I80" s="111">
        <v>0</v>
      </c>
      <c r="J80" s="111"/>
      <c r="K80" s="111">
        <v>0</v>
      </c>
      <c r="L80" s="111"/>
      <c r="M80" s="111">
        <v>6149696</v>
      </c>
      <c r="N80" s="111"/>
      <c r="O80" s="111">
        <v>10787290307</v>
      </c>
      <c r="P80" s="111"/>
      <c r="Q80" s="111">
        <v>29352177</v>
      </c>
      <c r="R80" s="111"/>
      <c r="S80" s="111">
        <v>1683</v>
      </c>
      <c r="T80" s="111"/>
      <c r="U80" s="111">
        <v>49788160481</v>
      </c>
      <c r="V80" s="111"/>
      <c r="W80" s="3">
        <v>49017854106</v>
      </c>
      <c r="X80" s="276"/>
      <c r="Y80" s="120">
        <f t="shared" si="3"/>
        <v>3.6891401106401325E-3</v>
      </c>
      <c r="Z80" s="30">
        <f t="shared" si="4"/>
        <v>0</v>
      </c>
      <c r="AA80" s="176">
        <f t="shared" si="5"/>
        <v>0</v>
      </c>
    </row>
    <row r="81" spans="1:27" s="30" customFormat="1">
      <c r="A81" s="24" t="s">
        <v>114</v>
      </c>
      <c r="B81" s="24"/>
      <c r="C81" s="127">
        <v>15279275</v>
      </c>
      <c r="D81" s="127"/>
      <c r="E81" s="127">
        <v>79204588285</v>
      </c>
      <c r="F81" s="127"/>
      <c r="G81" s="127">
        <v>122653834594</v>
      </c>
      <c r="H81" s="111"/>
      <c r="I81" s="111">
        <v>0</v>
      </c>
      <c r="J81" s="111"/>
      <c r="K81" s="111">
        <v>0</v>
      </c>
      <c r="L81" s="111"/>
      <c r="M81" s="111">
        <v>1465157</v>
      </c>
      <c r="N81" s="111"/>
      <c r="O81" s="111">
        <v>9886389999</v>
      </c>
      <c r="P81" s="111"/>
      <c r="Q81" s="111">
        <v>13814118</v>
      </c>
      <c r="R81" s="111"/>
      <c r="S81" s="111">
        <v>6170</v>
      </c>
      <c r="T81" s="111"/>
      <c r="U81" s="111">
        <v>71609518692</v>
      </c>
      <c r="V81" s="111"/>
      <c r="W81" s="3">
        <v>84574256139</v>
      </c>
      <c r="X81" s="276"/>
      <c r="Y81" s="120">
        <f t="shared" si="3"/>
        <v>6.3651558465866506E-3</v>
      </c>
      <c r="Z81" s="30">
        <f t="shared" si="4"/>
        <v>0</v>
      </c>
      <c r="AA81" s="176">
        <f t="shared" si="5"/>
        <v>0</v>
      </c>
    </row>
    <row r="82" spans="1:27" s="30" customFormat="1">
      <c r="A82" s="277" t="s">
        <v>129</v>
      </c>
      <c r="B82" s="24"/>
      <c r="C82" s="127">
        <v>3796089</v>
      </c>
      <c r="D82" s="127"/>
      <c r="E82" s="127">
        <v>103250008569</v>
      </c>
      <c r="F82" s="127"/>
      <c r="G82" s="127">
        <v>101024107128</v>
      </c>
      <c r="H82" s="111"/>
      <c r="I82" s="111">
        <v>0</v>
      </c>
      <c r="J82" s="111"/>
      <c r="K82" s="111">
        <v>0</v>
      </c>
      <c r="L82" s="111"/>
      <c r="M82" s="111">
        <v>38102</v>
      </c>
      <c r="N82" s="111"/>
      <c r="O82" s="111">
        <v>965509840</v>
      </c>
      <c r="P82" s="111"/>
      <c r="Q82" s="111">
        <v>3757987</v>
      </c>
      <c r="R82" s="111"/>
      <c r="S82" s="111">
        <v>21310</v>
      </c>
      <c r="T82" s="111"/>
      <c r="U82" s="111">
        <v>102213670426</v>
      </c>
      <c r="V82" s="111"/>
      <c r="W82" s="3">
        <v>79463663680</v>
      </c>
      <c r="X82" s="276"/>
      <c r="Y82" s="120">
        <f t="shared" si="3"/>
        <v>5.98052677676117E-3</v>
      </c>
      <c r="Z82" s="30">
        <f t="shared" si="4"/>
        <v>0</v>
      </c>
      <c r="AA82" s="176">
        <f t="shared" si="5"/>
        <v>0</v>
      </c>
    </row>
    <row r="83" spans="1:27" s="30" customFormat="1">
      <c r="A83" s="277" t="s">
        <v>280</v>
      </c>
      <c r="B83" s="24"/>
      <c r="C83" s="127">
        <v>11018671</v>
      </c>
      <c r="D83" s="127"/>
      <c r="E83" s="127">
        <v>34408723486</v>
      </c>
      <c r="F83" s="127"/>
      <c r="G83" s="127">
        <v>33314364366</v>
      </c>
      <c r="H83" s="111"/>
      <c r="I83" s="111">
        <v>0</v>
      </c>
      <c r="J83" s="111"/>
      <c r="K83" s="111">
        <v>0</v>
      </c>
      <c r="L83" s="111"/>
      <c r="M83" s="111">
        <v>4948684</v>
      </c>
      <c r="N83" s="111"/>
      <c r="O83" s="111">
        <v>14652336012</v>
      </c>
      <c r="P83" s="111"/>
      <c r="Q83" s="111">
        <v>6069987</v>
      </c>
      <c r="R83" s="111"/>
      <c r="S83" s="111">
        <v>3228</v>
      </c>
      <c r="T83" s="111"/>
      <c r="U83" s="111">
        <v>18955144795</v>
      </c>
      <c r="V83" s="111"/>
      <c r="W83" s="3">
        <v>19442457052</v>
      </c>
      <c r="X83" s="276"/>
      <c r="Y83" s="120">
        <f t="shared" si="3"/>
        <v>1.4632616924605791E-3</v>
      </c>
      <c r="Z83" s="30">
        <f t="shared" si="4"/>
        <v>0</v>
      </c>
      <c r="AA83" s="176">
        <f t="shared" si="5"/>
        <v>0</v>
      </c>
    </row>
    <row r="84" spans="1:27" s="30" customFormat="1">
      <c r="A84" s="24" t="s">
        <v>175</v>
      </c>
      <c r="B84" s="24"/>
      <c r="C84" s="127">
        <v>2824551</v>
      </c>
      <c r="D84" s="127"/>
      <c r="E84" s="127">
        <v>24471414746</v>
      </c>
      <c r="F84" s="127"/>
      <c r="G84" s="127">
        <v>28924041723</v>
      </c>
      <c r="H84" s="111"/>
      <c r="I84" s="111">
        <v>1557282</v>
      </c>
      <c r="J84" s="111"/>
      <c r="K84" s="111">
        <v>15228103241</v>
      </c>
      <c r="L84" s="111"/>
      <c r="M84" s="111">
        <v>532438</v>
      </c>
      <c r="N84" s="111"/>
      <c r="O84" s="111">
        <v>4981799424</v>
      </c>
      <c r="P84" s="111"/>
      <c r="Q84" s="111">
        <v>3849395</v>
      </c>
      <c r="R84" s="111"/>
      <c r="S84" s="111">
        <v>10570</v>
      </c>
      <c r="T84" s="111"/>
      <c r="U84" s="111">
        <v>34920213404</v>
      </c>
      <c r="V84" s="111"/>
      <c r="W84" s="3">
        <v>40373586101</v>
      </c>
      <c r="X84" s="276"/>
      <c r="Y84" s="120">
        <f t="shared" si="3"/>
        <v>3.0385625526057184E-3</v>
      </c>
      <c r="Z84" s="30">
        <f t="shared" si="4"/>
        <v>0</v>
      </c>
      <c r="AA84" s="176">
        <f t="shared" si="5"/>
        <v>0</v>
      </c>
    </row>
    <row r="85" spans="1:27" s="30" customFormat="1">
      <c r="A85" s="24" t="s">
        <v>307</v>
      </c>
      <c r="B85" s="24"/>
      <c r="C85" s="127">
        <v>781956</v>
      </c>
      <c r="D85" s="127"/>
      <c r="E85" s="127">
        <v>21891474752</v>
      </c>
      <c r="F85" s="127"/>
      <c r="G85" s="127">
        <v>23044570963</v>
      </c>
      <c r="H85" s="111"/>
      <c r="I85" s="111">
        <v>0</v>
      </c>
      <c r="J85" s="111"/>
      <c r="K85" s="111">
        <v>0</v>
      </c>
      <c r="L85" s="111"/>
      <c r="M85" s="111">
        <v>7848</v>
      </c>
      <c r="N85" s="111"/>
      <c r="O85" s="111">
        <v>186587425</v>
      </c>
      <c r="P85" s="111"/>
      <c r="Q85" s="111">
        <v>774108</v>
      </c>
      <c r="R85" s="111"/>
      <c r="S85" s="111">
        <v>22150</v>
      </c>
      <c r="T85" s="111"/>
      <c r="U85" s="111">
        <v>21671763804</v>
      </c>
      <c r="V85" s="111"/>
      <c r="W85" s="3">
        <v>17013949818</v>
      </c>
      <c r="X85" s="276"/>
      <c r="Y85" s="120">
        <f t="shared" si="3"/>
        <v>1.2804894432602108E-3</v>
      </c>
      <c r="Z85" s="30">
        <f t="shared" si="4"/>
        <v>0</v>
      </c>
      <c r="AA85" s="176">
        <f t="shared" si="5"/>
        <v>0</v>
      </c>
    </row>
    <row r="86" spans="1:27" s="30" customFormat="1">
      <c r="A86" s="277" t="s">
        <v>118</v>
      </c>
      <c r="B86" s="24"/>
      <c r="C86" s="127">
        <v>9286682</v>
      </c>
      <c r="D86" s="127"/>
      <c r="E86" s="127">
        <v>24400006923</v>
      </c>
      <c r="F86" s="127"/>
      <c r="G86" s="127">
        <v>29174360574</v>
      </c>
      <c r="H86" s="111"/>
      <c r="I86" s="111">
        <v>1222936</v>
      </c>
      <c r="J86" s="111"/>
      <c r="K86" s="111">
        <v>3917295937</v>
      </c>
      <c r="L86" s="111"/>
      <c r="M86" s="111">
        <v>5320522</v>
      </c>
      <c r="N86" s="111"/>
      <c r="O86" s="111">
        <v>14816789584</v>
      </c>
      <c r="P86" s="111"/>
      <c r="Q86" s="111">
        <v>5189096</v>
      </c>
      <c r="R86" s="111"/>
      <c r="S86" s="111">
        <v>2310</v>
      </c>
      <c r="T86" s="111"/>
      <c r="U86" s="111">
        <v>13981593147</v>
      </c>
      <c r="V86" s="111"/>
      <c r="W86" s="3">
        <v>11894153709</v>
      </c>
      <c r="X86" s="276"/>
      <c r="Y86" s="120">
        <f t="shared" si="3"/>
        <v>8.9516769614400549E-4</v>
      </c>
      <c r="Z86" s="30">
        <f t="shared" si="4"/>
        <v>0</v>
      </c>
      <c r="AA86" s="176">
        <f t="shared" si="5"/>
        <v>0</v>
      </c>
    </row>
    <row r="87" spans="1:27" s="30" customFormat="1">
      <c r="A87" s="277" t="s">
        <v>338</v>
      </c>
      <c r="B87" s="24"/>
      <c r="C87" s="127">
        <v>904499</v>
      </c>
      <c r="D87" s="127"/>
      <c r="E87" s="127">
        <v>40100057468</v>
      </c>
      <c r="F87" s="127"/>
      <c r="G87" s="127">
        <v>42712368734</v>
      </c>
      <c r="H87" s="111"/>
      <c r="I87" s="111">
        <v>0</v>
      </c>
      <c r="J87" s="111"/>
      <c r="K87" s="111">
        <v>0</v>
      </c>
      <c r="L87" s="111"/>
      <c r="M87" s="111">
        <v>136798</v>
      </c>
      <c r="N87" s="111"/>
      <c r="O87" s="111">
        <v>5407742356</v>
      </c>
      <c r="P87" s="111"/>
      <c r="Q87" s="111">
        <v>767701</v>
      </c>
      <c r="R87" s="111"/>
      <c r="S87" s="111">
        <v>38350</v>
      </c>
      <c r="T87" s="111"/>
      <c r="U87" s="111">
        <v>34035255117</v>
      </c>
      <c r="V87" s="111"/>
      <c r="W87" s="3">
        <v>29213751844</v>
      </c>
      <c r="X87" s="276"/>
      <c r="Y87" s="120">
        <f t="shared" si="3"/>
        <v>2.198660583487182E-3</v>
      </c>
      <c r="Z87" s="30">
        <f t="shared" si="4"/>
        <v>0</v>
      </c>
      <c r="AA87" s="176">
        <f t="shared" si="5"/>
        <v>0</v>
      </c>
    </row>
    <row r="88" spans="1:27" s="30" customFormat="1">
      <c r="A88" s="277" t="s">
        <v>336</v>
      </c>
      <c r="B88" s="24"/>
      <c r="C88" s="127">
        <v>15613817</v>
      </c>
      <c r="D88" s="127"/>
      <c r="E88" s="127">
        <v>45162481195</v>
      </c>
      <c r="F88" s="127"/>
      <c r="G88" s="127">
        <v>43241304049</v>
      </c>
      <c r="H88" s="111"/>
      <c r="I88" s="111">
        <v>2056139</v>
      </c>
      <c r="J88" s="111"/>
      <c r="K88" s="111">
        <v>5795898602</v>
      </c>
      <c r="L88" s="111"/>
      <c r="M88" s="111">
        <v>9687903</v>
      </c>
      <c r="N88" s="111"/>
      <c r="O88" s="111">
        <v>24166843888</v>
      </c>
      <c r="P88" s="111"/>
      <c r="Q88" s="111">
        <v>7982053</v>
      </c>
      <c r="R88" s="111"/>
      <c r="S88" s="111">
        <v>2548</v>
      </c>
      <c r="T88" s="111"/>
      <c r="U88" s="111">
        <v>23019439795</v>
      </c>
      <c r="V88" s="111"/>
      <c r="W88" s="3">
        <v>20181056212</v>
      </c>
      <c r="X88" s="276"/>
      <c r="Y88" s="120">
        <f t="shared" si="3"/>
        <v>1.5188495152352929E-3</v>
      </c>
      <c r="Z88" s="30">
        <f t="shared" si="4"/>
        <v>0</v>
      </c>
      <c r="AA88" s="176">
        <f t="shared" si="5"/>
        <v>0</v>
      </c>
    </row>
    <row r="89" spans="1:27" s="30" customFormat="1">
      <c r="A89" s="277" t="s">
        <v>313</v>
      </c>
      <c r="B89" s="24"/>
      <c r="C89" s="127">
        <v>3783701</v>
      </c>
      <c r="D89" s="127"/>
      <c r="E89" s="127">
        <v>15975137036</v>
      </c>
      <c r="F89" s="127"/>
      <c r="G89" s="127">
        <v>20912303165</v>
      </c>
      <c r="H89" s="111"/>
      <c r="I89" s="111">
        <v>498264</v>
      </c>
      <c r="J89" s="111"/>
      <c r="K89" s="111">
        <v>2811165736</v>
      </c>
      <c r="L89" s="111"/>
      <c r="M89" s="111">
        <v>647617</v>
      </c>
      <c r="N89" s="111"/>
      <c r="O89" s="111">
        <v>2862229803</v>
      </c>
      <c r="P89" s="111"/>
      <c r="Q89" s="111">
        <v>3634348</v>
      </c>
      <c r="R89" s="111"/>
      <c r="S89" s="111">
        <v>4439</v>
      </c>
      <c r="T89" s="111"/>
      <c r="U89" s="111">
        <v>15945007002</v>
      </c>
      <c r="V89" s="111"/>
      <c r="W89" s="3">
        <v>16008163684</v>
      </c>
      <c r="X89" s="276"/>
      <c r="Y89" s="120">
        <f t="shared" si="3"/>
        <v>1.204792821338712E-3</v>
      </c>
      <c r="Z89" s="30">
        <f t="shared" si="4"/>
        <v>0</v>
      </c>
      <c r="AA89" s="176">
        <f t="shared" si="5"/>
        <v>0</v>
      </c>
    </row>
    <row r="90" spans="1:27" s="30" customFormat="1">
      <c r="A90" s="277" t="s">
        <v>317</v>
      </c>
      <c r="B90" s="24"/>
      <c r="C90" s="127">
        <v>10310546</v>
      </c>
      <c r="D90" s="127"/>
      <c r="E90" s="127">
        <v>25924160277</v>
      </c>
      <c r="F90" s="127"/>
      <c r="G90" s="127">
        <v>22200934694</v>
      </c>
      <c r="H90" s="111"/>
      <c r="I90" s="111">
        <v>1357766</v>
      </c>
      <c r="J90" s="111"/>
      <c r="K90" s="111">
        <v>3004910733</v>
      </c>
      <c r="L90" s="111"/>
      <c r="M90" s="111">
        <v>1827610</v>
      </c>
      <c r="N90" s="111"/>
      <c r="O90" s="111">
        <v>3605975390</v>
      </c>
      <c r="P90" s="111"/>
      <c r="Q90" s="111">
        <v>9840702</v>
      </c>
      <c r="R90" s="111"/>
      <c r="S90" s="111">
        <v>1725</v>
      </c>
      <c r="T90" s="111"/>
      <c r="U90" s="129">
        <v>24397904936</v>
      </c>
      <c r="V90" s="111"/>
      <c r="W90" s="131">
        <v>16843992575</v>
      </c>
      <c r="X90" s="276"/>
      <c r="Y90" s="120">
        <f t="shared" si="3"/>
        <v>1.2676982655621981E-3</v>
      </c>
      <c r="Z90" s="30">
        <f t="shared" si="4"/>
        <v>0</v>
      </c>
      <c r="AA90" s="176">
        <f t="shared" si="5"/>
        <v>0</v>
      </c>
    </row>
    <row r="91" spans="1:27" s="30" customFormat="1">
      <c r="A91" s="277" t="s">
        <v>185</v>
      </c>
      <c r="B91" s="24"/>
      <c r="C91" s="127">
        <v>15282580</v>
      </c>
      <c r="D91" s="127"/>
      <c r="E91" s="127">
        <v>71155565495</v>
      </c>
      <c r="F91" s="127"/>
      <c r="G91" s="127">
        <v>82494584373</v>
      </c>
      <c r="H91" s="111"/>
      <c r="I91" s="111">
        <v>3662873</v>
      </c>
      <c r="J91" s="111"/>
      <c r="K91" s="111">
        <v>20357799964</v>
      </c>
      <c r="L91" s="111"/>
      <c r="M91" s="111">
        <v>2691094</v>
      </c>
      <c r="N91" s="111"/>
      <c r="O91" s="111">
        <v>13722853515</v>
      </c>
      <c r="P91" s="111"/>
      <c r="Q91" s="111">
        <v>16254359</v>
      </c>
      <c r="R91" s="111"/>
      <c r="S91" s="111">
        <v>4768</v>
      </c>
      <c r="T91" s="111"/>
      <c r="U91" s="111">
        <v>78514411636</v>
      </c>
      <c r="V91" s="111"/>
      <c r="W91" s="3">
        <v>76901702657</v>
      </c>
      <c r="X91" s="276"/>
      <c r="Y91" s="120">
        <f t="shared" si="3"/>
        <v>5.7877106418196562E-3</v>
      </c>
      <c r="Z91" s="30">
        <f t="shared" si="4"/>
        <v>0</v>
      </c>
      <c r="AA91" s="176">
        <f t="shared" si="5"/>
        <v>0</v>
      </c>
    </row>
    <row r="92" spans="1:27" s="30" customFormat="1">
      <c r="A92" s="24" t="s">
        <v>403</v>
      </c>
      <c r="B92" s="24"/>
      <c r="C92" s="127">
        <v>4459425</v>
      </c>
      <c r="D92" s="127"/>
      <c r="E92" s="127">
        <v>47513266705</v>
      </c>
      <c r="F92" s="127"/>
      <c r="G92" s="127">
        <v>51594959502</v>
      </c>
      <c r="H92" s="111"/>
      <c r="I92" s="111">
        <v>2000000</v>
      </c>
      <c r="J92" s="111"/>
      <c r="K92" s="111">
        <v>24043882600</v>
      </c>
      <c r="L92" s="111"/>
      <c r="M92" s="111">
        <v>903296</v>
      </c>
      <c r="N92" s="111"/>
      <c r="O92" s="111">
        <v>8514961285</v>
      </c>
      <c r="P92" s="111"/>
      <c r="Q92" s="111">
        <v>5556129</v>
      </c>
      <c r="R92" s="111"/>
      <c r="S92" s="111">
        <v>9480</v>
      </c>
      <c r="T92" s="111"/>
      <c r="U92" s="111">
        <v>61550486678</v>
      </c>
      <c r="V92" s="111"/>
      <c r="W92" s="3">
        <v>52264947568</v>
      </c>
      <c r="X92" s="276"/>
      <c r="Y92" s="120">
        <f t="shared" si="3"/>
        <v>3.9335201014034414E-3</v>
      </c>
      <c r="Z92" s="30">
        <f t="shared" si="4"/>
        <v>0</v>
      </c>
      <c r="AA92" s="176">
        <f t="shared" si="5"/>
        <v>0</v>
      </c>
    </row>
    <row r="93" spans="1:27" s="30" customFormat="1">
      <c r="A93" s="24" t="s">
        <v>296</v>
      </c>
      <c r="B93" s="24"/>
      <c r="C93" s="127">
        <v>30149780</v>
      </c>
      <c r="D93" s="127"/>
      <c r="E93" s="127">
        <v>48421733050</v>
      </c>
      <c r="F93" s="127"/>
      <c r="G93" s="127">
        <v>66833957401</v>
      </c>
      <c r="H93" s="111"/>
      <c r="I93" s="111">
        <v>3970339</v>
      </c>
      <c r="J93" s="111"/>
      <c r="K93" s="111">
        <v>9129824235</v>
      </c>
      <c r="L93" s="111"/>
      <c r="M93" s="111">
        <v>7899228</v>
      </c>
      <c r="N93" s="111"/>
      <c r="O93" s="111">
        <v>15068081946</v>
      </c>
      <c r="P93" s="111"/>
      <c r="Q93" s="111">
        <v>26220891</v>
      </c>
      <c r="R93" s="111"/>
      <c r="S93" s="111">
        <v>1962</v>
      </c>
      <c r="T93" s="111"/>
      <c r="U93" s="111">
        <v>44227662584</v>
      </c>
      <c r="V93" s="111"/>
      <c r="W93" s="3">
        <v>51047715297</v>
      </c>
      <c r="X93" s="276"/>
      <c r="Y93" s="120">
        <f t="shared" si="3"/>
        <v>3.8419097998753297E-3</v>
      </c>
      <c r="Z93" s="30">
        <f t="shared" si="4"/>
        <v>0</v>
      </c>
      <c r="AA93" s="176">
        <f t="shared" si="5"/>
        <v>0</v>
      </c>
    </row>
    <row r="94" spans="1:27" s="30" customFormat="1">
      <c r="A94" s="24" t="s">
        <v>291</v>
      </c>
      <c r="B94" s="24"/>
      <c r="C94" s="127">
        <v>2938527</v>
      </c>
      <c r="D94" s="127"/>
      <c r="E94" s="127">
        <v>13537825273</v>
      </c>
      <c r="F94" s="127"/>
      <c r="G94" s="127">
        <v>12841236872</v>
      </c>
      <c r="H94" s="111"/>
      <c r="I94" s="111">
        <v>386966</v>
      </c>
      <c r="J94" s="111"/>
      <c r="K94" s="111">
        <v>1735367737</v>
      </c>
      <c r="L94" s="111"/>
      <c r="M94" s="111">
        <v>288403</v>
      </c>
      <c r="N94" s="111"/>
      <c r="O94" s="111">
        <v>1039516600</v>
      </c>
      <c r="P94" s="111"/>
      <c r="Q94" s="111">
        <v>3037090</v>
      </c>
      <c r="R94" s="111"/>
      <c r="S94" s="111">
        <v>3358</v>
      </c>
      <c r="T94" s="111"/>
      <c r="U94" s="129">
        <v>13948627093</v>
      </c>
      <c r="V94" s="111"/>
      <c r="W94" s="131">
        <v>10119713446</v>
      </c>
      <c r="X94" s="276"/>
      <c r="Y94" s="120">
        <f t="shared" si="3"/>
        <v>7.6162127989305728E-4</v>
      </c>
      <c r="Z94" s="30">
        <f t="shared" si="4"/>
        <v>0</v>
      </c>
      <c r="AA94" s="176">
        <f t="shared" si="5"/>
        <v>0</v>
      </c>
    </row>
    <row r="95" spans="1:27" s="30" customFormat="1">
      <c r="A95" s="24" t="s">
        <v>463</v>
      </c>
      <c r="B95" s="24"/>
      <c r="C95" s="127">
        <v>24211685</v>
      </c>
      <c r="D95" s="127"/>
      <c r="E95" s="127">
        <v>29011272427</v>
      </c>
      <c r="F95" s="127"/>
      <c r="G95" s="127">
        <v>30126758963</v>
      </c>
      <c r="H95" s="111"/>
      <c r="I95" s="111">
        <v>3188368</v>
      </c>
      <c r="J95" s="111"/>
      <c r="K95" s="111">
        <v>4505104492</v>
      </c>
      <c r="L95" s="111"/>
      <c r="M95" s="111">
        <v>4129480</v>
      </c>
      <c r="N95" s="111"/>
      <c r="O95" s="111">
        <v>5119595591</v>
      </c>
      <c r="P95" s="111"/>
      <c r="Q95" s="111">
        <v>23270573</v>
      </c>
      <c r="R95" s="111"/>
      <c r="S95" s="111">
        <v>1239</v>
      </c>
      <c r="T95" s="111"/>
      <c r="U95" s="111">
        <v>28465101721</v>
      </c>
      <c r="V95" s="111"/>
      <c r="W95" s="3">
        <v>28609366735</v>
      </c>
      <c r="X95" s="276"/>
      <c r="Y95" s="120">
        <f t="shared" si="3"/>
        <v>2.1531738646466568E-3</v>
      </c>
      <c r="Z95" s="30">
        <f t="shared" si="4"/>
        <v>0</v>
      </c>
      <c r="AA95" s="176">
        <f t="shared" si="5"/>
        <v>0</v>
      </c>
    </row>
    <row r="96" spans="1:27" s="30" customFormat="1">
      <c r="A96" s="24" t="s">
        <v>375</v>
      </c>
      <c r="B96" s="24"/>
      <c r="C96" s="127">
        <v>24221644</v>
      </c>
      <c r="D96" s="127"/>
      <c r="E96" s="127">
        <v>67657534790</v>
      </c>
      <c r="F96" s="127"/>
      <c r="G96" s="127">
        <v>63426809819</v>
      </c>
      <c r="H96" s="111"/>
      <c r="I96" s="111">
        <v>3189679</v>
      </c>
      <c r="J96" s="111"/>
      <c r="K96" s="111">
        <v>8550291533</v>
      </c>
      <c r="L96" s="111"/>
      <c r="M96" s="111">
        <v>216483</v>
      </c>
      <c r="N96" s="111"/>
      <c r="O96" s="111">
        <v>384635786</v>
      </c>
      <c r="P96" s="111"/>
      <c r="Q96" s="111">
        <v>27194840</v>
      </c>
      <c r="R96" s="111"/>
      <c r="S96" s="111">
        <v>1815</v>
      </c>
      <c r="T96" s="111"/>
      <c r="U96" s="111">
        <v>75605969241</v>
      </c>
      <c r="V96" s="111"/>
      <c r="W96" s="3">
        <v>48977092357</v>
      </c>
      <c r="X96" s="276"/>
      <c r="Y96" s="120">
        <f t="shared" si="3"/>
        <v>3.6860723345010431E-3</v>
      </c>
      <c r="Z96" s="30">
        <f t="shared" si="4"/>
        <v>0</v>
      </c>
      <c r="AA96" s="176">
        <f t="shared" si="5"/>
        <v>0</v>
      </c>
    </row>
    <row r="97" spans="1:27" s="30" customFormat="1">
      <c r="A97" s="24" t="s">
        <v>347</v>
      </c>
      <c r="B97" s="24"/>
      <c r="C97" s="127">
        <v>4407905</v>
      </c>
      <c r="D97" s="127"/>
      <c r="E97" s="127">
        <v>21815263506</v>
      </c>
      <c r="F97" s="127"/>
      <c r="G97" s="127">
        <v>26155514732</v>
      </c>
      <c r="H97" s="111"/>
      <c r="I97" s="111">
        <v>0</v>
      </c>
      <c r="J97" s="111"/>
      <c r="K97" s="111">
        <v>0</v>
      </c>
      <c r="L97" s="111"/>
      <c r="M97" s="111">
        <v>1156012</v>
      </c>
      <c r="N97" s="111"/>
      <c r="O97" s="111">
        <v>6238038683</v>
      </c>
      <c r="P97" s="111"/>
      <c r="Q97" s="111">
        <v>3251893</v>
      </c>
      <c r="R97" s="111"/>
      <c r="S97" s="111">
        <v>5470</v>
      </c>
      <c r="T97" s="111"/>
      <c r="U97" s="111">
        <v>16094018062</v>
      </c>
      <c r="V97" s="111"/>
      <c r="W97" s="3">
        <v>17650354597</v>
      </c>
      <c r="X97" s="276"/>
      <c r="Y97" s="120">
        <f t="shared" si="3"/>
        <v>1.3283859993137447E-3</v>
      </c>
      <c r="Z97" s="30">
        <f t="shared" si="4"/>
        <v>0</v>
      </c>
      <c r="AA97" s="176">
        <f t="shared" si="5"/>
        <v>0</v>
      </c>
    </row>
    <row r="98" spans="1:27" s="30" customFormat="1">
      <c r="A98" s="24" t="s">
        <v>384</v>
      </c>
      <c r="B98" s="24"/>
      <c r="C98" s="127">
        <v>4964702</v>
      </c>
      <c r="D98" s="127"/>
      <c r="E98" s="127">
        <v>25083429410</v>
      </c>
      <c r="F98" s="127"/>
      <c r="G98" s="127">
        <v>27094786697</v>
      </c>
      <c r="H98" s="111"/>
      <c r="I98" s="111">
        <v>0</v>
      </c>
      <c r="J98" s="111"/>
      <c r="K98" s="111">
        <v>0</v>
      </c>
      <c r="L98" s="111"/>
      <c r="M98" s="111">
        <v>4964702</v>
      </c>
      <c r="N98" s="111"/>
      <c r="O98" s="111">
        <v>24832112917</v>
      </c>
      <c r="P98" s="111"/>
      <c r="Q98" s="111">
        <v>0</v>
      </c>
      <c r="R98" s="111"/>
      <c r="S98" s="111">
        <v>0</v>
      </c>
      <c r="T98" s="111"/>
      <c r="U98" s="111">
        <v>0</v>
      </c>
      <c r="V98" s="111"/>
      <c r="W98" s="3">
        <v>0</v>
      </c>
      <c r="X98" s="276"/>
      <c r="Y98" s="120">
        <f t="shared" si="3"/>
        <v>0</v>
      </c>
      <c r="Z98" s="30">
        <f t="shared" si="4"/>
        <v>0</v>
      </c>
      <c r="AA98" s="176">
        <f t="shared" si="5"/>
        <v>0</v>
      </c>
    </row>
    <row r="99" spans="1:27" s="30" customFormat="1">
      <c r="A99" s="277" t="s">
        <v>378</v>
      </c>
      <c r="B99" s="24"/>
      <c r="C99" s="127">
        <v>2746046</v>
      </c>
      <c r="D99" s="127"/>
      <c r="E99" s="127">
        <v>7400647082</v>
      </c>
      <c r="F99" s="127"/>
      <c r="G99" s="127">
        <v>8727595467</v>
      </c>
      <c r="H99" s="111"/>
      <c r="I99" s="111">
        <v>0</v>
      </c>
      <c r="J99" s="111"/>
      <c r="K99" s="111">
        <v>0</v>
      </c>
      <c r="L99" s="111"/>
      <c r="M99" s="111">
        <v>271720</v>
      </c>
      <c r="N99" s="111"/>
      <c r="O99" s="111">
        <v>777932928</v>
      </c>
      <c r="P99" s="111"/>
      <c r="Q99" s="111">
        <v>2474326</v>
      </c>
      <c r="R99" s="111"/>
      <c r="S99" s="111">
        <v>2681</v>
      </c>
      <c r="T99" s="111"/>
      <c r="U99" s="111">
        <v>6668356427</v>
      </c>
      <c r="V99" s="111"/>
      <c r="W99" s="3">
        <v>6582389753</v>
      </c>
      <c r="X99" s="276"/>
      <c r="Y99" s="120">
        <f t="shared" si="3"/>
        <v>4.9539822794255088E-4</v>
      </c>
      <c r="Z99" s="30">
        <f t="shared" si="4"/>
        <v>0</v>
      </c>
      <c r="AA99" s="176">
        <f t="shared" si="5"/>
        <v>0</v>
      </c>
    </row>
    <row r="100" spans="1:27" s="30" customFormat="1" ht="29.25" customHeight="1">
      <c r="A100" s="24" t="s">
        <v>83</v>
      </c>
      <c r="B100" s="274"/>
      <c r="C100" s="127">
        <v>10635222</v>
      </c>
      <c r="D100" s="127"/>
      <c r="E100" s="127">
        <v>14793844016</v>
      </c>
      <c r="F100" s="127"/>
      <c r="G100" s="127">
        <v>16198873017</v>
      </c>
      <c r="H100" s="111"/>
      <c r="I100" s="111">
        <v>1400522</v>
      </c>
      <c r="J100" s="111"/>
      <c r="K100" s="111">
        <v>2090932669</v>
      </c>
      <c r="L100" s="111"/>
      <c r="M100" s="111">
        <v>2405551</v>
      </c>
      <c r="N100" s="111"/>
      <c r="O100" s="111">
        <v>3198373032</v>
      </c>
      <c r="P100" s="111"/>
      <c r="Q100" s="111">
        <v>9630193</v>
      </c>
      <c r="R100" s="111"/>
      <c r="S100" s="111">
        <v>1168</v>
      </c>
      <c r="T100" s="111"/>
      <c r="U100" s="111">
        <v>13510062880</v>
      </c>
      <c r="V100" s="111"/>
      <c r="W100" s="3">
        <v>11161117882</v>
      </c>
      <c r="X100" s="97"/>
      <c r="Y100" s="120">
        <f t="shared" si="3"/>
        <v>8.3999857621325474E-4</v>
      </c>
      <c r="Z100" s="30">
        <f t="shared" si="4"/>
        <v>0</v>
      </c>
      <c r="AA100" s="176">
        <f t="shared" si="5"/>
        <v>0</v>
      </c>
    </row>
    <row r="101" spans="1:27" s="30" customFormat="1">
      <c r="A101" s="24" t="s">
        <v>348</v>
      </c>
      <c r="B101" s="24"/>
      <c r="C101" s="127">
        <v>710378</v>
      </c>
      <c r="D101" s="127"/>
      <c r="E101" s="127">
        <v>9309790023</v>
      </c>
      <c r="F101" s="127"/>
      <c r="G101" s="127">
        <v>8952062083</v>
      </c>
      <c r="H101" s="111"/>
      <c r="I101" s="111">
        <v>93547</v>
      </c>
      <c r="J101" s="111"/>
      <c r="K101" s="111">
        <v>1192241370</v>
      </c>
      <c r="L101" s="111"/>
      <c r="M101" s="111">
        <v>236587</v>
      </c>
      <c r="N101" s="111"/>
      <c r="O101" s="111">
        <v>2567450539</v>
      </c>
      <c r="P101" s="111"/>
      <c r="Q101" s="111">
        <v>567338</v>
      </c>
      <c r="R101" s="111"/>
      <c r="S101" s="111">
        <v>9880</v>
      </c>
      <c r="T101" s="111"/>
      <c r="U101" s="111">
        <v>7411389727</v>
      </c>
      <c r="V101" s="111"/>
      <c r="W101" s="3">
        <v>5561970480</v>
      </c>
      <c r="X101" s="276"/>
      <c r="Y101" s="120">
        <f t="shared" si="3"/>
        <v>4.186002991398342E-4</v>
      </c>
      <c r="Z101" s="30">
        <f t="shared" si="4"/>
        <v>0</v>
      </c>
      <c r="AA101" s="176">
        <f t="shared" si="5"/>
        <v>0</v>
      </c>
    </row>
    <row r="102" spans="1:27" s="30" customFormat="1">
      <c r="A102" s="277" t="s">
        <v>477</v>
      </c>
      <c r="B102" s="24"/>
      <c r="C102" s="127">
        <v>582121</v>
      </c>
      <c r="D102" s="127"/>
      <c r="E102" s="127">
        <v>20731417371</v>
      </c>
      <c r="F102" s="127"/>
      <c r="G102" s="127">
        <v>22885352131</v>
      </c>
      <c r="H102" s="111"/>
      <c r="I102" s="111">
        <v>0</v>
      </c>
      <c r="J102" s="111"/>
      <c r="K102" s="111">
        <v>0</v>
      </c>
      <c r="L102" s="111"/>
      <c r="M102" s="111">
        <v>41122</v>
      </c>
      <c r="N102" s="111"/>
      <c r="O102" s="111">
        <v>1403361242</v>
      </c>
      <c r="P102" s="111"/>
      <c r="Q102" s="111">
        <v>540999</v>
      </c>
      <c r="R102" s="111"/>
      <c r="S102" s="111">
        <v>35070</v>
      </c>
      <c r="T102" s="111"/>
      <c r="U102" s="111">
        <v>19266915412</v>
      </c>
      <c r="V102" s="111"/>
      <c r="W102" s="3">
        <v>18826174918</v>
      </c>
      <c r="X102" s="276"/>
      <c r="Y102" s="120">
        <f t="shared" si="3"/>
        <v>1.4168795898272448E-3</v>
      </c>
      <c r="Z102" s="30">
        <f t="shared" si="4"/>
        <v>0</v>
      </c>
      <c r="AA102" s="176">
        <f t="shared" si="5"/>
        <v>0</v>
      </c>
    </row>
    <row r="103" spans="1:27" s="30" customFormat="1">
      <c r="A103" s="24" t="s">
        <v>305</v>
      </c>
      <c r="B103" s="24">
        <v>0</v>
      </c>
      <c r="C103" s="127">
        <v>10213203</v>
      </c>
      <c r="D103" s="127"/>
      <c r="E103" s="127">
        <v>19712121822</v>
      </c>
      <c r="F103" s="127"/>
      <c r="G103" s="127">
        <v>20684014338</v>
      </c>
      <c r="H103" s="111">
        <v>30849198855</v>
      </c>
      <c r="I103" s="111">
        <v>1344947</v>
      </c>
      <c r="J103" s="111"/>
      <c r="K103" s="111">
        <v>2681845151</v>
      </c>
      <c r="L103" s="111"/>
      <c r="M103" s="111">
        <v>1748089</v>
      </c>
      <c r="N103" s="111"/>
      <c r="O103" s="111">
        <v>2717915252</v>
      </c>
      <c r="P103" s="111"/>
      <c r="Q103" s="111">
        <v>9810061</v>
      </c>
      <c r="R103" s="111"/>
      <c r="S103" s="111">
        <v>1437</v>
      </c>
      <c r="T103" s="111"/>
      <c r="U103" s="111">
        <v>19007036770</v>
      </c>
      <c r="V103" s="111"/>
      <c r="W103" s="3">
        <v>13988087403</v>
      </c>
      <c r="X103" s="276"/>
      <c r="Y103" s="120">
        <f t="shared" si="3"/>
        <v>1.0527595556907641E-3</v>
      </c>
      <c r="Z103" s="30">
        <f t="shared" si="4"/>
        <v>0</v>
      </c>
      <c r="AA103" s="176">
        <f t="shared" si="5"/>
        <v>0</v>
      </c>
    </row>
    <row r="104" spans="1:27" s="30" customFormat="1">
      <c r="A104" s="24" t="s">
        <v>214</v>
      </c>
      <c r="B104" s="24"/>
      <c r="C104" s="127">
        <v>949711</v>
      </c>
      <c r="D104" s="127"/>
      <c r="E104" s="127">
        <v>4947672923</v>
      </c>
      <c r="F104" s="127"/>
      <c r="G104" s="127">
        <v>6247911339</v>
      </c>
      <c r="H104" s="111"/>
      <c r="I104" s="111">
        <v>0</v>
      </c>
      <c r="J104" s="111"/>
      <c r="K104" s="111">
        <v>0</v>
      </c>
      <c r="L104" s="111"/>
      <c r="M104" s="111">
        <v>0</v>
      </c>
      <c r="N104" s="111"/>
      <c r="O104" s="111">
        <v>0</v>
      </c>
      <c r="P104" s="111"/>
      <c r="Q104" s="111">
        <v>949711</v>
      </c>
      <c r="R104" s="111"/>
      <c r="S104" s="111">
        <v>4252</v>
      </c>
      <c r="T104" s="111"/>
      <c r="U104" s="111">
        <v>4947672923</v>
      </c>
      <c r="V104" s="111"/>
      <c r="W104" s="3">
        <v>4006956112</v>
      </c>
      <c r="X104" s="276"/>
      <c r="Y104" s="120">
        <f t="shared" si="3"/>
        <v>3.0156812826582764E-4</v>
      </c>
      <c r="Z104" s="30">
        <f t="shared" si="4"/>
        <v>0</v>
      </c>
      <c r="AA104" s="176">
        <f t="shared" si="5"/>
        <v>0</v>
      </c>
    </row>
    <row r="105" spans="1:27" s="30" customFormat="1">
      <c r="A105" s="24" t="s">
        <v>290</v>
      </c>
      <c r="B105" s="24"/>
      <c r="C105" s="127">
        <v>19458631</v>
      </c>
      <c r="D105" s="127"/>
      <c r="E105" s="127">
        <v>75301538175</v>
      </c>
      <c r="F105" s="127"/>
      <c r="G105" s="127">
        <v>61786290507</v>
      </c>
      <c r="H105" s="111"/>
      <c r="I105" s="111">
        <v>0</v>
      </c>
      <c r="J105" s="111"/>
      <c r="K105" s="111">
        <v>0</v>
      </c>
      <c r="L105" s="111"/>
      <c r="M105" s="111">
        <v>3389898</v>
      </c>
      <c r="N105" s="111"/>
      <c r="O105" s="111">
        <v>9090927782</v>
      </c>
      <c r="P105" s="111"/>
      <c r="Q105" s="111">
        <v>16068733</v>
      </c>
      <c r="R105" s="111"/>
      <c r="S105" s="111">
        <v>2596</v>
      </c>
      <c r="T105" s="111"/>
      <c r="U105" s="111">
        <v>62183218924</v>
      </c>
      <c r="V105" s="111"/>
      <c r="W105" s="3">
        <v>41391978322</v>
      </c>
      <c r="X105" s="276"/>
      <c r="Y105" s="120">
        <f t="shared" si="3"/>
        <v>3.1152079231421474E-3</v>
      </c>
      <c r="Z105" s="30">
        <f t="shared" si="4"/>
        <v>0</v>
      </c>
      <c r="AA105" s="176">
        <f t="shared" si="5"/>
        <v>0</v>
      </c>
    </row>
    <row r="106" spans="1:27" s="30" customFormat="1">
      <c r="A106" s="277" t="s">
        <v>166</v>
      </c>
      <c r="B106" s="24"/>
      <c r="C106" s="127">
        <v>10744790</v>
      </c>
      <c r="D106" s="127"/>
      <c r="E106" s="127">
        <v>64028096569</v>
      </c>
      <c r="F106" s="127"/>
      <c r="G106" s="127">
        <v>79216674508</v>
      </c>
      <c r="H106" s="111"/>
      <c r="I106" s="111">
        <v>0</v>
      </c>
      <c r="J106" s="111"/>
      <c r="K106" s="111">
        <v>0</v>
      </c>
      <c r="L106" s="111"/>
      <c r="M106" s="111">
        <v>4767020</v>
      </c>
      <c r="N106" s="111"/>
      <c r="O106" s="111">
        <v>34907381258</v>
      </c>
      <c r="P106" s="111"/>
      <c r="Q106" s="111">
        <v>5977770</v>
      </c>
      <c r="R106" s="111"/>
      <c r="S106" s="111">
        <v>6710</v>
      </c>
      <c r="T106" s="111"/>
      <c r="U106" s="111">
        <v>35621471879</v>
      </c>
      <c r="V106" s="111"/>
      <c r="W106" s="3">
        <v>39800779935</v>
      </c>
      <c r="X106" s="276"/>
      <c r="Y106" s="120">
        <f t="shared" si="3"/>
        <v>2.995452501356985E-3</v>
      </c>
      <c r="Z106" s="30">
        <f t="shared" si="4"/>
        <v>0</v>
      </c>
      <c r="AA106" s="176">
        <f t="shared" si="5"/>
        <v>0</v>
      </c>
    </row>
    <row r="107" spans="1:27" s="30" customFormat="1">
      <c r="A107" s="24" t="s">
        <v>248</v>
      </c>
      <c r="B107" s="24"/>
      <c r="C107" s="127">
        <v>27535898</v>
      </c>
      <c r="D107" s="127"/>
      <c r="E107" s="127">
        <v>37198864665</v>
      </c>
      <c r="F107" s="127"/>
      <c r="G107" s="127">
        <v>30246611381</v>
      </c>
      <c r="H107" s="111"/>
      <c r="I107" s="111">
        <v>0</v>
      </c>
      <c r="J107" s="111"/>
      <c r="K107" s="111">
        <v>0</v>
      </c>
      <c r="L107" s="111"/>
      <c r="M107" s="111">
        <v>4164613</v>
      </c>
      <c r="N107" s="111"/>
      <c r="O107" s="111">
        <v>4018738521</v>
      </c>
      <c r="P107" s="111"/>
      <c r="Q107" s="111">
        <v>23371285</v>
      </c>
      <c r="R107" s="111"/>
      <c r="S107" s="111">
        <v>970</v>
      </c>
      <c r="T107" s="111"/>
      <c r="U107" s="111">
        <v>31572795184</v>
      </c>
      <c r="V107" s="111"/>
      <c r="W107" s="3">
        <v>22494906221</v>
      </c>
      <c r="X107" s="276"/>
      <c r="Y107" s="120">
        <f t="shared" si="3"/>
        <v>1.6929925297325774E-3</v>
      </c>
      <c r="Z107" s="30">
        <f t="shared" si="4"/>
        <v>0</v>
      </c>
      <c r="AA107" s="176">
        <f t="shared" si="5"/>
        <v>0</v>
      </c>
    </row>
    <row r="108" spans="1:27" s="30" customFormat="1">
      <c r="A108" s="277" t="s">
        <v>362</v>
      </c>
      <c r="B108" s="24"/>
      <c r="C108" s="127">
        <v>3283486</v>
      </c>
      <c r="D108" s="127"/>
      <c r="E108" s="127">
        <v>111572027229</v>
      </c>
      <c r="F108" s="127"/>
      <c r="G108" s="127">
        <v>108592628097</v>
      </c>
      <c r="H108" s="111"/>
      <c r="I108" s="111">
        <v>0</v>
      </c>
      <c r="J108" s="111"/>
      <c r="K108" s="111">
        <v>0</v>
      </c>
      <c r="L108" s="111"/>
      <c r="M108" s="111">
        <v>314859</v>
      </c>
      <c r="N108" s="111"/>
      <c r="O108" s="111">
        <v>9182889120</v>
      </c>
      <c r="P108" s="111"/>
      <c r="Q108" s="111">
        <v>2968627</v>
      </c>
      <c r="R108" s="111"/>
      <c r="S108" s="111">
        <v>26830</v>
      </c>
      <c r="T108" s="111"/>
      <c r="U108" s="111">
        <v>100873197716</v>
      </c>
      <c r="V108" s="111"/>
      <c r="W108" s="3">
        <v>79032581345</v>
      </c>
      <c r="X108" s="276"/>
      <c r="Y108" s="120">
        <f t="shared" si="3"/>
        <v>5.9480830241318144E-3</v>
      </c>
      <c r="Z108" s="30">
        <f t="shared" si="4"/>
        <v>0</v>
      </c>
      <c r="AA108" s="176">
        <f t="shared" si="5"/>
        <v>0</v>
      </c>
    </row>
    <row r="109" spans="1:27" s="30" customFormat="1">
      <c r="A109" s="277" t="s">
        <v>309</v>
      </c>
      <c r="B109" s="24"/>
      <c r="C109" s="127">
        <v>35824084</v>
      </c>
      <c r="D109" s="127"/>
      <c r="E109" s="127">
        <v>116209180079</v>
      </c>
      <c r="F109" s="127"/>
      <c r="G109" s="127">
        <v>95373040561</v>
      </c>
      <c r="H109" s="111"/>
      <c r="I109" s="111">
        <v>0</v>
      </c>
      <c r="J109" s="111"/>
      <c r="K109" s="111">
        <v>0</v>
      </c>
      <c r="L109" s="111"/>
      <c r="M109" s="111">
        <v>9834315</v>
      </c>
      <c r="N109" s="111"/>
      <c r="O109" s="111">
        <v>25218467540</v>
      </c>
      <c r="P109" s="111"/>
      <c r="Q109" s="111">
        <v>25989769</v>
      </c>
      <c r="R109" s="111"/>
      <c r="S109" s="111">
        <v>2820</v>
      </c>
      <c r="T109" s="111"/>
      <c r="U109" s="111">
        <v>84307801029</v>
      </c>
      <c r="V109" s="111"/>
      <c r="W109" s="3">
        <v>72724608006</v>
      </c>
      <c r="X109" s="276"/>
      <c r="Y109" s="120">
        <f t="shared" si="3"/>
        <v>5.4733376913102174E-3</v>
      </c>
      <c r="Z109" s="30">
        <f t="shared" si="4"/>
        <v>0</v>
      </c>
      <c r="AA109" s="176">
        <f t="shared" si="5"/>
        <v>0</v>
      </c>
    </row>
    <row r="110" spans="1:27" s="30" customFormat="1">
      <c r="A110" s="277" t="s">
        <v>204</v>
      </c>
      <c r="B110" s="24"/>
      <c r="C110" s="127">
        <v>11661938</v>
      </c>
      <c r="D110" s="127"/>
      <c r="E110" s="127">
        <v>24901451842</v>
      </c>
      <c r="F110" s="127"/>
      <c r="G110" s="127">
        <v>27216852951</v>
      </c>
      <c r="H110" s="111"/>
      <c r="I110" s="111">
        <v>8421823</v>
      </c>
      <c r="J110" s="111"/>
      <c r="K110" s="111">
        <v>20143062162</v>
      </c>
      <c r="L110" s="111"/>
      <c r="M110" s="111">
        <v>2847200</v>
      </c>
      <c r="N110" s="111"/>
      <c r="O110" s="111">
        <v>5626654392</v>
      </c>
      <c r="P110" s="111"/>
      <c r="Q110" s="111">
        <v>17236561</v>
      </c>
      <c r="R110" s="111"/>
      <c r="S110" s="111">
        <v>1950</v>
      </c>
      <c r="T110" s="111"/>
      <c r="U110" s="111">
        <v>38658721011</v>
      </c>
      <c r="V110" s="111"/>
      <c r="W110" s="3">
        <v>33351478651</v>
      </c>
      <c r="X110" s="276"/>
      <c r="Y110" s="120">
        <f t="shared" si="3"/>
        <v>2.5100706647519628E-3</v>
      </c>
      <c r="Z110" s="30">
        <f t="shared" si="4"/>
        <v>0</v>
      </c>
      <c r="AA110" s="176">
        <f t="shared" si="5"/>
        <v>0</v>
      </c>
    </row>
    <row r="111" spans="1:27" s="30" customFormat="1" ht="32.25" customHeight="1">
      <c r="A111" s="277" t="s">
        <v>358</v>
      </c>
      <c r="B111" s="24"/>
      <c r="C111" s="127">
        <v>2082853</v>
      </c>
      <c r="D111" s="127"/>
      <c r="E111" s="127">
        <v>23033924804</v>
      </c>
      <c r="F111" s="127"/>
      <c r="G111" s="127">
        <v>21762904318</v>
      </c>
      <c r="H111" s="111"/>
      <c r="I111" s="111">
        <v>0</v>
      </c>
      <c r="J111" s="111"/>
      <c r="K111" s="111">
        <v>0</v>
      </c>
      <c r="L111" s="111"/>
      <c r="M111" s="111">
        <v>199728</v>
      </c>
      <c r="N111" s="111"/>
      <c r="O111" s="111">
        <v>1926127636</v>
      </c>
      <c r="P111" s="111"/>
      <c r="Q111" s="111">
        <v>1883125</v>
      </c>
      <c r="R111" s="111"/>
      <c r="S111" s="111">
        <v>9270</v>
      </c>
      <c r="T111" s="111"/>
      <c r="U111" s="111">
        <v>20825166081</v>
      </c>
      <c r="V111" s="111"/>
      <c r="W111" s="3">
        <v>17321629476</v>
      </c>
      <c r="X111" s="276"/>
      <c r="Y111" s="120">
        <f t="shared" si="3"/>
        <v>1.3036457684045403E-3</v>
      </c>
      <c r="Z111" s="30">
        <f t="shared" si="4"/>
        <v>0</v>
      </c>
      <c r="AA111" s="176">
        <f t="shared" si="5"/>
        <v>0</v>
      </c>
    </row>
    <row r="112" spans="1:27" s="30" customFormat="1">
      <c r="A112" s="277" t="s">
        <v>263</v>
      </c>
      <c r="B112" s="24"/>
      <c r="C112" s="127">
        <v>338705</v>
      </c>
      <c r="D112" s="127"/>
      <c r="E112" s="127">
        <v>25911257809</v>
      </c>
      <c r="F112" s="127"/>
      <c r="G112" s="127">
        <v>31437560245</v>
      </c>
      <c r="H112" s="111"/>
      <c r="I112" s="111">
        <v>0</v>
      </c>
      <c r="J112" s="111"/>
      <c r="K112" s="111">
        <v>0</v>
      </c>
      <c r="L112" s="111"/>
      <c r="M112" s="111">
        <v>193873</v>
      </c>
      <c r="N112" s="111"/>
      <c r="O112" s="111">
        <v>17891766422</v>
      </c>
      <c r="P112" s="111"/>
      <c r="Q112" s="111">
        <v>144832</v>
      </c>
      <c r="R112" s="111"/>
      <c r="S112" s="111">
        <v>79120</v>
      </c>
      <c r="T112" s="111"/>
      <c r="U112" s="111">
        <v>11079787104</v>
      </c>
      <c r="V112" s="111"/>
      <c r="W112" s="3">
        <v>11370528941</v>
      </c>
      <c r="X112" s="276"/>
      <c r="Y112" s="120">
        <f t="shared" si="3"/>
        <v>8.5575909350758404E-4</v>
      </c>
      <c r="Z112" s="30">
        <f t="shared" si="4"/>
        <v>0</v>
      </c>
      <c r="AA112" s="176">
        <f t="shared" si="5"/>
        <v>0</v>
      </c>
    </row>
    <row r="113" spans="1:27" s="30" customFormat="1">
      <c r="A113" s="277" t="s">
        <v>464</v>
      </c>
      <c r="B113" s="24"/>
      <c r="C113" s="127">
        <v>583990</v>
      </c>
      <c r="D113" s="127"/>
      <c r="E113" s="127">
        <v>9236653726</v>
      </c>
      <c r="F113" s="127"/>
      <c r="G113" s="127">
        <v>14405767329</v>
      </c>
      <c r="H113" s="111"/>
      <c r="I113" s="111">
        <v>0</v>
      </c>
      <c r="J113" s="111"/>
      <c r="K113" s="111">
        <v>0</v>
      </c>
      <c r="L113" s="111"/>
      <c r="M113" s="111">
        <v>583990</v>
      </c>
      <c r="N113" s="111"/>
      <c r="O113" s="111">
        <v>15674351365</v>
      </c>
      <c r="P113" s="111"/>
      <c r="Q113" s="111">
        <v>0</v>
      </c>
      <c r="R113" s="111"/>
      <c r="S113" s="111">
        <v>0</v>
      </c>
      <c r="T113" s="111"/>
      <c r="U113" s="111">
        <v>0</v>
      </c>
      <c r="V113" s="111"/>
      <c r="W113" s="3">
        <v>0</v>
      </c>
      <c r="X113" s="276"/>
      <c r="Y113" s="120">
        <f t="shared" si="3"/>
        <v>0</v>
      </c>
      <c r="Z113" s="30">
        <f t="shared" si="4"/>
        <v>0</v>
      </c>
      <c r="AA113" s="176">
        <f t="shared" si="5"/>
        <v>0</v>
      </c>
    </row>
    <row r="114" spans="1:27" s="30" customFormat="1">
      <c r="A114" s="277" t="s">
        <v>181</v>
      </c>
      <c r="B114" s="24"/>
      <c r="C114" s="127">
        <v>8727967</v>
      </c>
      <c r="D114" s="127"/>
      <c r="E114" s="127">
        <v>72181347879</v>
      </c>
      <c r="F114" s="127"/>
      <c r="G114" s="127">
        <v>85392528181</v>
      </c>
      <c r="H114" s="111"/>
      <c r="I114" s="111">
        <v>552541</v>
      </c>
      <c r="J114" s="111"/>
      <c r="K114" s="111">
        <v>5611317300</v>
      </c>
      <c r="L114" s="111"/>
      <c r="M114" s="111">
        <v>1201494</v>
      </c>
      <c r="N114" s="111"/>
      <c r="O114" s="111">
        <v>10670538115</v>
      </c>
      <c r="P114" s="111"/>
      <c r="Q114" s="111">
        <v>8079014</v>
      </c>
      <c r="R114" s="111"/>
      <c r="S114" s="111">
        <v>8880</v>
      </c>
      <c r="T114" s="111"/>
      <c r="U114" s="111">
        <v>67721296191</v>
      </c>
      <c r="V114" s="111"/>
      <c r="W114" s="3">
        <v>71187081414</v>
      </c>
      <c r="X114" s="276"/>
      <c r="Y114" s="120">
        <f t="shared" si="3"/>
        <v>5.3576216705832156E-3</v>
      </c>
      <c r="Z114" s="30">
        <f t="shared" si="4"/>
        <v>0</v>
      </c>
      <c r="AA114" s="176">
        <f t="shared" si="5"/>
        <v>0</v>
      </c>
    </row>
    <row r="115" spans="1:27" s="30" customFormat="1">
      <c r="A115" s="24" t="s">
        <v>361</v>
      </c>
      <c r="B115" s="24"/>
      <c r="C115" s="127">
        <v>15159797</v>
      </c>
      <c r="D115" s="127"/>
      <c r="E115" s="127">
        <v>47472032690</v>
      </c>
      <c r="F115" s="127"/>
      <c r="G115" s="127">
        <v>45579113664</v>
      </c>
      <c r="H115" s="111"/>
      <c r="I115" s="111">
        <v>0</v>
      </c>
      <c r="J115" s="111"/>
      <c r="K115" s="111">
        <v>0</v>
      </c>
      <c r="L115" s="111"/>
      <c r="M115" s="111">
        <v>10198637</v>
      </c>
      <c r="N115" s="111"/>
      <c r="O115" s="111">
        <v>24877148976</v>
      </c>
      <c r="P115" s="111"/>
      <c r="Q115" s="111">
        <v>4961160</v>
      </c>
      <c r="R115" s="111"/>
      <c r="S115" s="111">
        <v>2516</v>
      </c>
      <c r="T115" s="111"/>
      <c r="U115" s="111">
        <v>15535587297</v>
      </c>
      <c r="V115" s="111"/>
      <c r="W115" s="3">
        <v>12385790549</v>
      </c>
      <c r="X115" s="276"/>
      <c r="Y115" s="120">
        <f t="shared" si="3"/>
        <v>9.3216885050686777E-4</v>
      </c>
      <c r="Z115" s="30">
        <f t="shared" si="4"/>
        <v>0</v>
      </c>
      <c r="AA115" s="176">
        <f t="shared" si="5"/>
        <v>0</v>
      </c>
    </row>
    <row r="116" spans="1:27" s="30" customFormat="1">
      <c r="A116" s="277" t="s">
        <v>85</v>
      </c>
      <c r="B116" s="24"/>
      <c r="C116" s="127">
        <v>129117</v>
      </c>
      <c r="D116" s="127"/>
      <c r="E116" s="127">
        <v>17195275571</v>
      </c>
      <c r="F116" s="127"/>
      <c r="G116" s="127">
        <v>17633007733</v>
      </c>
      <c r="H116" s="111"/>
      <c r="I116" s="111">
        <v>140581</v>
      </c>
      <c r="J116" s="111"/>
      <c r="K116" s="111">
        <v>19979033527</v>
      </c>
      <c r="L116" s="111"/>
      <c r="M116" s="111">
        <v>40789</v>
      </c>
      <c r="N116" s="111"/>
      <c r="O116" s="111">
        <v>5120291797</v>
      </c>
      <c r="P116" s="111"/>
      <c r="Q116" s="111">
        <v>228909</v>
      </c>
      <c r="R116" s="111"/>
      <c r="S116" s="111">
        <v>125650</v>
      </c>
      <c r="T116" s="111"/>
      <c r="U116" s="111">
        <v>31552083891</v>
      </c>
      <c r="V116" s="111"/>
      <c r="W116" s="3">
        <v>28540082379</v>
      </c>
      <c r="X116" s="276"/>
      <c r="Y116" s="120">
        <f t="shared" si="3"/>
        <v>2.147959444280422E-3</v>
      </c>
      <c r="Z116" s="30">
        <f t="shared" si="4"/>
        <v>0</v>
      </c>
      <c r="AA116" s="176">
        <f t="shared" si="5"/>
        <v>0</v>
      </c>
    </row>
    <row r="117" spans="1:27" s="30" customFormat="1">
      <c r="A117" s="277" t="s">
        <v>527</v>
      </c>
      <c r="B117" s="24"/>
      <c r="C117" s="127">
        <v>17100000</v>
      </c>
      <c r="D117" s="127"/>
      <c r="E117" s="127">
        <v>29936137762</v>
      </c>
      <c r="F117" s="127"/>
      <c r="G117" s="127">
        <v>28234447489</v>
      </c>
      <c r="H117" s="111"/>
      <c r="I117" s="111">
        <v>2251850</v>
      </c>
      <c r="J117" s="111"/>
      <c r="K117" s="111">
        <v>3845116608</v>
      </c>
      <c r="L117" s="111"/>
      <c r="M117" s="111">
        <v>2712528</v>
      </c>
      <c r="N117" s="111"/>
      <c r="O117" s="111">
        <v>3872777413</v>
      </c>
      <c r="P117" s="111"/>
      <c r="Q117" s="111">
        <v>16639322</v>
      </c>
      <c r="R117" s="111"/>
      <c r="S117" s="111">
        <v>1301</v>
      </c>
      <c r="T117" s="111"/>
      <c r="U117" s="129">
        <v>29046172279</v>
      </c>
      <c r="V117" s="111"/>
      <c r="W117" s="131">
        <v>21480420756</v>
      </c>
      <c r="X117" s="276"/>
      <c r="Y117" s="120">
        <f t="shared" si="3"/>
        <v>1.6166411861486729E-3</v>
      </c>
      <c r="Z117" s="30">
        <f t="shared" si="4"/>
        <v>0</v>
      </c>
      <c r="AA117" s="176">
        <f t="shared" si="5"/>
        <v>0</v>
      </c>
    </row>
    <row r="118" spans="1:27" s="30" customFormat="1">
      <c r="A118" s="24" t="s">
        <v>88</v>
      </c>
      <c r="B118" s="24"/>
      <c r="C118" s="127">
        <v>2572237</v>
      </c>
      <c r="D118" s="127"/>
      <c r="E118" s="127">
        <v>68838220237</v>
      </c>
      <c r="F118" s="127"/>
      <c r="G118" s="127">
        <v>72920742585</v>
      </c>
      <c r="H118" s="111"/>
      <c r="I118" s="111">
        <v>0</v>
      </c>
      <c r="J118" s="111"/>
      <c r="K118" s="111">
        <v>0</v>
      </c>
      <c r="L118" s="111"/>
      <c r="M118" s="111">
        <v>46937</v>
      </c>
      <c r="N118" s="111"/>
      <c r="O118" s="111">
        <v>1129221776</v>
      </c>
      <c r="P118" s="111"/>
      <c r="Q118" s="111">
        <v>2525300</v>
      </c>
      <c r="R118" s="111"/>
      <c r="S118" s="111">
        <v>22340</v>
      </c>
      <c r="T118" s="111"/>
      <c r="U118" s="111">
        <v>67582091995</v>
      </c>
      <c r="V118" s="111"/>
      <c r="W118" s="3">
        <v>55979112491</v>
      </c>
      <c r="X118" s="276"/>
      <c r="Y118" s="120">
        <f t="shared" si="3"/>
        <v>4.2130524278357964E-3</v>
      </c>
      <c r="Z118" s="30">
        <f t="shared" si="4"/>
        <v>0</v>
      </c>
      <c r="AA118" s="176">
        <f t="shared" si="5"/>
        <v>0</v>
      </c>
    </row>
    <row r="119" spans="1:27" s="30" customFormat="1">
      <c r="A119" s="277" t="s">
        <v>311</v>
      </c>
      <c r="B119" s="24"/>
      <c r="C119" s="127">
        <v>12619781</v>
      </c>
      <c r="D119" s="127"/>
      <c r="E119" s="127">
        <v>36742561316</v>
      </c>
      <c r="F119" s="127"/>
      <c r="G119" s="127">
        <v>30616852582</v>
      </c>
      <c r="H119" s="111"/>
      <c r="I119" s="111">
        <v>1661863</v>
      </c>
      <c r="J119" s="111"/>
      <c r="K119" s="111">
        <v>4199121623</v>
      </c>
      <c r="L119" s="111"/>
      <c r="M119" s="111">
        <v>2473891</v>
      </c>
      <c r="N119" s="111"/>
      <c r="O119" s="111">
        <v>5391551109</v>
      </c>
      <c r="P119" s="111"/>
      <c r="Q119" s="111">
        <v>11807753</v>
      </c>
      <c r="R119" s="111"/>
      <c r="S119" s="111">
        <v>1850</v>
      </c>
      <c r="T119" s="111"/>
      <c r="U119" s="111">
        <v>33849694024</v>
      </c>
      <c r="V119" s="111"/>
      <c r="W119" s="3">
        <v>21675486282</v>
      </c>
      <c r="X119" s="276"/>
      <c r="Y119" s="120">
        <f t="shared" si="3"/>
        <v>1.6313220421203265E-3</v>
      </c>
      <c r="Z119" s="30">
        <f t="shared" si="4"/>
        <v>0</v>
      </c>
      <c r="AA119" s="176">
        <f t="shared" si="5"/>
        <v>0</v>
      </c>
    </row>
    <row r="120" spans="1:27" s="30" customFormat="1">
      <c r="A120" s="277" t="s">
        <v>128</v>
      </c>
      <c r="B120" s="24"/>
      <c r="C120" s="127">
        <v>11999516</v>
      </c>
      <c r="D120" s="127"/>
      <c r="E120" s="127">
        <v>86762732257</v>
      </c>
      <c r="F120" s="127"/>
      <c r="G120" s="127">
        <v>105612958910</v>
      </c>
      <c r="H120" s="111"/>
      <c r="I120" s="111">
        <v>0</v>
      </c>
      <c r="J120" s="111"/>
      <c r="K120" s="111">
        <v>0</v>
      </c>
      <c r="L120" s="111"/>
      <c r="M120" s="111">
        <v>1359259</v>
      </c>
      <c r="N120" s="111"/>
      <c r="O120" s="111">
        <v>10761805150</v>
      </c>
      <c r="P120" s="111"/>
      <c r="Q120" s="111">
        <v>10640257</v>
      </c>
      <c r="R120" s="111"/>
      <c r="S120" s="111">
        <v>8170</v>
      </c>
      <c r="T120" s="111"/>
      <c r="U120" s="111">
        <v>76934583798</v>
      </c>
      <c r="V120" s="111"/>
      <c r="W120" s="3">
        <v>86258923840</v>
      </c>
      <c r="X120" s="276"/>
      <c r="Y120" s="120">
        <f t="shared" si="3"/>
        <v>6.4919458765096104E-3</v>
      </c>
      <c r="Z120" s="30">
        <f t="shared" si="4"/>
        <v>0</v>
      </c>
      <c r="AA120" s="176">
        <f t="shared" si="5"/>
        <v>0</v>
      </c>
    </row>
    <row r="121" spans="1:27" s="30" customFormat="1">
      <c r="A121" s="24" t="s">
        <v>109</v>
      </c>
      <c r="B121" s="24"/>
      <c r="C121" s="127">
        <v>36815386</v>
      </c>
      <c r="D121" s="127"/>
      <c r="E121" s="127">
        <v>50003645147</v>
      </c>
      <c r="F121" s="127"/>
      <c r="G121" s="127">
        <v>53700280510</v>
      </c>
      <c r="H121" s="111"/>
      <c r="I121" s="111">
        <v>0</v>
      </c>
      <c r="J121" s="111"/>
      <c r="K121" s="111">
        <v>0</v>
      </c>
      <c r="L121" s="111"/>
      <c r="M121" s="111">
        <v>12757346</v>
      </c>
      <c r="N121" s="111"/>
      <c r="O121" s="111">
        <v>16745466771</v>
      </c>
      <c r="P121" s="111"/>
      <c r="Q121" s="111">
        <v>24058040</v>
      </c>
      <c r="R121" s="111"/>
      <c r="S121" s="111">
        <v>1257</v>
      </c>
      <c r="T121" s="111"/>
      <c r="U121" s="111">
        <v>32676275487</v>
      </c>
      <c r="V121" s="111"/>
      <c r="W121" s="3">
        <v>30007193690</v>
      </c>
      <c r="X121" s="276"/>
      <c r="Y121" s="120">
        <f t="shared" si="3"/>
        <v>2.2583759299241992E-3</v>
      </c>
      <c r="Z121" s="30">
        <f t="shared" si="4"/>
        <v>0</v>
      </c>
      <c r="AA121" s="176">
        <f t="shared" si="5"/>
        <v>0</v>
      </c>
    </row>
    <row r="122" spans="1:27" s="30" customFormat="1">
      <c r="A122" s="277" t="s">
        <v>111</v>
      </c>
      <c r="B122" s="24"/>
      <c r="C122" s="127">
        <v>1317884</v>
      </c>
      <c r="D122" s="127"/>
      <c r="E122" s="127">
        <v>18907686086</v>
      </c>
      <c r="F122" s="127"/>
      <c r="G122" s="127">
        <v>19589297417</v>
      </c>
      <c r="H122" s="111"/>
      <c r="I122" s="111">
        <v>0</v>
      </c>
      <c r="J122" s="111"/>
      <c r="K122" s="111">
        <v>0</v>
      </c>
      <c r="L122" s="111"/>
      <c r="M122" s="111">
        <v>292046</v>
      </c>
      <c r="N122" s="111"/>
      <c r="O122" s="111">
        <v>4010830258</v>
      </c>
      <c r="P122" s="111"/>
      <c r="Q122" s="111">
        <v>1025838</v>
      </c>
      <c r="R122" s="111"/>
      <c r="S122" s="111">
        <v>12750</v>
      </c>
      <c r="T122" s="111"/>
      <c r="U122" s="111">
        <v>14717701163</v>
      </c>
      <c r="V122" s="111"/>
      <c r="W122" s="3">
        <v>12978330474</v>
      </c>
      <c r="X122" s="276"/>
      <c r="Y122" s="120">
        <f t="shared" si="3"/>
        <v>9.7676408716790351E-4</v>
      </c>
      <c r="Z122" s="30">
        <f t="shared" si="4"/>
        <v>0</v>
      </c>
      <c r="AA122" s="176">
        <f t="shared" si="5"/>
        <v>0</v>
      </c>
    </row>
    <row r="123" spans="1:27" s="30" customFormat="1">
      <c r="A123" s="277" t="s">
        <v>369</v>
      </c>
      <c r="B123" s="24"/>
      <c r="C123" s="127">
        <v>12323428</v>
      </c>
      <c r="D123" s="127"/>
      <c r="E123" s="127">
        <v>27917769081</v>
      </c>
      <c r="F123" s="127"/>
      <c r="G123" s="127">
        <v>28797335411</v>
      </c>
      <c r="H123" s="111"/>
      <c r="I123" s="111">
        <v>0</v>
      </c>
      <c r="J123" s="111"/>
      <c r="K123" s="111">
        <v>0</v>
      </c>
      <c r="L123" s="111"/>
      <c r="M123" s="111">
        <v>970110</v>
      </c>
      <c r="N123" s="111"/>
      <c r="O123" s="111">
        <v>2003201359</v>
      </c>
      <c r="P123" s="111"/>
      <c r="Q123" s="111">
        <v>11353318</v>
      </c>
      <c r="R123" s="111"/>
      <c r="S123" s="111">
        <v>1804</v>
      </c>
      <c r="T123" s="111"/>
      <c r="U123" s="111">
        <v>25720060216</v>
      </c>
      <c r="V123" s="111"/>
      <c r="W123" s="3">
        <v>20323064564</v>
      </c>
      <c r="X123" s="276"/>
      <c r="Y123" s="120">
        <f t="shared" si="3"/>
        <v>1.5295372272325625E-3</v>
      </c>
      <c r="Z123" s="30">
        <f t="shared" si="4"/>
        <v>0</v>
      </c>
      <c r="AA123" s="176">
        <f t="shared" si="5"/>
        <v>0</v>
      </c>
    </row>
    <row r="124" spans="1:27" s="30" customFormat="1">
      <c r="A124" s="24" t="s">
        <v>113</v>
      </c>
      <c r="B124" s="24"/>
      <c r="C124" s="127">
        <v>14999950</v>
      </c>
      <c r="D124" s="127"/>
      <c r="E124" s="127">
        <v>77822418453</v>
      </c>
      <c r="F124" s="127"/>
      <c r="G124" s="127">
        <v>104188002708</v>
      </c>
      <c r="H124" s="111"/>
      <c r="I124" s="111">
        <v>0</v>
      </c>
      <c r="J124" s="111"/>
      <c r="K124" s="111">
        <v>0</v>
      </c>
      <c r="L124" s="111">
        <v>30027839034</v>
      </c>
      <c r="M124" s="111">
        <v>2139554</v>
      </c>
      <c r="N124" s="111"/>
      <c r="O124" s="111">
        <v>12833051766</v>
      </c>
      <c r="P124" s="111"/>
      <c r="Q124" s="111">
        <v>12860396</v>
      </c>
      <c r="R124" s="111"/>
      <c r="S124" s="111">
        <v>5890</v>
      </c>
      <c r="T124" s="111"/>
      <c r="U124" s="111">
        <v>66722030339</v>
      </c>
      <c r="V124" s="111"/>
      <c r="W124" s="3">
        <v>75162202473</v>
      </c>
      <c r="X124" s="276"/>
      <c r="Y124" s="120">
        <f t="shared" si="3"/>
        <v>5.6567938561239159E-3</v>
      </c>
      <c r="Z124" s="30">
        <f t="shared" si="4"/>
        <v>0</v>
      </c>
      <c r="AA124" s="176">
        <f t="shared" si="5"/>
        <v>0</v>
      </c>
    </row>
    <row r="125" spans="1:27" s="30" customFormat="1">
      <c r="A125" s="277" t="s">
        <v>279</v>
      </c>
      <c r="B125" s="24"/>
      <c r="C125" s="127">
        <v>7614808</v>
      </c>
      <c r="D125" s="127"/>
      <c r="E125" s="127">
        <v>18029484132</v>
      </c>
      <c r="F125" s="127"/>
      <c r="G125" s="127">
        <v>18036041994</v>
      </c>
      <c r="H125" s="111"/>
      <c r="I125" s="111">
        <v>0</v>
      </c>
      <c r="J125" s="111"/>
      <c r="K125" s="111">
        <v>0</v>
      </c>
      <c r="L125" s="111"/>
      <c r="M125" s="111">
        <v>730197</v>
      </c>
      <c r="N125" s="111"/>
      <c r="O125" s="111">
        <v>1411428472</v>
      </c>
      <c r="P125" s="111"/>
      <c r="Q125" s="24">
        <v>6884611</v>
      </c>
      <c r="R125" s="24"/>
      <c r="S125" s="111">
        <v>1900</v>
      </c>
      <c r="T125" s="111"/>
      <c r="U125" s="111">
        <v>16300605975</v>
      </c>
      <c r="V125" s="111"/>
      <c r="W125" s="3">
        <v>12979646622</v>
      </c>
      <c r="X125" s="276"/>
      <c r="Y125" s="120">
        <f t="shared" si="3"/>
        <v>9.7686314198103014E-4</v>
      </c>
      <c r="Z125" s="30">
        <f t="shared" si="4"/>
        <v>0</v>
      </c>
      <c r="AA125" s="176">
        <f t="shared" si="5"/>
        <v>0</v>
      </c>
    </row>
    <row r="126" spans="1:27" s="30" customFormat="1">
      <c r="A126" s="277" t="s">
        <v>135</v>
      </c>
      <c r="B126" s="24"/>
      <c r="C126" s="127">
        <v>12633370</v>
      </c>
      <c r="D126" s="127"/>
      <c r="E126" s="127">
        <v>79203090609</v>
      </c>
      <c r="F126" s="127"/>
      <c r="G126" s="127">
        <v>141528211627</v>
      </c>
      <c r="H126" s="111"/>
      <c r="I126" s="111">
        <v>695197</v>
      </c>
      <c r="J126" s="111"/>
      <c r="K126" s="111">
        <v>8094900611</v>
      </c>
      <c r="L126" s="111"/>
      <c r="M126" s="111">
        <v>841983</v>
      </c>
      <c r="N126" s="111"/>
      <c r="O126" s="111">
        <v>7735363986</v>
      </c>
      <c r="P126" s="111"/>
      <c r="Q126" s="111">
        <v>12486584</v>
      </c>
      <c r="R126" s="111"/>
      <c r="S126" s="111">
        <v>8020</v>
      </c>
      <c r="T126" s="111"/>
      <c r="U126" s="111">
        <v>81783263002</v>
      </c>
      <c r="V126" s="111"/>
      <c r="W126" s="3">
        <v>99368302902</v>
      </c>
      <c r="X126" s="276"/>
      <c r="Y126" s="120">
        <f t="shared" si="3"/>
        <v>7.4785728312234505E-3</v>
      </c>
      <c r="Z126" s="30">
        <f t="shared" si="4"/>
        <v>0</v>
      </c>
      <c r="AA126" s="176">
        <f t="shared" si="5"/>
        <v>0</v>
      </c>
    </row>
    <row r="127" spans="1:27" s="30" customFormat="1">
      <c r="A127" s="277" t="s">
        <v>130</v>
      </c>
      <c r="B127" s="24"/>
      <c r="C127" s="127">
        <v>7464902</v>
      </c>
      <c r="D127" s="127"/>
      <c r="E127" s="127">
        <v>55354185237</v>
      </c>
      <c r="F127" s="127"/>
      <c r="G127" s="127">
        <v>57998362751</v>
      </c>
      <c r="H127" s="111"/>
      <c r="I127" s="111">
        <v>0</v>
      </c>
      <c r="J127" s="111"/>
      <c r="K127" s="111">
        <v>0</v>
      </c>
      <c r="L127" s="111"/>
      <c r="M127" s="111">
        <v>365580</v>
      </c>
      <c r="N127" s="111"/>
      <c r="O127" s="111">
        <v>2688007657</v>
      </c>
      <c r="P127" s="111"/>
      <c r="Q127" s="111">
        <v>7099322</v>
      </c>
      <c r="R127" s="111"/>
      <c r="S127" s="111">
        <v>5640</v>
      </c>
      <c r="T127" s="111"/>
      <c r="U127" s="111">
        <v>52643314681</v>
      </c>
      <c r="V127" s="111"/>
      <c r="W127" s="3">
        <v>39730665523</v>
      </c>
      <c r="X127" s="276"/>
      <c r="Y127" s="120">
        <f t="shared" si="3"/>
        <v>2.9901756100209468E-3</v>
      </c>
      <c r="Z127" s="30">
        <f t="shared" si="4"/>
        <v>0</v>
      </c>
      <c r="AA127" s="176">
        <f t="shared" si="5"/>
        <v>0</v>
      </c>
    </row>
    <row r="128" spans="1:27" s="30" customFormat="1">
      <c r="A128" s="277" t="s">
        <v>344</v>
      </c>
      <c r="B128" s="24"/>
      <c r="C128" s="127">
        <v>6661090</v>
      </c>
      <c r="D128" s="127"/>
      <c r="E128" s="127">
        <v>11978437492</v>
      </c>
      <c r="F128" s="127"/>
      <c r="G128" s="127">
        <v>11560190008</v>
      </c>
      <c r="H128" s="111"/>
      <c r="I128" s="111">
        <v>877180</v>
      </c>
      <c r="J128" s="111"/>
      <c r="K128" s="111">
        <v>1583819315</v>
      </c>
      <c r="L128" s="111"/>
      <c r="M128" s="111">
        <v>4130103</v>
      </c>
      <c r="N128" s="111"/>
      <c r="O128" s="111">
        <v>6627433286</v>
      </c>
      <c r="P128" s="111"/>
      <c r="Q128" s="111">
        <v>3408167</v>
      </c>
      <c r="R128" s="111"/>
      <c r="S128" s="111">
        <v>1513</v>
      </c>
      <c r="T128" s="111"/>
      <c r="U128" s="111">
        <v>6131703440</v>
      </c>
      <c r="V128" s="111"/>
      <c r="W128" s="3">
        <v>5116696490</v>
      </c>
      <c r="X128" s="276"/>
      <c r="Y128" s="120">
        <f t="shared" si="3"/>
        <v>3.8508846622316837E-4</v>
      </c>
      <c r="Z128" s="30">
        <f t="shared" si="4"/>
        <v>0</v>
      </c>
      <c r="AA128" s="176">
        <f t="shared" si="5"/>
        <v>0</v>
      </c>
    </row>
    <row r="129" spans="1:27" s="30" customFormat="1">
      <c r="A129" s="277" t="s">
        <v>234</v>
      </c>
      <c r="B129" s="24"/>
      <c r="C129" s="127">
        <v>15454649</v>
      </c>
      <c r="D129" s="127"/>
      <c r="E129" s="127">
        <v>40726366749</v>
      </c>
      <c r="F129" s="127"/>
      <c r="G129" s="127">
        <v>29458889549</v>
      </c>
      <c r="H129" s="111"/>
      <c r="I129" s="111">
        <v>2035178</v>
      </c>
      <c r="J129" s="111"/>
      <c r="K129" s="111">
        <v>4032224999</v>
      </c>
      <c r="L129" s="111"/>
      <c r="M129" s="111">
        <v>4007335</v>
      </c>
      <c r="N129" s="111"/>
      <c r="O129" s="111">
        <v>6781193545</v>
      </c>
      <c r="P129" s="111"/>
      <c r="Q129" s="111">
        <v>13482492</v>
      </c>
      <c r="R129" s="111"/>
      <c r="S129" s="111">
        <v>1590</v>
      </c>
      <c r="T129" s="111"/>
      <c r="U129" s="111">
        <v>34503334721</v>
      </c>
      <c r="V129" s="111"/>
      <c r="W129" s="3">
        <v>21271453020</v>
      </c>
      <c r="X129" s="276"/>
      <c r="Y129" s="120">
        <f t="shared" si="3"/>
        <v>1.6009140338535076E-3</v>
      </c>
      <c r="Z129" s="30">
        <f t="shared" si="4"/>
        <v>0</v>
      </c>
      <c r="AA129" s="176">
        <f t="shared" si="5"/>
        <v>0</v>
      </c>
    </row>
    <row r="130" spans="1:27" s="30" customFormat="1">
      <c r="A130" s="277" t="s">
        <v>258</v>
      </c>
      <c r="B130" s="24"/>
      <c r="C130" s="127">
        <v>12500585</v>
      </c>
      <c r="D130" s="127"/>
      <c r="E130" s="127">
        <v>38085237464</v>
      </c>
      <c r="F130" s="127"/>
      <c r="G130" s="127">
        <v>36542052840</v>
      </c>
      <c r="H130" s="111"/>
      <c r="I130" s="111">
        <v>0</v>
      </c>
      <c r="J130" s="111"/>
      <c r="K130" s="111">
        <v>0</v>
      </c>
      <c r="L130" s="111"/>
      <c r="M130" s="111">
        <v>1198703</v>
      </c>
      <c r="N130" s="111"/>
      <c r="O130" s="111">
        <v>3046086586</v>
      </c>
      <c r="P130" s="111"/>
      <c r="Q130" s="111">
        <v>11301882</v>
      </c>
      <c r="R130" s="111"/>
      <c r="S130" s="111">
        <v>2470</v>
      </c>
      <c r="T130" s="111"/>
      <c r="U130" s="111">
        <v>34433177308</v>
      </c>
      <c r="V130" s="111"/>
      <c r="W130" s="3">
        <v>27699860581</v>
      </c>
      <c r="X130" s="276"/>
      <c r="Y130" s="120">
        <f t="shared" si="3"/>
        <v>2.0847233848206798E-3</v>
      </c>
      <c r="Z130" s="30">
        <f t="shared" si="4"/>
        <v>0</v>
      </c>
      <c r="AA130" s="176">
        <f t="shared" si="5"/>
        <v>0</v>
      </c>
    </row>
    <row r="131" spans="1:27" s="30" customFormat="1">
      <c r="A131" s="277" t="s">
        <v>139</v>
      </c>
      <c r="B131" s="24"/>
      <c r="C131" s="127">
        <v>51381920</v>
      </c>
      <c r="D131" s="127"/>
      <c r="E131" s="127">
        <v>88824049710</v>
      </c>
      <c r="F131" s="127"/>
      <c r="G131" s="127">
        <v>84889588371</v>
      </c>
      <c r="H131" s="111"/>
      <c r="I131" s="111">
        <v>6766339</v>
      </c>
      <c r="J131" s="111"/>
      <c r="K131" s="111">
        <v>11593883333</v>
      </c>
      <c r="L131" s="111"/>
      <c r="M131" s="111">
        <v>13401822</v>
      </c>
      <c r="N131" s="111"/>
      <c r="O131" s="111">
        <v>20893517419</v>
      </c>
      <c r="P131" s="111"/>
      <c r="Q131" s="111">
        <v>44746437</v>
      </c>
      <c r="R131" s="111"/>
      <c r="S131" s="111">
        <v>1521</v>
      </c>
      <c r="T131" s="111"/>
      <c r="U131" s="111">
        <v>77273933767</v>
      </c>
      <c r="V131" s="111"/>
      <c r="W131" s="3">
        <v>67533232056</v>
      </c>
      <c r="X131" s="276"/>
      <c r="Y131" s="120">
        <f t="shared" si="3"/>
        <v>5.0826287629849917E-3</v>
      </c>
      <c r="Z131" s="30">
        <f t="shared" si="4"/>
        <v>0</v>
      </c>
      <c r="AA131" s="176">
        <f t="shared" si="5"/>
        <v>0</v>
      </c>
    </row>
    <row r="132" spans="1:27" s="30" customFormat="1">
      <c r="A132" s="24" t="s">
        <v>329</v>
      </c>
      <c r="B132" s="24"/>
      <c r="C132" s="127">
        <v>24368608</v>
      </c>
      <c r="D132" s="127"/>
      <c r="E132" s="127">
        <v>78343805225</v>
      </c>
      <c r="F132" s="127"/>
      <c r="G132" s="127">
        <v>94810715790</v>
      </c>
      <c r="H132" s="111"/>
      <c r="I132" s="111">
        <v>0</v>
      </c>
      <c r="J132" s="111"/>
      <c r="K132" s="111">
        <v>0</v>
      </c>
      <c r="L132" s="111"/>
      <c r="M132" s="111">
        <v>3292524</v>
      </c>
      <c r="N132" s="111"/>
      <c r="O132" s="111">
        <v>12058948265</v>
      </c>
      <c r="P132" s="111"/>
      <c r="Q132" s="111">
        <v>21076084</v>
      </c>
      <c r="R132" s="111"/>
      <c r="S132" s="111">
        <v>2951</v>
      </c>
      <c r="T132" s="111"/>
      <c r="U132" s="111">
        <v>67758512091</v>
      </c>
      <c r="V132" s="111"/>
      <c r="W132" s="3">
        <v>61714752487</v>
      </c>
      <c r="X132" s="276"/>
      <c r="Y132" s="120">
        <f t="shared" si="3"/>
        <v>4.6447232946117733E-3</v>
      </c>
      <c r="Z132" s="30">
        <f t="shared" si="4"/>
        <v>0</v>
      </c>
      <c r="AA132" s="176">
        <f t="shared" si="5"/>
        <v>0</v>
      </c>
    </row>
    <row r="133" spans="1:27" s="30" customFormat="1">
      <c r="A133" s="277" t="s">
        <v>528</v>
      </c>
      <c r="B133" s="24"/>
      <c r="C133" s="127">
        <v>18200000</v>
      </c>
      <c r="D133" s="127"/>
      <c r="E133" s="127">
        <v>48586516539</v>
      </c>
      <c r="F133" s="127"/>
      <c r="G133" s="127">
        <v>48236427695</v>
      </c>
      <c r="H133" s="111"/>
      <c r="I133" s="111">
        <v>1072857</v>
      </c>
      <c r="J133" s="111"/>
      <c r="K133" s="111">
        <v>0</v>
      </c>
      <c r="L133" s="111"/>
      <c r="M133" s="111">
        <v>2530627</v>
      </c>
      <c r="N133" s="111"/>
      <c r="O133" s="111">
        <v>6182673012</v>
      </c>
      <c r="P133" s="111"/>
      <c r="Q133" s="111">
        <v>16742230</v>
      </c>
      <c r="R133" s="111"/>
      <c r="S133" s="111">
        <v>2072</v>
      </c>
      <c r="T133" s="111"/>
      <c r="U133" s="111">
        <v>41830782990</v>
      </c>
      <c r="V133" s="111"/>
      <c r="W133" s="3">
        <v>34421747631</v>
      </c>
      <c r="X133" s="276"/>
      <c r="Y133" s="120">
        <f t="shared" si="3"/>
        <v>2.5906203398714332E-3</v>
      </c>
      <c r="Z133" s="30">
        <f t="shared" si="4"/>
        <v>0</v>
      </c>
      <c r="AA133" s="176">
        <f t="shared" si="5"/>
        <v>0</v>
      </c>
    </row>
    <row r="134" spans="1:27" s="30" customFormat="1">
      <c r="A134" s="277" t="s">
        <v>377</v>
      </c>
      <c r="B134" s="24"/>
      <c r="C134" s="127">
        <v>1052909</v>
      </c>
      <c r="D134" s="127"/>
      <c r="E134" s="127">
        <v>45462633278</v>
      </c>
      <c r="F134" s="127"/>
      <c r="G134" s="127">
        <v>58862342559</v>
      </c>
      <c r="H134" s="111"/>
      <c r="I134" s="111">
        <v>138654</v>
      </c>
      <c r="J134" s="111"/>
      <c r="K134" s="111">
        <v>8013288008</v>
      </c>
      <c r="L134" s="111"/>
      <c r="M134" s="111">
        <v>216292</v>
      </c>
      <c r="N134" s="111"/>
      <c r="O134" s="111">
        <v>11793939637</v>
      </c>
      <c r="P134" s="111"/>
      <c r="Q134" s="111">
        <v>975271</v>
      </c>
      <c r="R134" s="111"/>
      <c r="S134" s="111">
        <v>58130</v>
      </c>
      <c r="T134" s="111"/>
      <c r="U134" s="111">
        <v>43768995201</v>
      </c>
      <c r="V134" s="111"/>
      <c r="W134" s="3">
        <v>56254270182</v>
      </c>
      <c r="X134" s="276"/>
      <c r="Y134" s="120">
        <f t="shared" si="3"/>
        <v>4.233761112316845E-3</v>
      </c>
      <c r="Z134" s="30">
        <f t="shared" si="4"/>
        <v>0</v>
      </c>
      <c r="AA134" s="176">
        <f t="shared" si="5"/>
        <v>0</v>
      </c>
    </row>
    <row r="135" spans="1:27" s="30" customFormat="1">
      <c r="A135" s="277" t="s">
        <v>260</v>
      </c>
      <c r="B135" s="24"/>
      <c r="C135" s="127">
        <v>9393340</v>
      </c>
      <c r="D135" s="127"/>
      <c r="E135" s="127">
        <v>111140339904</v>
      </c>
      <c r="F135" s="127"/>
      <c r="G135" s="127">
        <v>121728727036</v>
      </c>
      <c r="H135" s="111"/>
      <c r="I135" s="111">
        <v>738387</v>
      </c>
      <c r="J135" s="111"/>
      <c r="K135" s="111">
        <v>9750462933</v>
      </c>
      <c r="L135" s="111"/>
      <c r="M135" s="111">
        <v>1251911</v>
      </c>
      <c r="N135" s="111"/>
      <c r="O135" s="111">
        <v>14280277083</v>
      </c>
      <c r="P135" s="111"/>
      <c r="Q135" s="111">
        <v>8879816</v>
      </c>
      <c r="R135" s="111"/>
      <c r="S135" s="111">
        <v>11440</v>
      </c>
      <c r="T135" s="111"/>
      <c r="U135" s="111">
        <v>105953119866</v>
      </c>
      <c r="V135" s="111"/>
      <c r="W135" s="3">
        <v>100799842259</v>
      </c>
      <c r="X135" s="276"/>
      <c r="Y135" s="120">
        <f t="shared" si="3"/>
        <v>7.5863121306723475E-3</v>
      </c>
      <c r="Z135" s="30">
        <f t="shared" si="4"/>
        <v>0</v>
      </c>
      <c r="AA135" s="176">
        <f t="shared" si="5"/>
        <v>0</v>
      </c>
    </row>
    <row r="136" spans="1:27" s="30" customFormat="1">
      <c r="A136" s="277" t="s">
        <v>289</v>
      </c>
      <c r="B136" s="24"/>
      <c r="C136" s="127">
        <v>9627427</v>
      </c>
      <c r="D136" s="127"/>
      <c r="E136" s="127">
        <v>15955584516</v>
      </c>
      <c r="F136" s="127"/>
      <c r="G136" s="127">
        <v>21742643910</v>
      </c>
      <c r="H136" s="111"/>
      <c r="I136" s="111">
        <v>1267808</v>
      </c>
      <c r="J136" s="111"/>
      <c r="K136" s="111">
        <v>2850188897</v>
      </c>
      <c r="L136" s="111"/>
      <c r="M136" s="111">
        <v>944889</v>
      </c>
      <c r="N136" s="111"/>
      <c r="O136" s="111">
        <v>1574205281</v>
      </c>
      <c r="P136" s="111"/>
      <c r="Q136" s="111">
        <v>9950346</v>
      </c>
      <c r="R136" s="111"/>
      <c r="S136" s="111">
        <v>1472</v>
      </c>
      <c r="T136" s="111"/>
      <c r="U136" s="111">
        <v>17174843155</v>
      </c>
      <c r="V136" s="111"/>
      <c r="W136" s="3">
        <v>14533688707</v>
      </c>
      <c r="X136" s="276"/>
      <c r="Y136" s="120">
        <f t="shared" si="3"/>
        <v>1.0938221377175361E-3</v>
      </c>
      <c r="Z136" s="30">
        <f t="shared" si="4"/>
        <v>0</v>
      </c>
      <c r="AA136" s="176">
        <f t="shared" si="5"/>
        <v>0</v>
      </c>
    </row>
    <row r="137" spans="1:27" s="30" customFormat="1">
      <c r="A137" s="24" t="s">
        <v>359</v>
      </c>
      <c r="B137" s="24"/>
      <c r="C137" s="127">
        <v>21289973</v>
      </c>
      <c r="D137" s="127"/>
      <c r="E137" s="127">
        <v>54790762000</v>
      </c>
      <c r="F137" s="127"/>
      <c r="G137" s="127">
        <v>46285754710</v>
      </c>
      <c r="H137" s="111"/>
      <c r="I137" s="111">
        <v>2803616</v>
      </c>
      <c r="J137" s="111"/>
      <c r="K137" s="111">
        <v>6266834440</v>
      </c>
      <c r="L137" s="111"/>
      <c r="M137" s="111">
        <v>8307755</v>
      </c>
      <c r="N137" s="111"/>
      <c r="O137" s="111">
        <v>15798368339</v>
      </c>
      <c r="P137" s="111"/>
      <c r="Q137" s="111">
        <v>15785834</v>
      </c>
      <c r="R137" s="111"/>
      <c r="S137" s="111">
        <v>1780</v>
      </c>
      <c r="T137" s="111"/>
      <c r="U137" s="111">
        <v>40004213645</v>
      </c>
      <c r="V137" s="111"/>
      <c r="W137" s="3">
        <v>27881580919</v>
      </c>
      <c r="X137" s="276"/>
      <c r="Y137" s="120">
        <f t="shared" si="3"/>
        <v>2.0983998665855728E-3</v>
      </c>
      <c r="Z137" s="30">
        <f t="shared" si="4"/>
        <v>0</v>
      </c>
      <c r="AA137" s="176">
        <f t="shared" si="5"/>
        <v>0</v>
      </c>
    </row>
    <row r="138" spans="1:27" s="30" customFormat="1">
      <c r="A138" s="277" t="s">
        <v>187</v>
      </c>
      <c r="B138" s="24"/>
      <c r="C138" s="127">
        <v>17602691</v>
      </c>
      <c r="D138" s="127"/>
      <c r="E138" s="127">
        <v>44870670167</v>
      </c>
      <c r="F138" s="127"/>
      <c r="G138" s="127">
        <v>39876298484</v>
      </c>
      <c r="H138" s="111"/>
      <c r="I138" s="111">
        <v>0</v>
      </c>
      <c r="J138" s="111"/>
      <c r="K138" s="111">
        <v>0</v>
      </c>
      <c r="L138" s="111"/>
      <c r="M138" s="111">
        <v>1526593</v>
      </c>
      <c r="N138" s="111"/>
      <c r="O138" s="111">
        <v>2743289198</v>
      </c>
      <c r="P138" s="111"/>
      <c r="Q138" s="111">
        <v>16076098</v>
      </c>
      <c r="R138" s="111"/>
      <c r="S138" s="111">
        <v>1714</v>
      </c>
      <c r="T138" s="111"/>
      <c r="U138" s="111">
        <v>40979262258</v>
      </c>
      <c r="V138" s="111"/>
      <c r="W138" s="3">
        <v>27341436219</v>
      </c>
      <c r="X138" s="276"/>
      <c r="Y138" s="120">
        <f t="shared" si="3"/>
        <v>2.0577479548553983E-3</v>
      </c>
      <c r="Z138" s="30">
        <f t="shared" si="4"/>
        <v>0</v>
      </c>
      <c r="AA138" s="176">
        <f t="shared" si="5"/>
        <v>0</v>
      </c>
    </row>
    <row r="139" spans="1:27" s="30" customFormat="1">
      <c r="A139" s="277" t="s">
        <v>365</v>
      </c>
      <c r="B139" s="24"/>
      <c r="C139" s="127">
        <v>7241106</v>
      </c>
      <c r="D139" s="127"/>
      <c r="E139" s="127">
        <v>54297209475</v>
      </c>
      <c r="F139" s="127"/>
      <c r="G139" s="127">
        <v>114028048820</v>
      </c>
      <c r="H139" s="111"/>
      <c r="I139" s="111">
        <v>1200000</v>
      </c>
      <c r="J139" s="111"/>
      <c r="K139" s="111">
        <v>18565326527</v>
      </c>
      <c r="L139" s="111"/>
      <c r="M139" s="111">
        <v>8441106</v>
      </c>
      <c r="N139" s="111"/>
      <c r="O139" s="111">
        <v>124646216565</v>
      </c>
      <c r="P139" s="111"/>
      <c r="Q139" s="111">
        <v>0</v>
      </c>
      <c r="R139" s="111"/>
      <c r="S139" s="111">
        <v>0</v>
      </c>
      <c r="T139" s="111"/>
      <c r="U139" s="111">
        <v>0</v>
      </c>
      <c r="V139" s="111"/>
      <c r="W139" s="3">
        <v>0</v>
      </c>
      <c r="X139" s="276"/>
      <c r="Y139" s="120">
        <f t="shared" ref="Y139:Y202" si="6">W139/$Z$9</f>
        <v>0</v>
      </c>
      <c r="Z139" s="30">
        <f t="shared" si="4"/>
        <v>0</v>
      </c>
      <c r="AA139" s="176">
        <f t="shared" si="5"/>
        <v>0</v>
      </c>
    </row>
    <row r="140" spans="1:27" s="30" customFormat="1">
      <c r="A140" s="24" t="s">
        <v>218</v>
      </c>
      <c r="B140" s="24"/>
      <c r="C140" s="127">
        <v>137080781</v>
      </c>
      <c r="D140" s="127"/>
      <c r="E140" s="127">
        <v>74663976324</v>
      </c>
      <c r="F140" s="127"/>
      <c r="G140" s="127">
        <v>64201981181</v>
      </c>
      <c r="H140" s="111"/>
      <c r="I140" s="111">
        <v>0</v>
      </c>
      <c r="J140" s="111"/>
      <c r="K140" s="111">
        <v>0</v>
      </c>
      <c r="L140" s="111"/>
      <c r="M140" s="111">
        <v>8392349</v>
      </c>
      <c r="N140" s="111"/>
      <c r="O140" s="111">
        <v>3397953639</v>
      </c>
      <c r="P140" s="111"/>
      <c r="Q140" s="111">
        <v>128688432</v>
      </c>
      <c r="R140" s="111"/>
      <c r="S140" s="111">
        <v>435</v>
      </c>
      <c r="T140" s="111"/>
      <c r="U140" s="111">
        <v>70092904125</v>
      </c>
      <c r="V140" s="111"/>
      <c r="W140" s="3">
        <v>55546746636</v>
      </c>
      <c r="X140" s="276"/>
      <c r="Y140" s="120">
        <f t="shared" si="6"/>
        <v>4.1805120760141428E-3</v>
      </c>
      <c r="Z140" s="30">
        <f t="shared" ref="Z140:Z203" si="7">Q140-(C140+I140-M140)</f>
        <v>0</v>
      </c>
      <c r="AA140" s="176">
        <f t="shared" ref="AA140:AA203" si="8">Q140-(C140+I140-M140)</f>
        <v>0</v>
      </c>
    </row>
    <row r="141" spans="1:27" s="30" customFormat="1">
      <c r="A141" s="277" t="s">
        <v>138</v>
      </c>
      <c r="B141" s="24"/>
      <c r="C141" s="127">
        <v>5681166</v>
      </c>
      <c r="D141" s="127"/>
      <c r="E141" s="127">
        <v>22713353845</v>
      </c>
      <c r="F141" s="127"/>
      <c r="G141" s="127">
        <v>21179150458</v>
      </c>
      <c r="H141" s="111"/>
      <c r="I141" s="111">
        <v>748136</v>
      </c>
      <c r="J141" s="111"/>
      <c r="K141" s="111">
        <v>2762852639</v>
      </c>
      <c r="L141" s="111"/>
      <c r="M141" s="111">
        <v>557581</v>
      </c>
      <c r="N141" s="111"/>
      <c r="O141" s="111">
        <v>1600612721</v>
      </c>
      <c r="P141" s="111"/>
      <c r="Q141" s="111">
        <v>5871721</v>
      </c>
      <c r="R141" s="111"/>
      <c r="S141" s="111">
        <v>2619</v>
      </c>
      <c r="T141" s="111"/>
      <c r="U141" s="111">
        <v>23266783332</v>
      </c>
      <c r="V141" s="111"/>
      <c r="W141" s="3">
        <v>15259165073</v>
      </c>
      <c r="X141" s="276"/>
      <c r="Y141" s="120">
        <f t="shared" si="6"/>
        <v>1.1484223239138641E-3</v>
      </c>
      <c r="Z141" s="30">
        <f t="shared" si="7"/>
        <v>0</v>
      </c>
      <c r="AA141" s="176">
        <f t="shared" si="8"/>
        <v>0</v>
      </c>
    </row>
    <row r="142" spans="1:27" s="30" customFormat="1">
      <c r="A142" s="24" t="s">
        <v>131</v>
      </c>
      <c r="B142" s="24"/>
      <c r="C142" s="127">
        <v>23291510</v>
      </c>
      <c r="D142" s="127"/>
      <c r="E142" s="127">
        <v>26264697972</v>
      </c>
      <c r="F142" s="127"/>
      <c r="G142" s="127">
        <v>26670632491</v>
      </c>
      <c r="H142" s="111"/>
      <c r="I142" s="111">
        <v>0</v>
      </c>
      <c r="J142" s="111"/>
      <c r="K142" s="111">
        <v>0</v>
      </c>
      <c r="L142" s="111"/>
      <c r="M142" s="111">
        <v>0</v>
      </c>
      <c r="N142" s="111"/>
      <c r="O142" s="111">
        <v>0</v>
      </c>
      <c r="P142" s="111"/>
      <c r="Q142" s="111">
        <v>23291510</v>
      </c>
      <c r="R142" s="111"/>
      <c r="S142" s="111">
        <v>893</v>
      </c>
      <c r="T142" s="111"/>
      <c r="U142" s="111">
        <v>26264697972</v>
      </c>
      <c r="V142" s="111"/>
      <c r="W142" s="3">
        <v>20638539701</v>
      </c>
      <c r="X142" s="276"/>
      <c r="Y142" s="120">
        <f t="shared" si="6"/>
        <v>1.5532802490976084E-3</v>
      </c>
      <c r="Z142" s="30">
        <f t="shared" si="7"/>
        <v>0</v>
      </c>
      <c r="AA142" s="176">
        <f t="shared" si="8"/>
        <v>0</v>
      </c>
    </row>
    <row r="143" spans="1:27" s="30" customFormat="1">
      <c r="A143" s="24" t="s">
        <v>229</v>
      </c>
      <c r="B143" s="24"/>
      <c r="C143" s="127">
        <v>8667034</v>
      </c>
      <c r="D143" s="127"/>
      <c r="E143" s="127">
        <v>18081247719</v>
      </c>
      <c r="F143" s="127"/>
      <c r="G143" s="127">
        <v>6665103422</v>
      </c>
      <c r="H143" s="111"/>
      <c r="I143" s="111">
        <v>0</v>
      </c>
      <c r="J143" s="111"/>
      <c r="K143" s="111">
        <v>0</v>
      </c>
      <c r="L143" s="111"/>
      <c r="M143" s="111">
        <v>0</v>
      </c>
      <c r="N143" s="111"/>
      <c r="O143" s="111">
        <v>0</v>
      </c>
      <c r="P143" s="111"/>
      <c r="Q143" s="111">
        <v>8667034</v>
      </c>
      <c r="R143" s="111"/>
      <c r="S143" s="111">
        <v>775</v>
      </c>
      <c r="T143" s="111"/>
      <c r="U143" s="111">
        <v>18081247719</v>
      </c>
      <c r="V143" s="111"/>
      <c r="W143" s="3">
        <v>6665103422</v>
      </c>
      <c r="X143" s="276"/>
      <c r="Y143" s="120">
        <f t="shared" si="6"/>
        <v>5.0162335385985947E-4</v>
      </c>
      <c r="Z143" s="30">
        <f t="shared" si="7"/>
        <v>0</v>
      </c>
      <c r="AA143" s="176">
        <f t="shared" si="8"/>
        <v>0</v>
      </c>
    </row>
    <row r="144" spans="1:27" s="30" customFormat="1">
      <c r="A144" s="277" t="s">
        <v>298</v>
      </c>
      <c r="B144" s="24"/>
      <c r="C144" s="127">
        <v>4330109</v>
      </c>
      <c r="D144" s="127"/>
      <c r="E144" s="127">
        <v>37244430474</v>
      </c>
      <c r="F144" s="127"/>
      <c r="G144" s="127">
        <v>30265512845</v>
      </c>
      <c r="H144" s="111"/>
      <c r="I144" s="111">
        <v>0</v>
      </c>
      <c r="J144" s="111"/>
      <c r="K144" s="111">
        <v>0</v>
      </c>
      <c r="L144" s="111"/>
      <c r="M144" s="111">
        <v>1188125</v>
      </c>
      <c r="N144" s="111"/>
      <c r="O144" s="111">
        <v>7738535527</v>
      </c>
      <c r="P144" s="111"/>
      <c r="Q144" s="111">
        <v>3141984</v>
      </c>
      <c r="R144" s="111"/>
      <c r="S144" s="111">
        <v>6720</v>
      </c>
      <c r="T144" s="111"/>
      <c r="U144" s="111">
        <v>27025048247</v>
      </c>
      <c r="V144" s="111"/>
      <c r="W144" s="3">
        <v>20950920240</v>
      </c>
      <c r="X144" s="276"/>
      <c r="Y144" s="120">
        <f t="shared" si="6"/>
        <v>1.5767903679558557E-3</v>
      </c>
      <c r="Z144" s="30">
        <f t="shared" si="7"/>
        <v>0</v>
      </c>
      <c r="AA144" s="176">
        <f t="shared" si="8"/>
        <v>0</v>
      </c>
    </row>
    <row r="145" spans="1:27" s="30" customFormat="1">
      <c r="A145" s="24" t="s">
        <v>104</v>
      </c>
      <c r="B145" s="24"/>
      <c r="C145" s="127">
        <v>62343084</v>
      </c>
      <c r="D145" s="127"/>
      <c r="E145" s="127">
        <v>95433797766</v>
      </c>
      <c r="F145" s="127"/>
      <c r="G145" s="127">
        <v>93719675524</v>
      </c>
      <c r="H145" s="111"/>
      <c r="I145" s="111">
        <v>13297463</v>
      </c>
      <c r="J145" s="111"/>
      <c r="K145" s="111">
        <v>11388259175</v>
      </c>
      <c r="L145" s="111"/>
      <c r="M145" s="111">
        <v>10000000</v>
      </c>
      <c r="N145" s="111"/>
      <c r="O145" s="111">
        <v>10656980071</v>
      </c>
      <c r="P145" s="111"/>
      <c r="Q145" s="111">
        <v>65640547</v>
      </c>
      <c r="R145" s="111"/>
      <c r="S145" s="111">
        <v>1076</v>
      </c>
      <c r="T145" s="111"/>
      <c r="U145" s="111">
        <v>92699729542</v>
      </c>
      <c r="V145" s="111"/>
      <c r="W145" s="3">
        <v>70083264639</v>
      </c>
      <c r="X145" s="276"/>
      <c r="Y145" s="120">
        <f t="shared" si="6"/>
        <v>5.2745471498046436E-3</v>
      </c>
      <c r="Z145" s="30">
        <f t="shared" si="7"/>
        <v>0</v>
      </c>
      <c r="AA145" s="176">
        <f t="shared" si="8"/>
        <v>0</v>
      </c>
    </row>
    <row r="146" spans="1:27" s="30" customFormat="1">
      <c r="A146" s="277" t="s">
        <v>404</v>
      </c>
      <c r="B146" s="24"/>
      <c r="C146" s="127">
        <v>3938158</v>
      </c>
      <c r="D146" s="127"/>
      <c r="E146" s="127">
        <v>42954168325</v>
      </c>
      <c r="F146" s="127"/>
      <c r="G146" s="127">
        <v>52324317760</v>
      </c>
      <c r="H146" s="111"/>
      <c r="I146" s="111">
        <v>0</v>
      </c>
      <c r="J146" s="111"/>
      <c r="K146" s="111">
        <v>0</v>
      </c>
      <c r="L146" s="111"/>
      <c r="M146" s="111">
        <v>3938158</v>
      </c>
      <c r="N146" s="111"/>
      <c r="O146" s="111">
        <v>49391232855</v>
      </c>
      <c r="P146" s="111"/>
      <c r="Q146" s="111">
        <v>0</v>
      </c>
      <c r="R146" s="111"/>
      <c r="S146" s="111">
        <v>0</v>
      </c>
      <c r="T146" s="111"/>
      <c r="U146" s="111">
        <v>0</v>
      </c>
      <c r="V146" s="111"/>
      <c r="W146" s="3">
        <v>0</v>
      </c>
      <c r="X146" s="276"/>
      <c r="Y146" s="120">
        <f t="shared" si="6"/>
        <v>0</v>
      </c>
      <c r="Z146" s="30">
        <f t="shared" si="7"/>
        <v>0</v>
      </c>
      <c r="AA146" s="176">
        <f t="shared" si="8"/>
        <v>0</v>
      </c>
    </row>
    <row r="147" spans="1:27" s="30" customFormat="1">
      <c r="A147" s="24" t="s">
        <v>177</v>
      </c>
      <c r="B147" s="24"/>
      <c r="C147" s="127">
        <v>9777065</v>
      </c>
      <c r="D147" s="127"/>
      <c r="E147" s="127">
        <v>59889018310</v>
      </c>
      <c r="F147" s="127"/>
      <c r="G147" s="127">
        <v>73440266340</v>
      </c>
      <c r="H147" s="111"/>
      <c r="I147" s="111">
        <v>0</v>
      </c>
      <c r="J147" s="111"/>
      <c r="K147" s="111">
        <v>0</v>
      </c>
      <c r="L147" s="111"/>
      <c r="M147" s="111">
        <v>1953475</v>
      </c>
      <c r="N147" s="111"/>
      <c r="O147" s="111">
        <v>12772777289</v>
      </c>
      <c r="P147" s="111"/>
      <c r="Q147" s="111">
        <v>7823590</v>
      </c>
      <c r="R147" s="111"/>
      <c r="S147" s="111">
        <v>7080</v>
      </c>
      <c r="T147" s="111"/>
      <c r="U147" s="111">
        <v>47923085789</v>
      </c>
      <c r="V147" s="111"/>
      <c r="W147" s="3">
        <v>54962844639</v>
      </c>
      <c r="X147" s="276"/>
      <c r="Y147" s="120">
        <f t="shared" si="6"/>
        <v>4.1365669397550693E-3</v>
      </c>
      <c r="Z147" s="30">
        <f t="shared" si="7"/>
        <v>0</v>
      </c>
      <c r="AA147" s="176">
        <f t="shared" si="8"/>
        <v>0</v>
      </c>
    </row>
    <row r="148" spans="1:27" s="30" customFormat="1">
      <c r="A148" s="277" t="s">
        <v>176</v>
      </c>
      <c r="B148" s="24"/>
      <c r="C148" s="127">
        <v>13892800</v>
      </c>
      <c r="D148" s="127"/>
      <c r="E148" s="127">
        <v>60773089521</v>
      </c>
      <c r="F148" s="127"/>
      <c r="G148" s="127">
        <v>60531729411</v>
      </c>
      <c r="H148" s="111"/>
      <c r="I148" s="111">
        <v>1829503</v>
      </c>
      <c r="J148" s="111"/>
      <c r="K148" s="111">
        <v>8285879962</v>
      </c>
      <c r="L148" s="111"/>
      <c r="M148" s="111">
        <v>2261917</v>
      </c>
      <c r="N148" s="111"/>
      <c r="O148" s="111">
        <v>9494161670</v>
      </c>
      <c r="P148" s="111"/>
      <c r="Q148" s="111">
        <v>13460386</v>
      </c>
      <c r="R148" s="111"/>
      <c r="S148" s="111">
        <v>3669</v>
      </c>
      <c r="T148" s="111"/>
      <c r="U148" s="111">
        <v>59123678382</v>
      </c>
      <c r="V148" s="111"/>
      <c r="W148" s="3">
        <v>49004401249</v>
      </c>
      <c r="X148" s="276"/>
      <c r="Y148" s="120">
        <f t="shared" si="6"/>
        <v>3.6881276331405242E-3</v>
      </c>
      <c r="Z148" s="30">
        <f t="shared" si="7"/>
        <v>0</v>
      </c>
      <c r="AA148" s="176">
        <f t="shared" si="8"/>
        <v>0</v>
      </c>
    </row>
    <row r="149" spans="1:27" s="30" customFormat="1">
      <c r="A149" s="277" t="s">
        <v>156</v>
      </c>
      <c r="B149" s="24"/>
      <c r="C149" s="127">
        <v>11860721</v>
      </c>
      <c r="D149" s="127"/>
      <c r="E149" s="127">
        <v>62327436860</v>
      </c>
      <c r="F149" s="127"/>
      <c r="G149" s="127">
        <v>73321104416</v>
      </c>
      <c r="H149" s="111"/>
      <c r="I149" s="111">
        <v>631440</v>
      </c>
      <c r="J149" s="111"/>
      <c r="K149" s="111">
        <v>4051886951</v>
      </c>
      <c r="L149" s="111"/>
      <c r="M149" s="111">
        <v>5632822</v>
      </c>
      <c r="N149" s="111"/>
      <c r="O149" s="111">
        <v>32575412414</v>
      </c>
      <c r="P149" s="111"/>
      <c r="Q149" s="111">
        <v>6859339</v>
      </c>
      <c r="R149" s="111"/>
      <c r="S149" s="111">
        <v>5770</v>
      </c>
      <c r="T149" s="111"/>
      <c r="U149" s="111">
        <v>36448320240</v>
      </c>
      <c r="V149" s="111"/>
      <c r="W149" s="3">
        <v>39272445109</v>
      </c>
      <c r="X149" s="276"/>
      <c r="Y149" s="120">
        <f t="shared" si="6"/>
        <v>2.9556894143350646E-3</v>
      </c>
      <c r="Z149" s="30">
        <f t="shared" si="7"/>
        <v>0</v>
      </c>
      <c r="AA149" s="176">
        <f t="shared" si="8"/>
        <v>0</v>
      </c>
    </row>
    <row r="150" spans="1:27" s="30" customFormat="1">
      <c r="A150" s="24" t="s">
        <v>98</v>
      </c>
      <c r="B150" s="24"/>
      <c r="C150" s="127">
        <v>3170940</v>
      </c>
      <c r="D150" s="127"/>
      <c r="E150" s="127">
        <v>34649816643</v>
      </c>
      <c r="F150" s="127"/>
      <c r="G150" s="127">
        <v>25895107658</v>
      </c>
      <c r="H150" s="111"/>
      <c r="I150" s="111">
        <v>1196040</v>
      </c>
      <c r="J150" s="111"/>
      <c r="K150" s="111">
        <v>10008957001</v>
      </c>
      <c r="L150" s="111"/>
      <c r="M150" s="111">
        <v>378726</v>
      </c>
      <c r="N150" s="111"/>
      <c r="O150" s="111">
        <v>2521647304</v>
      </c>
      <c r="P150" s="111"/>
      <c r="Q150" s="111">
        <v>3988254</v>
      </c>
      <c r="R150" s="111"/>
      <c r="S150" s="111">
        <v>6090</v>
      </c>
      <c r="T150" s="111"/>
      <c r="U150" s="111">
        <v>40785744982</v>
      </c>
      <c r="V150" s="111"/>
      <c r="W150" s="3">
        <v>24100717013</v>
      </c>
      <c r="X150" s="276"/>
      <c r="Y150" s="120">
        <f t="shared" si="6"/>
        <v>1.8138476979342566E-3</v>
      </c>
      <c r="Z150" s="30">
        <f t="shared" si="7"/>
        <v>0</v>
      </c>
      <c r="AA150" s="176">
        <f t="shared" si="8"/>
        <v>0</v>
      </c>
    </row>
    <row r="151" spans="1:27" s="30" customFormat="1">
      <c r="A151" s="277" t="s">
        <v>99</v>
      </c>
      <c r="B151" s="24"/>
      <c r="C151" s="127">
        <v>7776230</v>
      </c>
      <c r="D151" s="127"/>
      <c r="E151" s="127">
        <v>58688518112</v>
      </c>
      <c r="F151" s="127"/>
      <c r="G151" s="127">
        <v>55941868132</v>
      </c>
      <c r="H151" s="111"/>
      <c r="I151" s="111">
        <v>13000000</v>
      </c>
      <c r="J151" s="111"/>
      <c r="K151" s="111">
        <v>99584588072</v>
      </c>
      <c r="L151" s="111"/>
      <c r="M151" s="111">
        <v>0</v>
      </c>
      <c r="N151" s="111"/>
      <c r="O151" s="111">
        <v>0</v>
      </c>
      <c r="P151" s="111"/>
      <c r="Q151" s="111">
        <v>20776230</v>
      </c>
      <c r="R151" s="111"/>
      <c r="S151" s="111">
        <v>6500</v>
      </c>
      <c r="T151" s="111"/>
      <c r="U151" s="111">
        <v>158273106184</v>
      </c>
      <c r="V151" s="111"/>
      <c r="W151" s="3">
        <v>134001593327</v>
      </c>
      <c r="X151" s="276"/>
      <c r="Y151" s="120">
        <f t="shared" si="6"/>
        <v>1.0085114125218552E-2</v>
      </c>
      <c r="Z151" s="30">
        <f t="shared" si="7"/>
        <v>0</v>
      </c>
      <c r="AA151" s="176">
        <f t="shared" si="8"/>
        <v>0</v>
      </c>
    </row>
    <row r="152" spans="1:27" s="30" customFormat="1">
      <c r="A152" s="277" t="s">
        <v>529</v>
      </c>
      <c r="B152" s="24"/>
      <c r="C152" s="127">
        <v>0</v>
      </c>
      <c r="D152" s="127"/>
      <c r="E152" s="127">
        <v>0</v>
      </c>
      <c r="F152" s="127"/>
      <c r="G152" s="127">
        <v>0</v>
      </c>
      <c r="H152" s="111"/>
      <c r="I152" s="111">
        <v>842293</v>
      </c>
      <c r="J152" s="111"/>
      <c r="K152" s="111">
        <v>16410519757</v>
      </c>
      <c r="L152" s="111"/>
      <c r="M152" s="111">
        <v>7304</v>
      </c>
      <c r="N152" s="111"/>
      <c r="O152" s="111">
        <v>138203445</v>
      </c>
      <c r="P152" s="111"/>
      <c r="Q152" s="111">
        <v>834989</v>
      </c>
      <c r="R152" s="111"/>
      <c r="S152" s="111">
        <v>18000</v>
      </c>
      <c r="T152" s="111"/>
      <c r="U152" s="111">
        <v>16268253660</v>
      </c>
      <c r="V152" s="111"/>
      <c r="W152" s="3">
        <v>14913621633</v>
      </c>
      <c r="X152" s="276"/>
      <c r="Y152" s="120">
        <f t="shared" si="6"/>
        <v>1.1224163269618977E-3</v>
      </c>
      <c r="Z152" s="30">
        <f t="shared" si="7"/>
        <v>0</v>
      </c>
      <c r="AA152" s="176">
        <f t="shared" si="8"/>
        <v>0</v>
      </c>
    </row>
    <row r="153" spans="1:27" s="30" customFormat="1">
      <c r="A153" s="24" t="s">
        <v>142</v>
      </c>
      <c r="B153" s="24"/>
      <c r="C153" s="127">
        <v>4703470</v>
      </c>
      <c r="D153" s="127"/>
      <c r="E153" s="127">
        <v>183946092794</v>
      </c>
      <c r="F153" s="127"/>
      <c r="G153" s="127">
        <v>205352935786</v>
      </c>
      <c r="H153" s="111"/>
      <c r="I153" s="111">
        <v>0</v>
      </c>
      <c r="J153" s="111"/>
      <c r="K153" s="111">
        <v>0</v>
      </c>
      <c r="L153" s="111"/>
      <c r="M153" s="111">
        <v>245202</v>
      </c>
      <c r="N153" s="111"/>
      <c r="O153" s="111">
        <v>10940756181</v>
      </c>
      <c r="P153" s="111"/>
      <c r="Q153" s="111">
        <v>4458268</v>
      </c>
      <c r="R153" s="111"/>
      <c r="S153" s="111">
        <v>35810</v>
      </c>
      <c r="T153" s="111"/>
      <c r="U153" s="111">
        <v>174356587632</v>
      </c>
      <c r="V153" s="111"/>
      <c r="W153" s="3">
        <v>158416478124</v>
      </c>
      <c r="X153" s="276"/>
      <c r="Y153" s="120">
        <f t="shared" si="6"/>
        <v>1.192260645212655E-2</v>
      </c>
      <c r="Z153" s="30">
        <f t="shared" si="7"/>
        <v>0</v>
      </c>
      <c r="AA153" s="176">
        <f t="shared" si="8"/>
        <v>0</v>
      </c>
    </row>
    <row r="154" spans="1:27" s="30" customFormat="1">
      <c r="A154" s="277" t="s">
        <v>328</v>
      </c>
      <c r="B154" s="24"/>
      <c r="C154" s="127">
        <v>6839408</v>
      </c>
      <c r="D154" s="127"/>
      <c r="E154" s="127">
        <v>40536802829</v>
      </c>
      <c r="F154" s="127"/>
      <c r="G154" s="127">
        <v>39361928386</v>
      </c>
      <c r="H154" s="111"/>
      <c r="I154" s="111">
        <v>900662</v>
      </c>
      <c r="J154" s="111"/>
      <c r="K154" s="111">
        <v>5327100943</v>
      </c>
      <c r="L154" s="111"/>
      <c r="M154" s="111">
        <v>803397</v>
      </c>
      <c r="N154" s="111"/>
      <c r="O154" s="111">
        <v>4399383153</v>
      </c>
      <c r="P154" s="111"/>
      <c r="Q154" s="111">
        <v>6936673</v>
      </c>
      <c r="R154" s="111"/>
      <c r="S154" s="111">
        <v>4550</v>
      </c>
      <c r="T154" s="111"/>
      <c r="U154" s="111">
        <v>41103362498</v>
      </c>
      <c r="V154" s="111"/>
      <c r="W154" s="3">
        <v>31317888960</v>
      </c>
      <c r="X154" s="276"/>
      <c r="Y154" s="120">
        <f t="shared" si="6"/>
        <v>2.3570203643159412E-3</v>
      </c>
      <c r="Z154" s="30">
        <f t="shared" si="7"/>
        <v>0</v>
      </c>
      <c r="AA154" s="176">
        <f t="shared" si="8"/>
        <v>0</v>
      </c>
    </row>
    <row r="155" spans="1:27" s="30" customFormat="1">
      <c r="A155" s="24" t="s">
        <v>301</v>
      </c>
      <c r="B155" s="24"/>
      <c r="C155" s="127">
        <v>9353094</v>
      </c>
      <c r="D155" s="127"/>
      <c r="E155" s="127">
        <v>17391969986</v>
      </c>
      <c r="F155" s="127"/>
      <c r="G155" s="127">
        <v>19192683203</v>
      </c>
      <c r="H155" s="111"/>
      <c r="I155" s="111">
        <v>1231682</v>
      </c>
      <c r="J155" s="111"/>
      <c r="K155" s="111">
        <v>2523225760</v>
      </c>
      <c r="L155" s="111"/>
      <c r="M155" s="111">
        <v>4770158</v>
      </c>
      <c r="N155" s="111"/>
      <c r="O155" s="111">
        <v>8643696679</v>
      </c>
      <c r="P155" s="111"/>
      <c r="Q155" s="111">
        <v>5814618</v>
      </c>
      <c r="R155" s="111"/>
      <c r="S155" s="111">
        <v>1820</v>
      </c>
      <c r="T155" s="111"/>
      <c r="U155" s="111">
        <v>10940170643</v>
      </c>
      <c r="V155" s="111"/>
      <c r="W155" s="3">
        <v>10500801229</v>
      </c>
      <c r="X155" s="276"/>
      <c r="Y155" s="120">
        <f t="shared" si="6"/>
        <v>7.9030238500426891E-4</v>
      </c>
      <c r="Z155" s="30">
        <f t="shared" si="7"/>
        <v>0</v>
      </c>
      <c r="AA155" s="176">
        <f t="shared" si="8"/>
        <v>0</v>
      </c>
    </row>
    <row r="156" spans="1:27" s="30" customFormat="1">
      <c r="A156" s="277" t="s">
        <v>247</v>
      </c>
      <c r="B156" s="24"/>
      <c r="C156" s="127">
        <v>8490182</v>
      </c>
      <c r="D156" s="127"/>
      <c r="E156" s="127">
        <v>33512010269</v>
      </c>
      <c r="F156" s="127"/>
      <c r="G156" s="127">
        <v>28481404441</v>
      </c>
      <c r="H156" s="111"/>
      <c r="I156" s="111">
        <v>0</v>
      </c>
      <c r="J156" s="111"/>
      <c r="K156" s="111">
        <v>0</v>
      </c>
      <c r="L156" s="111"/>
      <c r="M156" s="111">
        <v>0</v>
      </c>
      <c r="N156" s="111"/>
      <c r="O156" s="111">
        <v>0</v>
      </c>
      <c r="P156" s="111"/>
      <c r="Q156" s="111">
        <v>8490182</v>
      </c>
      <c r="R156" s="111"/>
      <c r="S156" s="111">
        <v>2754</v>
      </c>
      <c r="T156" s="111"/>
      <c r="U156" s="111">
        <v>33512010269</v>
      </c>
      <c r="V156" s="111"/>
      <c r="W156" s="3">
        <v>23201218671</v>
      </c>
      <c r="X156" s="276"/>
      <c r="Y156" s="120">
        <f t="shared" si="6"/>
        <v>1.7461504175565682E-3</v>
      </c>
      <c r="Z156" s="30">
        <f t="shared" si="7"/>
        <v>0</v>
      </c>
      <c r="AA156" s="176">
        <f t="shared" si="8"/>
        <v>0</v>
      </c>
    </row>
    <row r="157" spans="1:27" s="30" customFormat="1">
      <c r="A157" s="277" t="s">
        <v>382</v>
      </c>
      <c r="B157" s="24"/>
      <c r="C157" s="127">
        <v>7509643</v>
      </c>
      <c r="D157" s="127"/>
      <c r="E157" s="127">
        <v>60325395029</v>
      </c>
      <c r="F157" s="127"/>
      <c r="G157" s="127">
        <v>65648538382</v>
      </c>
      <c r="H157" s="111"/>
      <c r="I157" s="111">
        <v>0</v>
      </c>
      <c r="J157" s="111"/>
      <c r="K157" s="111">
        <v>0</v>
      </c>
      <c r="L157" s="111"/>
      <c r="M157" s="111">
        <v>1487074</v>
      </c>
      <c r="N157" s="111"/>
      <c r="O157" s="111">
        <v>11024946432</v>
      </c>
      <c r="P157" s="111"/>
      <c r="Q157" s="111">
        <v>6022569</v>
      </c>
      <c r="R157" s="111"/>
      <c r="S157" s="111">
        <v>7120</v>
      </c>
      <c r="T157" s="111"/>
      <c r="U157" s="111">
        <v>48379643881</v>
      </c>
      <c r="V157" s="111"/>
      <c r="W157" s="3">
        <v>42549223539</v>
      </c>
      <c r="X157" s="276"/>
      <c r="Y157" s="120">
        <f t="shared" si="6"/>
        <v>3.2023035299520459E-3</v>
      </c>
      <c r="Z157" s="30">
        <f t="shared" si="7"/>
        <v>0</v>
      </c>
      <c r="AA157" s="176">
        <f t="shared" si="8"/>
        <v>0</v>
      </c>
    </row>
    <row r="158" spans="1:27" s="30" customFormat="1">
      <c r="A158" s="24" t="s">
        <v>82</v>
      </c>
      <c r="B158" s="24"/>
      <c r="C158" s="127">
        <v>13702684</v>
      </c>
      <c r="D158" s="127"/>
      <c r="E158" s="127">
        <v>50433308890</v>
      </c>
      <c r="F158" s="127"/>
      <c r="G158" s="127">
        <v>55828305814</v>
      </c>
      <c r="H158" s="111"/>
      <c r="I158" s="111">
        <v>0</v>
      </c>
      <c r="J158" s="111"/>
      <c r="K158" s="111">
        <v>0</v>
      </c>
      <c r="L158" s="111"/>
      <c r="M158" s="111">
        <v>3509602</v>
      </c>
      <c r="N158" s="111"/>
      <c r="O158" s="111">
        <v>13807521016</v>
      </c>
      <c r="P158" s="111"/>
      <c r="Q158" s="111">
        <v>10193082</v>
      </c>
      <c r="R158" s="111"/>
      <c r="S158" s="111">
        <v>3255</v>
      </c>
      <c r="T158" s="111"/>
      <c r="U158" s="111">
        <v>37516070066</v>
      </c>
      <c r="V158" s="111"/>
      <c r="W158" s="3">
        <v>32922012249</v>
      </c>
      <c r="X158" s="276"/>
      <c r="Y158" s="120">
        <f t="shared" si="6"/>
        <v>2.4777485290998318E-3</v>
      </c>
      <c r="Z158" s="30">
        <f t="shared" si="7"/>
        <v>0</v>
      </c>
      <c r="AA158" s="176">
        <f t="shared" si="8"/>
        <v>0</v>
      </c>
    </row>
    <row r="159" spans="1:27" s="30" customFormat="1">
      <c r="A159" s="24" t="s">
        <v>405</v>
      </c>
      <c r="B159" s="24"/>
      <c r="C159" s="127">
        <v>11552934</v>
      </c>
      <c r="D159" s="127"/>
      <c r="E159" s="127">
        <v>179402146515</v>
      </c>
      <c r="F159" s="127"/>
      <c r="G159" s="127">
        <v>156937092244</v>
      </c>
      <c r="H159" s="111"/>
      <c r="I159" s="111">
        <v>0</v>
      </c>
      <c r="J159" s="111"/>
      <c r="K159" s="111">
        <v>0</v>
      </c>
      <c r="L159" s="111"/>
      <c r="M159" s="111">
        <v>1579600</v>
      </c>
      <c r="N159" s="111"/>
      <c r="O159" s="111">
        <v>18583623741</v>
      </c>
      <c r="P159" s="111"/>
      <c r="Q159" s="111">
        <v>9973334</v>
      </c>
      <c r="R159" s="111"/>
      <c r="S159" s="111">
        <v>10400</v>
      </c>
      <c r="T159" s="111"/>
      <c r="U159" s="111">
        <v>154872998280</v>
      </c>
      <c r="V159" s="111"/>
      <c r="W159" s="3">
        <v>102920897336</v>
      </c>
      <c r="X159" s="276"/>
      <c r="Y159" s="120">
        <f t="shared" si="6"/>
        <v>7.7459451767154588E-3</v>
      </c>
      <c r="Z159" s="30">
        <f t="shared" si="7"/>
        <v>0</v>
      </c>
      <c r="AA159" s="176">
        <f t="shared" si="8"/>
        <v>0</v>
      </c>
    </row>
    <row r="160" spans="1:27" s="30" customFormat="1">
      <c r="A160" s="24" t="s">
        <v>351</v>
      </c>
      <c r="B160" s="24"/>
      <c r="C160" s="127">
        <v>6682331</v>
      </c>
      <c r="D160" s="127"/>
      <c r="E160" s="127">
        <v>21105395313</v>
      </c>
      <c r="F160" s="127"/>
      <c r="G160" s="127">
        <v>21861340692</v>
      </c>
      <c r="H160" s="111"/>
      <c r="I160" s="111">
        <v>879977</v>
      </c>
      <c r="J160" s="111"/>
      <c r="K160" s="111">
        <v>2961149604</v>
      </c>
      <c r="L160" s="111"/>
      <c r="M160" s="111">
        <v>3367808</v>
      </c>
      <c r="N160" s="111"/>
      <c r="O160" s="111">
        <v>10016440880</v>
      </c>
      <c r="P160" s="111"/>
      <c r="Q160" s="111">
        <v>4194500</v>
      </c>
      <c r="R160" s="111"/>
      <c r="S160" s="111">
        <v>2566</v>
      </c>
      <c r="T160" s="111"/>
      <c r="U160" s="111">
        <v>13348718758</v>
      </c>
      <c r="V160" s="111"/>
      <c r="W160" s="3">
        <v>10679888341</v>
      </c>
      <c r="X160" s="276"/>
      <c r="Y160" s="120">
        <f t="shared" si="6"/>
        <v>8.0378068715003818E-4</v>
      </c>
      <c r="Z160" s="30">
        <f t="shared" si="7"/>
        <v>0</v>
      </c>
      <c r="AA160" s="176">
        <f t="shared" si="8"/>
        <v>0</v>
      </c>
    </row>
    <row r="161" spans="1:27" s="30" customFormat="1">
      <c r="A161" s="277" t="s">
        <v>292</v>
      </c>
      <c r="B161" s="24"/>
      <c r="C161" s="127">
        <v>902501</v>
      </c>
      <c r="D161" s="127"/>
      <c r="E161" s="127">
        <v>32815168448</v>
      </c>
      <c r="F161" s="127"/>
      <c r="G161" s="127">
        <v>32686650358</v>
      </c>
      <c r="H161" s="111"/>
      <c r="I161" s="111">
        <v>919845</v>
      </c>
      <c r="J161" s="111"/>
      <c r="K161" s="111">
        <v>34658976371</v>
      </c>
      <c r="L161" s="111"/>
      <c r="M161" s="111">
        <v>267794</v>
      </c>
      <c r="N161" s="111"/>
      <c r="O161" s="111">
        <v>8766724950</v>
      </c>
      <c r="P161" s="111"/>
      <c r="Q161" s="111">
        <v>1554552</v>
      </c>
      <c r="R161" s="111"/>
      <c r="S161" s="111">
        <v>32730</v>
      </c>
      <c r="T161" s="111"/>
      <c r="U161" s="111">
        <v>57558809785</v>
      </c>
      <c r="V161" s="111"/>
      <c r="W161" s="3">
        <v>50487180800</v>
      </c>
      <c r="X161" s="276"/>
      <c r="Y161" s="120">
        <f t="shared" si="6"/>
        <v>3.7997233285579921E-3</v>
      </c>
      <c r="Z161" s="30">
        <f t="shared" si="7"/>
        <v>0</v>
      </c>
      <c r="AA161" s="176">
        <f t="shared" si="8"/>
        <v>0</v>
      </c>
    </row>
    <row r="162" spans="1:27" s="30" customFormat="1">
      <c r="A162" s="24" t="s">
        <v>357</v>
      </c>
      <c r="B162" s="24"/>
      <c r="C162" s="127">
        <v>2079344</v>
      </c>
      <c r="D162" s="127"/>
      <c r="E162" s="127">
        <v>10014988469</v>
      </c>
      <c r="F162" s="127"/>
      <c r="G162" s="127">
        <v>14752385301</v>
      </c>
      <c r="H162" s="111"/>
      <c r="I162" s="111">
        <v>0</v>
      </c>
      <c r="J162" s="111"/>
      <c r="K162" s="111">
        <v>0</v>
      </c>
      <c r="L162" s="111"/>
      <c r="M162" s="111">
        <v>779656</v>
      </c>
      <c r="N162" s="111"/>
      <c r="O162" s="111">
        <v>5082107957</v>
      </c>
      <c r="P162" s="111"/>
      <c r="Q162" s="111">
        <v>1299688</v>
      </c>
      <c r="R162" s="111"/>
      <c r="S162" s="111">
        <v>6130</v>
      </c>
      <c r="T162" s="111"/>
      <c r="U162" s="111">
        <v>6259839802</v>
      </c>
      <c r="V162" s="111"/>
      <c r="W162" s="3">
        <v>7905501858</v>
      </c>
      <c r="X162" s="276"/>
      <c r="Y162" s="120">
        <f t="shared" si="6"/>
        <v>5.949771676259086E-4</v>
      </c>
      <c r="Z162" s="30">
        <f t="shared" si="7"/>
        <v>0</v>
      </c>
      <c r="AA162" s="176">
        <f t="shared" si="8"/>
        <v>0</v>
      </c>
    </row>
    <row r="163" spans="1:27" s="30" customFormat="1">
      <c r="A163" s="277" t="s">
        <v>299</v>
      </c>
      <c r="B163" s="24"/>
      <c r="C163" s="127">
        <v>2286635</v>
      </c>
      <c r="D163" s="127"/>
      <c r="E163" s="127">
        <v>21119819111</v>
      </c>
      <c r="F163" s="127"/>
      <c r="G163" s="127">
        <v>29814125356</v>
      </c>
      <c r="H163" s="111"/>
      <c r="I163" s="111">
        <v>301120</v>
      </c>
      <c r="J163" s="111"/>
      <c r="K163" s="111">
        <v>4057834123</v>
      </c>
      <c r="L163" s="111"/>
      <c r="M163" s="111">
        <v>651065</v>
      </c>
      <c r="N163" s="111"/>
      <c r="O163" s="111">
        <v>8081094475</v>
      </c>
      <c r="P163" s="111"/>
      <c r="Q163" s="111">
        <v>1936690</v>
      </c>
      <c r="R163" s="111"/>
      <c r="S163" s="111">
        <v>11880</v>
      </c>
      <c r="T163" s="111"/>
      <c r="U163" s="111">
        <v>18843093432</v>
      </c>
      <c r="V163" s="111"/>
      <c r="W163" s="3">
        <v>22830026313</v>
      </c>
      <c r="X163" s="276"/>
      <c r="Y163" s="120">
        <f t="shared" si="6"/>
        <v>1.7182140535186886E-3</v>
      </c>
      <c r="Z163" s="30">
        <f t="shared" si="7"/>
        <v>0</v>
      </c>
      <c r="AA163" s="176">
        <f t="shared" si="8"/>
        <v>0</v>
      </c>
    </row>
    <row r="164" spans="1:27" s="30" customFormat="1" ht="40.200000000000003" customHeight="1">
      <c r="A164" s="277" t="s">
        <v>219</v>
      </c>
      <c r="B164" s="24"/>
      <c r="C164" s="127">
        <v>0</v>
      </c>
      <c r="D164" s="127"/>
      <c r="E164" s="127">
        <v>0</v>
      </c>
      <c r="F164" s="127"/>
      <c r="G164" s="127">
        <v>0</v>
      </c>
      <c r="H164" s="111"/>
      <c r="I164" s="111">
        <v>6191551</v>
      </c>
      <c r="J164" s="111"/>
      <c r="K164" s="111">
        <v>11217937753</v>
      </c>
      <c r="L164" s="111"/>
      <c r="M164" s="111">
        <v>362323</v>
      </c>
      <c r="N164" s="111"/>
      <c r="O164" s="111">
        <v>613219694</v>
      </c>
      <c r="P164" s="111"/>
      <c r="Q164" s="111">
        <v>5829228</v>
      </c>
      <c r="R164" s="111"/>
      <c r="S164" s="111">
        <v>1530</v>
      </c>
      <c r="T164" s="111"/>
      <c r="U164" s="111">
        <v>10561475929</v>
      </c>
      <c r="V164" s="111"/>
      <c r="W164" s="3">
        <v>8849777147</v>
      </c>
      <c r="X164" s="276"/>
      <c r="Y164" s="120">
        <f t="shared" si="6"/>
        <v>6.6604441256492761E-4</v>
      </c>
      <c r="Z164" s="30">
        <f t="shared" si="7"/>
        <v>0</v>
      </c>
      <c r="AA164" s="176">
        <f t="shared" si="8"/>
        <v>0</v>
      </c>
    </row>
    <row r="165" spans="1:27" s="30" customFormat="1">
      <c r="A165" s="24" t="s">
        <v>255</v>
      </c>
      <c r="B165" s="24"/>
      <c r="C165" s="127">
        <v>4254070</v>
      </c>
      <c r="D165" s="127"/>
      <c r="E165" s="127">
        <v>54997075734</v>
      </c>
      <c r="F165" s="127"/>
      <c r="G165" s="127">
        <v>70620442434</v>
      </c>
      <c r="H165" s="111"/>
      <c r="I165" s="111">
        <v>0</v>
      </c>
      <c r="J165" s="111"/>
      <c r="K165" s="111">
        <v>0</v>
      </c>
      <c r="L165" s="111"/>
      <c r="M165" s="111">
        <v>643398</v>
      </c>
      <c r="N165" s="111"/>
      <c r="O165" s="111">
        <v>9070839099</v>
      </c>
      <c r="P165" s="111"/>
      <c r="Q165" s="111">
        <v>3610672</v>
      </c>
      <c r="R165" s="111"/>
      <c r="S165" s="111">
        <v>12810</v>
      </c>
      <c r="T165" s="111"/>
      <c r="U165" s="111">
        <v>46679157003</v>
      </c>
      <c r="V165" s="111"/>
      <c r="W165" s="3">
        <v>45895174890</v>
      </c>
      <c r="X165" s="276"/>
      <c r="Y165" s="120">
        <f t="shared" si="6"/>
        <v>3.4541236792089208E-3</v>
      </c>
      <c r="Z165" s="30">
        <f t="shared" si="7"/>
        <v>0</v>
      </c>
      <c r="AA165" s="176">
        <f t="shared" si="8"/>
        <v>0</v>
      </c>
    </row>
    <row r="166" spans="1:27" s="30" customFormat="1">
      <c r="A166" s="277" t="s">
        <v>367</v>
      </c>
      <c r="B166" s="24"/>
      <c r="C166" s="127">
        <v>4250840</v>
      </c>
      <c r="D166" s="127"/>
      <c r="E166" s="127">
        <v>38766484236</v>
      </c>
      <c r="F166" s="127"/>
      <c r="G166" s="127">
        <v>46482150697</v>
      </c>
      <c r="H166" s="111"/>
      <c r="I166" s="111">
        <v>578163</v>
      </c>
      <c r="J166" s="111"/>
      <c r="K166" s="111">
        <v>0</v>
      </c>
      <c r="L166" s="111"/>
      <c r="M166" s="111">
        <v>1360023</v>
      </c>
      <c r="N166" s="111"/>
      <c r="O166" s="111">
        <v>14703971660</v>
      </c>
      <c r="P166" s="111"/>
      <c r="Q166" s="3">
        <v>3468980</v>
      </c>
      <c r="R166" s="111"/>
      <c r="S166" s="111">
        <v>8390</v>
      </c>
      <c r="T166" s="111"/>
      <c r="U166" s="111">
        <v>26363450909</v>
      </c>
      <c r="V166" s="111"/>
      <c r="W166" s="3">
        <v>28879762546</v>
      </c>
      <c r="X166" s="276"/>
      <c r="Y166" s="120">
        <f t="shared" si="6"/>
        <v>2.1735241645588488E-3</v>
      </c>
      <c r="Z166" s="30">
        <f t="shared" si="7"/>
        <v>0</v>
      </c>
      <c r="AA166" s="176">
        <f t="shared" si="8"/>
        <v>0</v>
      </c>
    </row>
    <row r="167" spans="1:27" s="30" customFormat="1">
      <c r="A167" s="277" t="s">
        <v>171</v>
      </c>
      <c r="B167" s="24"/>
      <c r="C167" s="127">
        <v>6420518</v>
      </c>
      <c r="D167" s="127"/>
      <c r="E167" s="127">
        <v>58152116641</v>
      </c>
      <c r="F167" s="127"/>
      <c r="G167" s="127">
        <v>71481356585</v>
      </c>
      <c r="H167" s="111"/>
      <c r="I167" s="111">
        <v>0</v>
      </c>
      <c r="J167" s="111"/>
      <c r="K167" s="111">
        <v>0</v>
      </c>
      <c r="L167" s="111"/>
      <c r="M167" s="111">
        <v>1245298</v>
      </c>
      <c r="N167" s="111"/>
      <c r="O167" s="111">
        <v>15125143148</v>
      </c>
      <c r="P167" s="111"/>
      <c r="Q167" s="111">
        <v>5175220</v>
      </c>
      <c r="R167" s="111"/>
      <c r="S167" s="111">
        <v>12590</v>
      </c>
      <c r="T167" s="111"/>
      <c r="U167" s="111">
        <v>46873164608</v>
      </c>
      <c r="V167" s="111"/>
      <c r="W167" s="3">
        <v>64652363770</v>
      </c>
      <c r="X167" s="276"/>
      <c r="Y167" s="120">
        <f t="shared" si="6"/>
        <v>4.8658113004259205E-3</v>
      </c>
      <c r="Z167" s="30">
        <f t="shared" si="7"/>
        <v>0</v>
      </c>
      <c r="AA167" s="176">
        <f t="shared" si="8"/>
        <v>0</v>
      </c>
    </row>
    <row r="168" spans="1:27" s="30" customFormat="1">
      <c r="A168" s="277" t="s">
        <v>250</v>
      </c>
      <c r="B168" s="24"/>
      <c r="C168" s="127">
        <v>11878799</v>
      </c>
      <c r="D168" s="127"/>
      <c r="E168" s="127">
        <v>73117990115</v>
      </c>
      <c r="F168" s="127"/>
      <c r="G168" s="127">
        <v>93824328037</v>
      </c>
      <c r="H168" s="111"/>
      <c r="I168" s="111">
        <v>2432971</v>
      </c>
      <c r="J168" s="111"/>
      <c r="K168" s="111">
        <v>19979115351</v>
      </c>
      <c r="L168" s="111"/>
      <c r="M168" s="111">
        <v>2145542</v>
      </c>
      <c r="N168" s="111"/>
      <c r="O168" s="111">
        <v>15541558089</v>
      </c>
      <c r="P168" s="111"/>
      <c r="Q168" s="111">
        <v>12166228</v>
      </c>
      <c r="R168" s="111"/>
      <c r="S168" s="111">
        <v>7340</v>
      </c>
      <c r="T168" s="111"/>
      <c r="U168" s="111">
        <v>79140498432</v>
      </c>
      <c r="V168" s="111"/>
      <c r="W168" s="3">
        <v>88609823646</v>
      </c>
      <c r="X168" s="276"/>
      <c r="Y168" s="120">
        <f t="shared" si="6"/>
        <v>6.6688773013666826E-3</v>
      </c>
      <c r="Z168" s="30">
        <f t="shared" si="7"/>
        <v>0</v>
      </c>
      <c r="AA168" s="176">
        <f t="shared" si="8"/>
        <v>0</v>
      </c>
    </row>
    <row r="169" spans="1:27" s="30" customFormat="1">
      <c r="A169" s="277" t="s">
        <v>119</v>
      </c>
      <c r="B169" s="24"/>
      <c r="C169" s="127">
        <v>38229959</v>
      </c>
      <c r="D169" s="127"/>
      <c r="E169" s="127">
        <v>128148251412</v>
      </c>
      <c r="F169" s="127"/>
      <c r="G169" s="127">
        <v>123476606816</v>
      </c>
      <c r="H169" s="111"/>
      <c r="I169" s="111">
        <v>0</v>
      </c>
      <c r="J169" s="111"/>
      <c r="K169" s="111">
        <v>0</v>
      </c>
      <c r="L169" s="111"/>
      <c r="M169" s="111">
        <v>7414701</v>
      </c>
      <c r="N169" s="111"/>
      <c r="O169" s="111">
        <v>20603448615</v>
      </c>
      <c r="P169" s="111"/>
      <c r="Q169" s="111">
        <v>30815258</v>
      </c>
      <c r="R169" s="111"/>
      <c r="S169" s="111">
        <v>2898</v>
      </c>
      <c r="T169" s="111"/>
      <c r="U169" s="111">
        <v>103293896536</v>
      </c>
      <c r="V169" s="111"/>
      <c r="W169" s="3">
        <v>88612308452</v>
      </c>
      <c r="X169" s="276"/>
      <c r="Y169" s="120">
        <f t="shared" si="6"/>
        <v>6.6690643107258024E-3</v>
      </c>
      <c r="Z169" s="30">
        <f t="shared" si="7"/>
        <v>0</v>
      </c>
      <c r="AA169" s="176">
        <f t="shared" si="8"/>
        <v>0</v>
      </c>
    </row>
    <row r="170" spans="1:27" s="30" customFormat="1">
      <c r="A170" s="277" t="s">
        <v>105</v>
      </c>
      <c r="B170" s="24"/>
      <c r="C170" s="127">
        <v>1318713</v>
      </c>
      <c r="D170" s="127"/>
      <c r="E170" s="127">
        <v>25992841710</v>
      </c>
      <c r="F170" s="127"/>
      <c r="G170" s="127">
        <v>35801089380</v>
      </c>
      <c r="H170" s="127"/>
      <c r="I170" s="111">
        <v>173657</v>
      </c>
      <c r="J170" s="111"/>
      <c r="K170" s="111">
        <v>4829928771</v>
      </c>
      <c r="L170" s="111"/>
      <c r="M170" s="111">
        <v>225709</v>
      </c>
      <c r="N170" s="111"/>
      <c r="O170" s="111">
        <v>5534938050</v>
      </c>
      <c r="P170" s="111"/>
      <c r="Q170" s="24">
        <v>1266661</v>
      </c>
      <c r="R170" s="24"/>
      <c r="S170" s="111">
        <v>23680</v>
      </c>
      <c r="T170" s="111"/>
      <c r="U170" s="111">
        <v>26161073515</v>
      </c>
      <c r="V170" s="111"/>
      <c r="W170" s="3">
        <v>29762674748</v>
      </c>
      <c r="X170" s="276"/>
      <c r="Y170" s="120">
        <f t="shared" si="6"/>
        <v>2.2399731529525106E-3</v>
      </c>
      <c r="Z170" s="30">
        <f t="shared" si="7"/>
        <v>0</v>
      </c>
      <c r="AA170" s="176">
        <f t="shared" si="8"/>
        <v>0</v>
      </c>
    </row>
    <row r="171" spans="1:27" s="30" customFormat="1">
      <c r="A171" s="277" t="s">
        <v>253</v>
      </c>
      <c r="B171" s="24"/>
      <c r="C171" s="127">
        <v>1036546</v>
      </c>
      <c r="D171" s="127"/>
      <c r="E171" s="127">
        <v>50077078083</v>
      </c>
      <c r="F171" s="127"/>
      <c r="G171" s="127">
        <v>66741538780</v>
      </c>
      <c r="H171" s="111"/>
      <c r="I171" s="111">
        <v>0</v>
      </c>
      <c r="J171" s="111"/>
      <c r="K171" s="111">
        <v>0</v>
      </c>
      <c r="L171" s="111"/>
      <c r="M171" s="111">
        <v>126384</v>
      </c>
      <c r="N171" s="111"/>
      <c r="O171" s="111">
        <v>7491614524</v>
      </c>
      <c r="P171" s="111"/>
      <c r="Q171" s="111">
        <v>910162</v>
      </c>
      <c r="R171" s="111"/>
      <c r="S171" s="111">
        <v>54350</v>
      </c>
      <c r="T171" s="111"/>
      <c r="U171" s="111">
        <v>43971279173</v>
      </c>
      <c r="V171" s="111"/>
      <c r="W171" s="3">
        <v>49084922438</v>
      </c>
      <c r="X171" s="276"/>
      <c r="Y171" s="120">
        <f t="shared" si="6"/>
        <v>3.6941877504898875E-3</v>
      </c>
      <c r="Z171" s="30">
        <f t="shared" si="7"/>
        <v>0</v>
      </c>
      <c r="AA171" s="176">
        <f t="shared" si="8"/>
        <v>0</v>
      </c>
    </row>
    <row r="172" spans="1:27" s="30" customFormat="1">
      <c r="A172" s="277" t="s">
        <v>143</v>
      </c>
      <c r="B172" s="24"/>
      <c r="C172" s="127">
        <v>543597</v>
      </c>
      <c r="D172" s="127"/>
      <c r="E172" s="127">
        <v>36120621137</v>
      </c>
      <c r="F172" s="127"/>
      <c r="G172" s="127">
        <v>32654973013</v>
      </c>
      <c r="H172" s="111"/>
      <c r="I172" s="111">
        <v>0</v>
      </c>
      <c r="J172" s="111"/>
      <c r="K172" s="111">
        <v>0</v>
      </c>
      <c r="L172" s="111"/>
      <c r="M172" s="111">
        <v>543597</v>
      </c>
      <c r="N172" s="111"/>
      <c r="O172" s="111">
        <v>27433023785</v>
      </c>
      <c r="P172" s="111"/>
      <c r="Q172" s="111">
        <v>0</v>
      </c>
      <c r="R172" s="111"/>
      <c r="S172" s="111">
        <v>0</v>
      </c>
      <c r="T172" s="111"/>
      <c r="U172" s="111">
        <v>0</v>
      </c>
      <c r="V172" s="111"/>
      <c r="W172" s="3">
        <v>0</v>
      </c>
      <c r="X172" s="276"/>
      <c r="Y172" s="120">
        <f t="shared" si="6"/>
        <v>0</v>
      </c>
      <c r="Z172" s="30">
        <f t="shared" si="7"/>
        <v>0</v>
      </c>
      <c r="AA172" s="176">
        <f t="shared" si="8"/>
        <v>0</v>
      </c>
    </row>
    <row r="173" spans="1:27" s="30" customFormat="1">
      <c r="A173" s="277" t="s">
        <v>341</v>
      </c>
      <c r="B173" s="24"/>
      <c r="C173" s="127">
        <v>1544752</v>
      </c>
      <c r="D173" s="127"/>
      <c r="E173" s="127">
        <v>30748389767</v>
      </c>
      <c r="F173" s="127"/>
      <c r="G173" s="127">
        <v>26088444363</v>
      </c>
      <c r="H173" s="111"/>
      <c r="I173" s="111">
        <v>121032</v>
      </c>
      <c r="J173" s="111"/>
      <c r="K173" s="111">
        <v>2126129576</v>
      </c>
      <c r="L173" s="111"/>
      <c r="M173" s="111">
        <v>144465</v>
      </c>
      <c r="N173" s="111"/>
      <c r="O173" s="111">
        <v>1994773265</v>
      </c>
      <c r="P173" s="111"/>
      <c r="Q173" s="111">
        <v>1521319</v>
      </c>
      <c r="R173" s="111"/>
      <c r="S173" s="111">
        <v>12040</v>
      </c>
      <c r="T173" s="111"/>
      <c r="U173" s="111">
        <v>30023478970</v>
      </c>
      <c r="V173" s="111"/>
      <c r="W173" s="3">
        <v>18175092821</v>
      </c>
      <c r="X173" s="276"/>
      <c r="Y173" s="120">
        <f t="shared" si="6"/>
        <v>1.367878401930111E-3</v>
      </c>
      <c r="Z173" s="30">
        <f t="shared" si="7"/>
        <v>0</v>
      </c>
      <c r="AA173" s="176">
        <f t="shared" si="8"/>
        <v>0</v>
      </c>
    </row>
    <row r="174" spans="1:27" s="30" customFormat="1">
      <c r="A174" s="24" t="s">
        <v>159</v>
      </c>
      <c r="B174" s="24"/>
      <c r="C174" s="127">
        <v>15246637</v>
      </c>
      <c r="D174" s="127"/>
      <c r="E174" s="127">
        <v>53054129127</v>
      </c>
      <c r="F174" s="127"/>
      <c r="G174" s="127">
        <v>58245804913</v>
      </c>
      <c r="H174" s="111"/>
      <c r="I174" s="111">
        <v>2007786</v>
      </c>
      <c r="J174" s="111"/>
      <c r="K174" s="111">
        <v>7843972822</v>
      </c>
      <c r="L174" s="111"/>
      <c r="M174" s="111">
        <v>7384240</v>
      </c>
      <c r="N174" s="111"/>
      <c r="O174" s="111">
        <v>25759459498</v>
      </c>
      <c r="P174" s="111"/>
      <c r="Q174" s="111">
        <v>9870183</v>
      </c>
      <c r="R174" s="111"/>
      <c r="S174" s="111">
        <v>3523</v>
      </c>
      <c r="T174" s="111"/>
      <c r="U174" s="111">
        <v>34836019181</v>
      </c>
      <c r="V174" s="111"/>
      <c r="W174" s="3">
        <v>34503862093</v>
      </c>
      <c r="X174" s="276"/>
      <c r="Y174" s="120">
        <f t="shared" si="6"/>
        <v>2.5968003687803437E-3</v>
      </c>
      <c r="Z174" s="30">
        <f t="shared" si="7"/>
        <v>0</v>
      </c>
      <c r="AA174" s="176">
        <f t="shared" si="8"/>
        <v>0</v>
      </c>
    </row>
    <row r="175" spans="1:27" s="30" customFormat="1">
      <c r="A175" s="24" t="s">
        <v>123</v>
      </c>
      <c r="B175" s="24"/>
      <c r="C175" s="127">
        <v>7835296</v>
      </c>
      <c r="D175" s="127"/>
      <c r="E175" s="127">
        <v>163047146225</v>
      </c>
      <c r="F175" s="127"/>
      <c r="G175" s="127">
        <v>188148445722</v>
      </c>
      <c r="H175" s="111"/>
      <c r="I175" s="111">
        <v>0</v>
      </c>
      <c r="J175" s="111"/>
      <c r="K175" s="111">
        <v>0</v>
      </c>
      <c r="L175" s="111"/>
      <c r="M175" s="111">
        <v>1030290</v>
      </c>
      <c r="N175" s="111"/>
      <c r="O175" s="111">
        <v>20491790801</v>
      </c>
      <c r="P175" s="111"/>
      <c r="Q175" s="111">
        <v>6805006</v>
      </c>
      <c r="R175" s="111"/>
      <c r="S175" s="111">
        <v>17850</v>
      </c>
      <c r="T175" s="111"/>
      <c r="U175" s="111">
        <v>141607516595</v>
      </c>
      <c r="V175" s="111"/>
      <c r="W175" s="3">
        <v>120530398972</v>
      </c>
      <c r="X175" s="276"/>
      <c r="Y175" s="120">
        <f t="shared" si="6"/>
        <v>9.0712565351700261E-3</v>
      </c>
      <c r="Z175" s="30">
        <f t="shared" si="7"/>
        <v>0</v>
      </c>
      <c r="AA175" s="176">
        <f t="shared" si="8"/>
        <v>0</v>
      </c>
    </row>
    <row r="176" spans="1:27" s="30" customFormat="1">
      <c r="A176" s="24" t="s">
        <v>183</v>
      </c>
      <c r="B176" s="24"/>
      <c r="C176" s="127">
        <v>6064797</v>
      </c>
      <c r="D176" s="127"/>
      <c r="E176" s="127">
        <v>35397656450</v>
      </c>
      <c r="F176" s="127"/>
      <c r="G176" s="127">
        <v>31714417952</v>
      </c>
      <c r="H176" s="111"/>
      <c r="I176" s="111">
        <v>0</v>
      </c>
      <c r="J176" s="111"/>
      <c r="K176" s="111">
        <v>0</v>
      </c>
      <c r="L176" s="111"/>
      <c r="M176" s="111">
        <v>1558681</v>
      </c>
      <c r="N176" s="111"/>
      <c r="O176" s="111">
        <v>7268609934</v>
      </c>
      <c r="P176" s="111"/>
      <c r="Q176" s="111">
        <v>4506116</v>
      </c>
      <c r="R176" s="111"/>
      <c r="S176" s="111">
        <v>4400</v>
      </c>
      <c r="T176" s="111"/>
      <c r="U176" s="111">
        <v>26300294321</v>
      </c>
      <c r="V176" s="111"/>
      <c r="W176" s="3">
        <v>19673648387</v>
      </c>
      <c r="X176" s="276"/>
      <c r="Y176" s="120">
        <f t="shared" si="6"/>
        <v>1.4806614183917994E-3</v>
      </c>
      <c r="Z176" s="30">
        <f t="shared" si="7"/>
        <v>0</v>
      </c>
      <c r="AA176" s="176">
        <f t="shared" si="8"/>
        <v>0</v>
      </c>
    </row>
    <row r="177" spans="1:27" s="30" customFormat="1">
      <c r="A177" s="24" t="s">
        <v>208</v>
      </c>
      <c r="B177" s="24"/>
      <c r="C177" s="127">
        <v>16990409</v>
      </c>
      <c r="D177" s="127"/>
      <c r="E177" s="127">
        <v>29487178755</v>
      </c>
      <c r="F177" s="127"/>
      <c r="G177" s="127">
        <v>46025269673</v>
      </c>
      <c r="H177" s="111"/>
      <c r="I177" s="111">
        <v>0</v>
      </c>
      <c r="J177" s="111"/>
      <c r="K177" s="111">
        <v>0</v>
      </c>
      <c r="L177" s="111"/>
      <c r="M177" s="111">
        <v>6587711</v>
      </c>
      <c r="N177" s="111"/>
      <c r="O177" s="111">
        <v>18481347419</v>
      </c>
      <c r="P177" s="111"/>
      <c r="Q177" s="111">
        <v>10402698</v>
      </c>
      <c r="R177" s="111"/>
      <c r="S177" s="111">
        <v>2508</v>
      </c>
      <c r="T177" s="111"/>
      <c r="U177" s="111">
        <v>18054080715</v>
      </c>
      <c r="V177" s="111"/>
      <c r="W177" s="3">
        <v>25888291148</v>
      </c>
      <c r="X177" s="276"/>
      <c r="Y177" s="120">
        <f t="shared" si="6"/>
        <v>1.9483825845066193E-3</v>
      </c>
      <c r="Z177" s="30">
        <f t="shared" si="7"/>
        <v>0</v>
      </c>
      <c r="AA177" s="176">
        <f t="shared" si="8"/>
        <v>0</v>
      </c>
    </row>
    <row r="178" spans="1:27" s="30" customFormat="1">
      <c r="A178" s="24" t="s">
        <v>210</v>
      </c>
      <c r="B178" s="24"/>
      <c r="C178" s="127">
        <v>6700533</v>
      </c>
      <c r="D178" s="127"/>
      <c r="E178" s="127">
        <v>68623607397</v>
      </c>
      <c r="F178" s="127"/>
      <c r="G178" s="127">
        <v>111033922596</v>
      </c>
      <c r="H178" s="111"/>
      <c r="I178" s="111">
        <v>0</v>
      </c>
      <c r="J178" s="111"/>
      <c r="K178" s="111">
        <v>0</v>
      </c>
      <c r="L178" s="111"/>
      <c r="M178" s="111">
        <v>1152496</v>
      </c>
      <c r="N178" s="111"/>
      <c r="O178" s="111">
        <v>16943637522</v>
      </c>
      <c r="P178" s="111"/>
      <c r="Q178" s="111">
        <v>5548037</v>
      </c>
      <c r="R178" s="111"/>
      <c r="S178" s="111">
        <v>13680</v>
      </c>
      <c r="T178" s="111"/>
      <c r="U178" s="111">
        <v>56820302641</v>
      </c>
      <c r="V178" s="111"/>
      <c r="W178" s="3">
        <v>75310461223</v>
      </c>
      <c r="X178" s="276"/>
      <c r="Y178" s="120">
        <f t="shared" si="6"/>
        <v>5.6679519802677351E-3</v>
      </c>
      <c r="Z178" s="30">
        <f t="shared" si="7"/>
        <v>0</v>
      </c>
      <c r="AA178" s="176">
        <f t="shared" si="8"/>
        <v>0</v>
      </c>
    </row>
    <row r="179" spans="1:27" s="30" customFormat="1">
      <c r="A179" s="24" t="s">
        <v>245</v>
      </c>
      <c r="B179" s="24"/>
      <c r="C179" s="127">
        <v>23991813</v>
      </c>
      <c r="D179" s="127"/>
      <c r="E179" s="127">
        <v>65604063713</v>
      </c>
      <c r="F179" s="127"/>
      <c r="G179" s="127">
        <v>77846785057</v>
      </c>
      <c r="H179" s="111"/>
      <c r="I179" s="111">
        <v>3159413</v>
      </c>
      <c r="J179" s="111"/>
      <c r="K179" s="111">
        <v>10486627889</v>
      </c>
      <c r="L179" s="111"/>
      <c r="M179" s="111">
        <v>5433212</v>
      </c>
      <c r="N179" s="111"/>
      <c r="O179" s="111">
        <v>15501395507</v>
      </c>
      <c r="P179" s="111"/>
      <c r="Q179" s="111">
        <v>21718014</v>
      </c>
      <c r="R179" s="111"/>
      <c r="S179" s="111">
        <v>2756</v>
      </c>
      <c r="T179" s="111"/>
      <c r="U179" s="111">
        <v>60864238893</v>
      </c>
      <c r="V179" s="111"/>
      <c r="W179" s="3">
        <v>59392168623</v>
      </c>
      <c r="X179" s="276"/>
      <c r="Y179" s="120">
        <f t="shared" si="6"/>
        <v>4.4699229601361124E-3</v>
      </c>
      <c r="Z179" s="30">
        <f t="shared" si="7"/>
        <v>0</v>
      </c>
      <c r="AA179" s="176">
        <f t="shared" si="8"/>
        <v>0</v>
      </c>
    </row>
    <row r="180" spans="1:27" s="30" customFormat="1">
      <c r="A180" s="277" t="s">
        <v>235</v>
      </c>
      <c r="B180" s="24"/>
      <c r="C180" s="127">
        <v>15794364</v>
      </c>
      <c r="D180" s="127"/>
      <c r="E180" s="127">
        <v>109049004474</v>
      </c>
      <c r="F180" s="127"/>
      <c r="G180" s="127">
        <v>129296256924</v>
      </c>
      <c r="H180" s="111"/>
      <c r="I180" s="111">
        <v>0</v>
      </c>
      <c r="J180" s="111"/>
      <c r="K180" s="111">
        <v>0</v>
      </c>
      <c r="L180" s="111"/>
      <c r="M180" s="111">
        <v>4907490</v>
      </c>
      <c r="N180" s="111"/>
      <c r="O180" s="111">
        <v>36085090827</v>
      </c>
      <c r="P180" s="111"/>
      <c r="Q180" s="111">
        <v>10886874</v>
      </c>
      <c r="R180" s="111"/>
      <c r="S180" s="111">
        <v>7130</v>
      </c>
      <c r="T180" s="111"/>
      <c r="U180" s="111">
        <v>75166228379</v>
      </c>
      <c r="V180" s="111"/>
      <c r="W180" s="3">
        <v>77023382650</v>
      </c>
      <c r="X180" s="276"/>
      <c r="Y180" s="120">
        <f t="shared" si="6"/>
        <v>5.7968684181243469E-3</v>
      </c>
      <c r="Z180" s="30">
        <f t="shared" si="7"/>
        <v>0</v>
      </c>
      <c r="AA180" s="176">
        <f t="shared" si="8"/>
        <v>0</v>
      </c>
    </row>
    <row r="181" spans="1:27" s="101" customFormat="1">
      <c r="A181" s="277" t="s">
        <v>224</v>
      </c>
      <c r="B181" s="24"/>
      <c r="C181" s="127">
        <v>11041514</v>
      </c>
      <c r="D181" s="127"/>
      <c r="E181" s="127">
        <v>26804105843</v>
      </c>
      <c r="F181" s="127"/>
      <c r="G181" s="127">
        <v>48459109380</v>
      </c>
      <c r="H181" s="111"/>
      <c r="I181" s="111">
        <v>1454025</v>
      </c>
      <c r="J181" s="111"/>
      <c r="K181" s="111">
        <v>6563459120</v>
      </c>
      <c r="L181" s="111"/>
      <c r="M181" s="111">
        <v>626060</v>
      </c>
      <c r="N181" s="111"/>
      <c r="O181" s="111">
        <v>2303083480</v>
      </c>
      <c r="P181" s="111"/>
      <c r="Q181" s="111">
        <v>11869479</v>
      </c>
      <c r="R181" s="111"/>
      <c r="S181" s="111">
        <v>3231</v>
      </c>
      <c r="T181" s="111"/>
      <c r="U181" s="111">
        <v>31695760512</v>
      </c>
      <c r="V181" s="111"/>
      <c r="W181" s="3">
        <v>38053838936</v>
      </c>
      <c r="X181" s="276"/>
      <c r="Y181" s="120">
        <f t="shared" si="6"/>
        <v>2.8639757113613214E-3</v>
      </c>
      <c r="Z181" s="30">
        <f t="shared" si="7"/>
        <v>0</v>
      </c>
      <c r="AA181" s="176">
        <f t="shared" si="8"/>
        <v>0</v>
      </c>
    </row>
    <row r="182" spans="1:27" s="30" customFormat="1">
      <c r="A182" s="277" t="s">
        <v>93</v>
      </c>
      <c r="B182" s="24"/>
      <c r="C182" s="127">
        <v>23102294</v>
      </c>
      <c r="D182" s="127"/>
      <c r="E182" s="127">
        <v>40228355280</v>
      </c>
      <c r="F182" s="127"/>
      <c r="G182" s="127">
        <v>40116498221</v>
      </c>
      <c r="H182" s="111"/>
      <c r="I182" s="111">
        <v>2396485</v>
      </c>
      <c r="J182" s="111"/>
      <c r="K182" s="111">
        <v>4295548993</v>
      </c>
      <c r="L182" s="111"/>
      <c r="M182" s="111">
        <v>5283167</v>
      </c>
      <c r="N182" s="111"/>
      <c r="O182" s="111">
        <v>8288081510</v>
      </c>
      <c r="P182" s="111"/>
      <c r="Q182" s="111">
        <v>20215612</v>
      </c>
      <c r="R182" s="111"/>
      <c r="S182" s="111">
        <v>1500</v>
      </c>
      <c r="T182" s="111"/>
      <c r="U182" s="111">
        <v>35298865625</v>
      </c>
      <c r="V182" s="111"/>
      <c r="W182" s="3">
        <v>30089017981</v>
      </c>
      <c r="X182" s="276"/>
      <c r="Y182" s="120">
        <f t="shared" si="6"/>
        <v>2.2645341202297158E-3</v>
      </c>
      <c r="Z182" s="30">
        <f t="shared" si="7"/>
        <v>0</v>
      </c>
      <c r="AA182" s="176">
        <f t="shared" si="8"/>
        <v>0</v>
      </c>
    </row>
    <row r="183" spans="1:27" s="30" customFormat="1">
      <c r="A183" s="277" t="s">
        <v>406</v>
      </c>
      <c r="B183" s="24"/>
      <c r="C183" s="127">
        <v>3520616</v>
      </c>
      <c r="D183" s="127"/>
      <c r="E183" s="127">
        <v>32900241331</v>
      </c>
      <c r="F183" s="127"/>
      <c r="G183" s="127">
        <v>38671956140</v>
      </c>
      <c r="H183" s="111"/>
      <c r="I183" s="111">
        <v>0</v>
      </c>
      <c r="J183" s="111"/>
      <c r="K183" s="111">
        <v>0</v>
      </c>
      <c r="L183" s="111"/>
      <c r="M183" s="111">
        <v>337597</v>
      </c>
      <c r="N183" s="111"/>
      <c r="O183" s="111">
        <v>2980794815</v>
      </c>
      <c r="P183" s="111"/>
      <c r="Q183" s="111">
        <v>3183019</v>
      </c>
      <c r="R183" s="111"/>
      <c r="S183" s="111">
        <v>8330</v>
      </c>
      <c r="T183" s="111"/>
      <c r="U183" s="123">
        <v>29745389234</v>
      </c>
      <c r="V183" s="111"/>
      <c r="W183" s="132">
        <v>26309590815</v>
      </c>
      <c r="X183" s="276"/>
      <c r="Y183" s="120">
        <f t="shared" si="6"/>
        <v>1.9800900822842258E-3</v>
      </c>
      <c r="Z183" s="30">
        <f t="shared" si="7"/>
        <v>0</v>
      </c>
      <c r="AA183" s="176">
        <f t="shared" si="8"/>
        <v>0</v>
      </c>
    </row>
    <row r="184" spans="1:27" s="30" customFormat="1">
      <c r="A184" s="277" t="s">
        <v>101</v>
      </c>
      <c r="B184" s="24"/>
      <c r="C184" s="127">
        <v>3473868</v>
      </c>
      <c r="D184" s="127"/>
      <c r="E184" s="127">
        <v>110752225231</v>
      </c>
      <c r="F184" s="127"/>
      <c r="G184" s="127">
        <v>237533803679</v>
      </c>
      <c r="H184" s="111"/>
      <c r="I184" s="111">
        <v>0</v>
      </c>
      <c r="J184" s="111"/>
      <c r="K184" s="111">
        <v>0</v>
      </c>
      <c r="L184" s="111"/>
      <c r="M184" s="111">
        <v>383429</v>
      </c>
      <c r="N184" s="111"/>
      <c r="O184" s="111">
        <v>25836923127</v>
      </c>
      <c r="P184" s="111"/>
      <c r="Q184" s="111">
        <v>3090439</v>
      </c>
      <c r="R184" s="111"/>
      <c r="S184" s="111">
        <v>60340</v>
      </c>
      <c r="T184" s="111"/>
      <c r="U184" s="111">
        <v>98527922244</v>
      </c>
      <c r="V184" s="111"/>
      <c r="W184" s="3">
        <v>185035621362</v>
      </c>
      <c r="X184" s="276"/>
      <c r="Y184" s="120">
        <f t="shared" si="6"/>
        <v>1.3925993806004216E-2</v>
      </c>
      <c r="Z184" s="30">
        <f t="shared" si="7"/>
        <v>0</v>
      </c>
      <c r="AA184" s="176">
        <f t="shared" si="8"/>
        <v>0</v>
      </c>
    </row>
    <row r="185" spans="1:27" s="30" customFormat="1">
      <c r="A185" s="24" t="s">
        <v>352</v>
      </c>
      <c r="B185" s="24"/>
      <c r="C185" s="127">
        <v>8650359</v>
      </c>
      <c r="D185" s="127"/>
      <c r="E185" s="127">
        <v>34839470922</v>
      </c>
      <c r="F185" s="127"/>
      <c r="G185" s="127">
        <v>31329744801</v>
      </c>
      <c r="H185" s="111"/>
      <c r="I185" s="111">
        <v>0</v>
      </c>
      <c r="J185" s="111"/>
      <c r="K185" s="111">
        <v>0</v>
      </c>
      <c r="L185" s="111"/>
      <c r="M185" s="111">
        <v>829498</v>
      </c>
      <c r="N185" s="111"/>
      <c r="O185" s="111">
        <v>2547017633</v>
      </c>
      <c r="P185" s="111"/>
      <c r="Q185" s="111">
        <v>7820861</v>
      </c>
      <c r="R185" s="111"/>
      <c r="S185" s="111">
        <v>2868</v>
      </c>
      <c r="T185" s="111"/>
      <c r="U185" s="111">
        <v>31498653339</v>
      </c>
      <c r="V185" s="111"/>
      <c r="W185" s="3">
        <v>22256843679</v>
      </c>
      <c r="X185" s="276"/>
      <c r="Y185" s="120">
        <f t="shared" si="6"/>
        <v>1.6750756688550291E-3</v>
      </c>
      <c r="Z185" s="30">
        <f t="shared" si="7"/>
        <v>0</v>
      </c>
      <c r="AA185" s="176">
        <f t="shared" si="8"/>
        <v>0</v>
      </c>
    </row>
    <row r="186" spans="1:27" s="30" customFormat="1">
      <c r="A186" s="277" t="s">
        <v>107</v>
      </c>
      <c r="B186" s="24"/>
      <c r="C186" s="127">
        <v>8386632</v>
      </c>
      <c r="D186" s="127"/>
      <c r="E186" s="127">
        <v>34043010566</v>
      </c>
      <c r="F186" s="127"/>
      <c r="G186" s="127">
        <v>47184624910</v>
      </c>
      <c r="H186" s="111"/>
      <c r="I186" s="111">
        <v>0</v>
      </c>
      <c r="J186" s="111"/>
      <c r="K186" s="111">
        <v>0</v>
      </c>
      <c r="L186" s="111"/>
      <c r="M186" s="111">
        <v>4201787</v>
      </c>
      <c r="N186" s="111"/>
      <c r="O186" s="111">
        <v>23371301930</v>
      </c>
      <c r="P186" s="111"/>
      <c r="Q186" s="111">
        <v>4184845</v>
      </c>
      <c r="R186" s="111"/>
      <c r="S186" s="111">
        <v>5360</v>
      </c>
      <c r="T186" s="111"/>
      <c r="U186" s="111">
        <v>16987119805</v>
      </c>
      <c r="V186" s="111"/>
      <c r="W186" s="3">
        <v>22257379357</v>
      </c>
      <c r="X186" s="276"/>
      <c r="Y186" s="120">
        <f t="shared" si="6"/>
        <v>1.675115984597777E-3</v>
      </c>
      <c r="Z186" s="30">
        <f t="shared" si="7"/>
        <v>0</v>
      </c>
      <c r="AA186" s="176">
        <f t="shared" si="8"/>
        <v>0</v>
      </c>
    </row>
    <row r="187" spans="1:27" s="30" customFormat="1">
      <c r="A187" s="277" t="s">
        <v>86</v>
      </c>
      <c r="B187" s="24"/>
      <c r="C187" s="127">
        <v>9218614</v>
      </c>
      <c r="D187" s="127"/>
      <c r="E187" s="127">
        <v>39958234096</v>
      </c>
      <c r="F187" s="127"/>
      <c r="G187" s="127">
        <v>51133709499</v>
      </c>
      <c r="H187" s="111"/>
      <c r="I187" s="111">
        <v>0</v>
      </c>
      <c r="J187" s="111"/>
      <c r="K187" s="111">
        <v>0</v>
      </c>
      <c r="L187" s="111"/>
      <c r="M187" s="111">
        <v>799484</v>
      </c>
      <c r="N187" s="111"/>
      <c r="O187" s="111">
        <v>3809816421</v>
      </c>
      <c r="P187" s="111"/>
      <c r="Q187" s="111">
        <v>8419130</v>
      </c>
      <c r="R187" s="111"/>
      <c r="S187" s="111">
        <v>4476</v>
      </c>
      <c r="T187" s="111"/>
      <c r="U187" s="111">
        <v>36492857541</v>
      </c>
      <c r="V187" s="111"/>
      <c r="W187" s="3">
        <v>37392728363</v>
      </c>
      <c r="X187" s="276"/>
      <c r="Y187" s="120">
        <f t="shared" si="6"/>
        <v>2.8142197688194783E-3</v>
      </c>
      <c r="Z187" s="30">
        <f t="shared" si="7"/>
        <v>0</v>
      </c>
      <c r="AA187" s="176">
        <f t="shared" si="8"/>
        <v>0</v>
      </c>
    </row>
    <row r="188" spans="1:27" s="30" customFormat="1">
      <c r="A188" s="277" t="s">
        <v>273</v>
      </c>
      <c r="B188" s="24"/>
      <c r="C188" s="127">
        <v>1</v>
      </c>
      <c r="D188" s="127"/>
      <c r="E188" s="127">
        <v>2604</v>
      </c>
      <c r="F188" s="127"/>
      <c r="G188" s="127">
        <v>2971</v>
      </c>
      <c r="H188" s="111"/>
      <c r="I188" s="111">
        <v>0</v>
      </c>
      <c r="J188" s="111"/>
      <c r="K188" s="111">
        <v>0</v>
      </c>
      <c r="L188" s="111"/>
      <c r="M188" s="111">
        <v>0</v>
      </c>
      <c r="N188" s="111"/>
      <c r="O188" s="111">
        <v>0</v>
      </c>
      <c r="P188" s="111"/>
      <c r="Q188" s="111">
        <v>1</v>
      </c>
      <c r="R188" s="111"/>
      <c r="S188" s="111">
        <v>2151</v>
      </c>
      <c r="T188" s="111"/>
      <c r="U188" s="111">
        <v>2604</v>
      </c>
      <c r="V188" s="111"/>
      <c r="W188" s="3">
        <v>2137</v>
      </c>
      <c r="X188" s="276"/>
      <c r="Y188" s="120">
        <f t="shared" si="6"/>
        <v>1.6083307929779335E-10</v>
      </c>
      <c r="Z188" s="30">
        <f t="shared" si="7"/>
        <v>0</v>
      </c>
      <c r="AA188" s="176">
        <f t="shared" si="8"/>
        <v>0</v>
      </c>
    </row>
    <row r="189" spans="1:27" s="30" customFormat="1">
      <c r="A189" s="277" t="s">
        <v>137</v>
      </c>
      <c r="B189" s="24"/>
      <c r="C189" s="127">
        <v>4324985</v>
      </c>
      <c r="D189" s="127"/>
      <c r="E189" s="127">
        <v>56248340240</v>
      </c>
      <c r="F189" s="127"/>
      <c r="G189" s="127">
        <v>47121250470</v>
      </c>
      <c r="H189" s="111"/>
      <c r="I189" s="111">
        <v>0</v>
      </c>
      <c r="J189" s="111"/>
      <c r="K189" s="111">
        <v>0</v>
      </c>
      <c r="L189" s="111"/>
      <c r="M189" s="111">
        <v>596324</v>
      </c>
      <c r="N189" s="111"/>
      <c r="O189" s="111">
        <v>6140550684</v>
      </c>
      <c r="P189" s="111"/>
      <c r="Q189" s="111">
        <v>3728661</v>
      </c>
      <c r="R189" s="111"/>
      <c r="S189" s="111">
        <v>8960</v>
      </c>
      <c r="T189" s="111"/>
      <c r="U189" s="111">
        <v>48492883228</v>
      </c>
      <c r="V189" s="111"/>
      <c r="W189" s="3">
        <v>33150552519</v>
      </c>
      <c r="X189" s="276"/>
      <c r="Y189" s="120">
        <f t="shared" si="6"/>
        <v>2.4949487328282593E-3</v>
      </c>
      <c r="Z189" s="30">
        <f t="shared" si="7"/>
        <v>0</v>
      </c>
      <c r="AA189" s="176">
        <f t="shared" si="8"/>
        <v>0</v>
      </c>
    </row>
    <row r="190" spans="1:27" s="30" customFormat="1">
      <c r="A190" s="277" t="s">
        <v>237</v>
      </c>
      <c r="B190" s="24"/>
      <c r="C190" s="127">
        <v>21269496</v>
      </c>
      <c r="D190" s="127"/>
      <c r="E190" s="127">
        <v>74047173108</v>
      </c>
      <c r="F190" s="127"/>
      <c r="G190" s="127">
        <v>100396878864</v>
      </c>
      <c r="H190" s="111"/>
      <c r="I190" s="111">
        <v>17913009</v>
      </c>
      <c r="J190" s="111"/>
      <c r="K190" s="111">
        <v>60250882911</v>
      </c>
      <c r="L190" s="111"/>
      <c r="M190" s="111">
        <v>3190272</v>
      </c>
      <c r="N190" s="111"/>
      <c r="O190" s="111">
        <v>14217203820</v>
      </c>
      <c r="P190" s="111"/>
      <c r="Q190" s="111">
        <v>35992233</v>
      </c>
      <c r="R190" s="111"/>
      <c r="S190" s="111">
        <v>3672.9642857113085</v>
      </c>
      <c r="T190" s="111"/>
      <c r="U190" s="111">
        <v>121419973112</v>
      </c>
      <c r="V190" s="111"/>
      <c r="W190" s="3">
        <v>131176294396</v>
      </c>
      <c r="X190" s="276"/>
      <c r="Y190" s="120">
        <f t="shared" si="6"/>
        <v>9.8724788762669883E-3</v>
      </c>
      <c r="Z190" s="30">
        <f t="shared" si="7"/>
        <v>0</v>
      </c>
      <c r="AA190" s="176">
        <f t="shared" si="8"/>
        <v>0</v>
      </c>
    </row>
    <row r="191" spans="1:27" s="30" customFormat="1">
      <c r="A191" s="24" t="s">
        <v>287</v>
      </c>
      <c r="B191" s="24"/>
      <c r="C191" s="127">
        <v>3421414</v>
      </c>
      <c r="D191" s="127"/>
      <c r="E191" s="127">
        <v>22110478550</v>
      </c>
      <c r="F191" s="127"/>
      <c r="G191" s="127">
        <v>26005443163</v>
      </c>
      <c r="H191" s="111"/>
      <c r="I191" s="111">
        <v>450556</v>
      </c>
      <c r="J191" s="111"/>
      <c r="K191" s="111">
        <v>3591462416</v>
      </c>
      <c r="L191" s="111"/>
      <c r="M191" s="111">
        <v>0</v>
      </c>
      <c r="N191" s="111"/>
      <c r="O191" s="111">
        <v>0</v>
      </c>
      <c r="P191" s="111"/>
      <c r="Q191" s="111">
        <v>3871970</v>
      </c>
      <c r="R191" s="111"/>
      <c r="S191" s="111">
        <v>5920</v>
      </c>
      <c r="T191" s="111"/>
      <c r="U191" s="111">
        <v>25701940966</v>
      </c>
      <c r="V191" s="111"/>
      <c r="W191" s="3">
        <v>22744874861</v>
      </c>
      <c r="X191" s="276"/>
      <c r="Y191" s="120">
        <f t="shared" si="6"/>
        <v>1.7118054572473557E-3</v>
      </c>
      <c r="Z191" s="30">
        <f t="shared" si="7"/>
        <v>0</v>
      </c>
      <c r="AA191" s="176">
        <f t="shared" si="8"/>
        <v>0</v>
      </c>
    </row>
    <row r="192" spans="1:27" s="30" customFormat="1">
      <c r="A192" s="277" t="s">
        <v>164</v>
      </c>
      <c r="B192" s="24"/>
      <c r="C192" s="127">
        <v>13085283</v>
      </c>
      <c r="D192" s="127"/>
      <c r="E192" s="127">
        <v>29363498107</v>
      </c>
      <c r="F192" s="127"/>
      <c r="G192" s="127">
        <v>24501060413</v>
      </c>
      <c r="H192" s="111"/>
      <c r="I192" s="111">
        <v>0</v>
      </c>
      <c r="J192" s="111"/>
      <c r="K192" s="111">
        <v>0</v>
      </c>
      <c r="L192" s="111"/>
      <c r="M192" s="111">
        <v>2522965</v>
      </c>
      <c r="N192" s="111"/>
      <c r="O192" s="111">
        <v>3933239745</v>
      </c>
      <c r="P192" s="111"/>
      <c r="Q192" s="111">
        <v>10562318</v>
      </c>
      <c r="R192" s="111"/>
      <c r="S192" s="111">
        <v>1502</v>
      </c>
      <c r="T192" s="111"/>
      <c r="U192" s="111">
        <v>23701940921</v>
      </c>
      <c r="V192" s="111"/>
      <c r="W192" s="3">
        <v>15741968268</v>
      </c>
      <c r="X192" s="276"/>
      <c r="Y192" s="120">
        <f t="shared" si="6"/>
        <v>1.1847586479881097E-3</v>
      </c>
      <c r="Z192" s="30">
        <f t="shared" si="7"/>
        <v>0</v>
      </c>
      <c r="AA192" s="176">
        <f t="shared" si="8"/>
        <v>0</v>
      </c>
    </row>
    <row r="193" spans="1:27" s="30" customFormat="1">
      <c r="A193" s="24" t="s">
        <v>145</v>
      </c>
      <c r="B193" s="24"/>
      <c r="C193" s="127">
        <v>5094635</v>
      </c>
      <c r="D193" s="127"/>
      <c r="E193" s="127">
        <v>71461753630</v>
      </c>
      <c r="F193" s="127"/>
      <c r="G193" s="127">
        <v>94179372176</v>
      </c>
      <c r="H193" s="111"/>
      <c r="I193" s="111">
        <v>0</v>
      </c>
      <c r="J193" s="111"/>
      <c r="K193" s="111">
        <v>0</v>
      </c>
      <c r="L193" s="111"/>
      <c r="M193" s="111">
        <v>2652958</v>
      </c>
      <c r="N193" s="111"/>
      <c r="O193" s="111">
        <v>44524450498</v>
      </c>
      <c r="P193" s="111"/>
      <c r="Q193" s="111">
        <v>2441677</v>
      </c>
      <c r="R193" s="111"/>
      <c r="S193" s="111">
        <v>15150</v>
      </c>
      <c r="T193" s="111"/>
      <c r="U193" s="111">
        <v>34249071861</v>
      </c>
      <c r="V193" s="111"/>
      <c r="W193" s="3">
        <v>36705462981</v>
      </c>
      <c r="X193" s="276"/>
      <c r="Y193" s="120">
        <f t="shared" si="6"/>
        <v>2.7624953852528737E-3</v>
      </c>
      <c r="Z193" s="30">
        <f t="shared" si="7"/>
        <v>0</v>
      </c>
      <c r="AA193" s="176">
        <f t="shared" si="8"/>
        <v>0</v>
      </c>
    </row>
    <row r="194" spans="1:27" s="30" customFormat="1">
      <c r="A194" s="24" t="s">
        <v>76</v>
      </c>
      <c r="B194" s="24"/>
      <c r="C194" s="127">
        <v>6827987</v>
      </c>
      <c r="D194" s="127"/>
      <c r="E194" s="127">
        <v>26690337290</v>
      </c>
      <c r="F194" s="127"/>
      <c r="G194" s="127">
        <v>24492372080</v>
      </c>
      <c r="H194" s="111"/>
      <c r="I194" s="111">
        <v>0</v>
      </c>
      <c r="J194" s="111"/>
      <c r="K194" s="111">
        <v>0</v>
      </c>
      <c r="L194" s="111"/>
      <c r="M194" s="111">
        <v>2583369</v>
      </c>
      <c r="N194" s="111"/>
      <c r="O194" s="111">
        <v>7793827493</v>
      </c>
      <c r="P194" s="111"/>
      <c r="Q194" s="111">
        <v>4244618</v>
      </c>
      <c r="R194" s="111"/>
      <c r="S194" s="111">
        <v>2841</v>
      </c>
      <c r="T194" s="111"/>
      <c r="U194" s="111">
        <v>16592047713</v>
      </c>
      <c r="V194" s="111"/>
      <c r="W194" s="3">
        <v>11965743982</v>
      </c>
      <c r="X194" s="276"/>
      <c r="Y194" s="120">
        <f t="shared" si="6"/>
        <v>9.0055566247735123E-4</v>
      </c>
      <c r="Z194" s="30">
        <f t="shared" si="7"/>
        <v>0</v>
      </c>
      <c r="AA194" s="176">
        <f t="shared" si="8"/>
        <v>0</v>
      </c>
    </row>
    <row r="195" spans="1:27" s="30" customFormat="1">
      <c r="A195" s="277" t="s">
        <v>330</v>
      </c>
      <c r="B195" s="24"/>
      <c r="C195" s="127">
        <v>1963392</v>
      </c>
      <c r="D195" s="127"/>
      <c r="E195" s="127">
        <v>11256423572</v>
      </c>
      <c r="F195" s="127"/>
      <c r="G195" s="127">
        <v>10617771644</v>
      </c>
      <c r="H195" s="111"/>
      <c r="I195" s="111">
        <v>0</v>
      </c>
      <c r="J195" s="111"/>
      <c r="K195" s="111">
        <v>0</v>
      </c>
      <c r="L195" s="111"/>
      <c r="M195" s="111">
        <v>0</v>
      </c>
      <c r="N195" s="111"/>
      <c r="O195" s="111">
        <v>0</v>
      </c>
      <c r="P195" s="111"/>
      <c r="Q195" s="111">
        <v>1963392</v>
      </c>
      <c r="R195" s="111"/>
      <c r="S195" s="111">
        <v>4249</v>
      </c>
      <c r="T195" s="111"/>
      <c r="U195" s="111">
        <v>11256423572</v>
      </c>
      <c r="V195" s="111"/>
      <c r="W195" s="3">
        <v>8277965453</v>
      </c>
      <c r="X195" s="276"/>
      <c r="Y195" s="120">
        <f t="shared" si="6"/>
        <v>6.2300920642337047E-4</v>
      </c>
      <c r="Z195" s="30">
        <f t="shared" si="7"/>
        <v>0</v>
      </c>
      <c r="AA195" s="176">
        <f t="shared" si="8"/>
        <v>0</v>
      </c>
    </row>
    <row r="196" spans="1:27" s="30" customFormat="1">
      <c r="A196" s="24" t="s">
        <v>213</v>
      </c>
      <c r="B196" s="24"/>
      <c r="C196" s="127">
        <v>547584</v>
      </c>
      <c r="D196" s="127"/>
      <c r="E196" s="127">
        <v>25038987483</v>
      </c>
      <c r="F196" s="127"/>
      <c r="G196" s="127">
        <v>29123623018</v>
      </c>
      <c r="H196" s="111"/>
      <c r="I196" s="111">
        <v>0</v>
      </c>
      <c r="J196" s="111"/>
      <c r="K196" s="111">
        <v>0</v>
      </c>
      <c r="L196" s="111"/>
      <c r="M196" s="111">
        <v>52508</v>
      </c>
      <c r="N196" s="111"/>
      <c r="O196" s="111">
        <v>2464831868</v>
      </c>
      <c r="P196" s="111"/>
      <c r="Q196" s="111">
        <v>495076</v>
      </c>
      <c r="R196" s="111"/>
      <c r="S196" s="111">
        <v>44500</v>
      </c>
      <c r="T196" s="111"/>
      <c r="U196" s="111">
        <v>22637991189</v>
      </c>
      <c r="V196" s="111"/>
      <c r="W196" s="3">
        <v>21860583286</v>
      </c>
      <c r="X196" s="276"/>
      <c r="Y196" s="120">
        <f t="shared" si="6"/>
        <v>1.6452526556543069E-3</v>
      </c>
      <c r="Z196" s="30">
        <f t="shared" si="7"/>
        <v>0</v>
      </c>
      <c r="AA196" s="176">
        <f t="shared" si="8"/>
        <v>0</v>
      </c>
    </row>
    <row r="197" spans="1:27" s="30" customFormat="1">
      <c r="A197" s="277" t="s">
        <v>169</v>
      </c>
      <c r="B197" s="24"/>
      <c r="C197" s="127">
        <v>7245268</v>
      </c>
      <c r="D197" s="127"/>
      <c r="E197" s="127">
        <v>48888175306</v>
      </c>
      <c r="F197" s="127"/>
      <c r="G197" s="127">
        <v>57657881873</v>
      </c>
      <c r="H197" s="111"/>
      <c r="I197" s="111">
        <v>322247</v>
      </c>
      <c r="J197" s="111"/>
      <c r="K197" s="111">
        <v>2668851140</v>
      </c>
      <c r="L197" s="111"/>
      <c r="M197" s="111">
        <v>1000946</v>
      </c>
      <c r="N197" s="111"/>
      <c r="O197" s="111">
        <v>8223868046</v>
      </c>
      <c r="P197" s="111"/>
      <c r="Q197" s="111">
        <v>6566569</v>
      </c>
      <c r="R197" s="111"/>
      <c r="S197" s="111">
        <v>8160</v>
      </c>
      <c r="T197" s="111"/>
      <c r="U197" s="111">
        <v>44737641298</v>
      </c>
      <c r="V197" s="111"/>
      <c r="W197" s="3">
        <v>53169004884</v>
      </c>
      <c r="X197" s="276"/>
      <c r="Y197" s="120">
        <f t="shared" si="6"/>
        <v>4.0015604954109184E-3</v>
      </c>
      <c r="Z197" s="30">
        <f t="shared" si="7"/>
        <v>0</v>
      </c>
      <c r="AA197" s="176">
        <f t="shared" si="8"/>
        <v>0</v>
      </c>
    </row>
    <row r="198" spans="1:27" s="30" customFormat="1">
      <c r="A198" s="277" t="s">
        <v>163</v>
      </c>
      <c r="B198" s="24"/>
      <c r="C198" s="127">
        <v>3534124</v>
      </c>
      <c r="D198" s="127"/>
      <c r="E198" s="127">
        <v>14010793723</v>
      </c>
      <c r="F198" s="127"/>
      <c r="G198" s="127">
        <v>12736716568</v>
      </c>
      <c r="H198" s="111"/>
      <c r="I198" s="111">
        <v>0</v>
      </c>
      <c r="J198" s="111"/>
      <c r="K198" s="111">
        <v>0</v>
      </c>
      <c r="L198" s="111"/>
      <c r="M198" s="111">
        <v>1467020</v>
      </c>
      <c r="N198" s="111"/>
      <c r="O198" s="111">
        <v>4703609266</v>
      </c>
      <c r="P198" s="111"/>
      <c r="Q198" s="111">
        <v>2067104</v>
      </c>
      <c r="R198" s="111"/>
      <c r="S198" s="111">
        <v>3057</v>
      </c>
      <c r="T198" s="111"/>
      <c r="U198" s="111">
        <v>8194892921</v>
      </c>
      <c r="V198" s="111"/>
      <c r="W198" s="3">
        <v>6270290002</v>
      </c>
      <c r="X198" s="276"/>
      <c r="Y198" s="120">
        <f t="shared" si="6"/>
        <v>4.7190924151231949E-4</v>
      </c>
      <c r="Z198" s="30">
        <f t="shared" si="7"/>
        <v>0</v>
      </c>
      <c r="AA198" s="176">
        <f t="shared" si="8"/>
        <v>0</v>
      </c>
    </row>
    <row r="199" spans="1:27" s="30" customFormat="1">
      <c r="A199" s="277" t="s">
        <v>87</v>
      </c>
      <c r="B199" s="24"/>
      <c r="C199" s="127">
        <v>5981296</v>
      </c>
      <c r="D199" s="127"/>
      <c r="E199" s="127">
        <v>102565140695</v>
      </c>
      <c r="F199" s="127"/>
      <c r="G199" s="127">
        <v>105525377151</v>
      </c>
      <c r="H199" s="111"/>
      <c r="I199" s="111">
        <v>2801748</v>
      </c>
      <c r="J199" s="111"/>
      <c r="K199" s="111">
        <v>50482772821</v>
      </c>
      <c r="L199" s="111"/>
      <c r="M199" s="111">
        <v>1594300</v>
      </c>
      <c r="N199" s="111"/>
      <c r="O199" s="111">
        <v>26499975099</v>
      </c>
      <c r="P199" s="111"/>
      <c r="Q199" s="111">
        <v>7188744</v>
      </c>
      <c r="R199" s="111"/>
      <c r="S199" s="111">
        <v>15520</v>
      </c>
      <c r="T199" s="111"/>
      <c r="U199" s="111">
        <v>125266623964</v>
      </c>
      <c r="V199" s="111"/>
      <c r="W199" s="3">
        <v>110706876142</v>
      </c>
      <c r="X199" s="276"/>
      <c r="Y199" s="120">
        <f t="shared" si="6"/>
        <v>8.3319269018985835E-3</v>
      </c>
      <c r="Z199" s="30">
        <f t="shared" si="7"/>
        <v>0</v>
      </c>
      <c r="AA199" s="176">
        <f t="shared" si="8"/>
        <v>0</v>
      </c>
    </row>
    <row r="200" spans="1:27" s="30" customFormat="1">
      <c r="A200" s="24" t="s">
        <v>117</v>
      </c>
      <c r="B200" s="24"/>
      <c r="C200" s="127">
        <v>44050672</v>
      </c>
      <c r="D200" s="127"/>
      <c r="E200" s="127">
        <v>64935197166</v>
      </c>
      <c r="F200" s="127"/>
      <c r="G200" s="127">
        <v>58790165615</v>
      </c>
      <c r="H200" s="111"/>
      <c r="I200" s="111">
        <v>0</v>
      </c>
      <c r="J200" s="111"/>
      <c r="K200" s="111">
        <v>0</v>
      </c>
      <c r="L200" s="111"/>
      <c r="M200" s="111">
        <v>14986390</v>
      </c>
      <c r="N200" s="111"/>
      <c r="O200" s="111">
        <v>17015440062</v>
      </c>
      <c r="P200" s="111"/>
      <c r="Q200" s="111">
        <v>29064282</v>
      </c>
      <c r="R200" s="111"/>
      <c r="S200" s="111">
        <v>1084</v>
      </c>
      <c r="T200" s="111"/>
      <c r="U200" s="111">
        <v>42843725112</v>
      </c>
      <c r="V200" s="111"/>
      <c r="W200" s="3">
        <v>31262142772</v>
      </c>
      <c r="X200" s="276"/>
      <c r="Y200" s="120">
        <f t="shared" si="6"/>
        <v>2.3528248420533518E-3</v>
      </c>
      <c r="Z200" s="30">
        <f t="shared" si="7"/>
        <v>0</v>
      </c>
      <c r="AA200" s="176">
        <f t="shared" si="8"/>
        <v>0</v>
      </c>
    </row>
    <row r="201" spans="1:27" s="30" customFormat="1">
      <c r="A201" s="277" t="s">
        <v>197</v>
      </c>
      <c r="B201" s="24"/>
      <c r="C201" s="127">
        <v>3755347</v>
      </c>
      <c r="D201" s="127"/>
      <c r="E201" s="127">
        <v>33095995930</v>
      </c>
      <c r="F201" s="127"/>
      <c r="G201" s="127">
        <v>33201494878</v>
      </c>
      <c r="H201" s="111"/>
      <c r="I201" s="111">
        <v>494531</v>
      </c>
      <c r="J201" s="111"/>
      <c r="K201" s="111">
        <v>4528445862</v>
      </c>
      <c r="L201" s="111"/>
      <c r="M201" s="111">
        <v>941574</v>
      </c>
      <c r="N201" s="111"/>
      <c r="O201" s="111">
        <v>7500110064</v>
      </c>
      <c r="P201" s="111"/>
      <c r="Q201" s="111">
        <v>3308304</v>
      </c>
      <c r="R201" s="111"/>
      <c r="S201" s="111">
        <v>7150</v>
      </c>
      <c r="T201" s="111"/>
      <c r="U201" s="111">
        <v>29288626939</v>
      </c>
      <c r="V201" s="111"/>
      <c r="W201" s="3">
        <v>23471525296</v>
      </c>
      <c r="X201" s="276"/>
      <c r="Y201" s="120">
        <f t="shared" si="6"/>
        <v>1.7664940052277633E-3</v>
      </c>
      <c r="Z201" s="30">
        <f t="shared" si="7"/>
        <v>0</v>
      </c>
      <c r="AA201" s="176">
        <f t="shared" si="8"/>
        <v>0</v>
      </c>
    </row>
    <row r="202" spans="1:27" s="30" customFormat="1" ht="37.5" customHeight="1">
      <c r="A202" s="277" t="s">
        <v>332</v>
      </c>
      <c r="B202" s="24"/>
      <c r="C202" s="127">
        <v>5608875</v>
      </c>
      <c r="D202" s="127"/>
      <c r="E202" s="127">
        <v>17111172705</v>
      </c>
      <c r="F202" s="127"/>
      <c r="G202" s="127">
        <v>27638364358</v>
      </c>
      <c r="H202" s="111"/>
      <c r="I202" s="111">
        <v>0</v>
      </c>
      <c r="J202" s="111"/>
      <c r="K202" s="111">
        <v>0</v>
      </c>
      <c r="L202" s="111"/>
      <c r="M202" s="111">
        <v>21598</v>
      </c>
      <c r="N202" s="111"/>
      <c r="O202" s="111">
        <v>91438333</v>
      </c>
      <c r="P202" s="111"/>
      <c r="Q202" s="111">
        <v>5587277</v>
      </c>
      <c r="R202" s="111"/>
      <c r="S202" s="111">
        <v>3809</v>
      </c>
      <c r="T202" s="111"/>
      <c r="U202" s="129">
        <v>17045283002</v>
      </c>
      <c r="V202" s="111"/>
      <c r="W202" s="131">
        <v>21117428715</v>
      </c>
      <c r="X202" s="276"/>
      <c r="Y202" s="120">
        <f t="shared" si="6"/>
        <v>1.5893219874052846E-3</v>
      </c>
      <c r="Z202" s="30">
        <f t="shared" si="7"/>
        <v>0</v>
      </c>
      <c r="AA202" s="176">
        <f t="shared" si="8"/>
        <v>0</v>
      </c>
    </row>
    <row r="203" spans="1:27" s="30" customFormat="1">
      <c r="A203" s="24" t="s">
        <v>374</v>
      </c>
      <c r="B203" s="24"/>
      <c r="C203" s="127">
        <v>6133908</v>
      </c>
      <c r="D203" s="127"/>
      <c r="E203" s="127">
        <v>26020178938</v>
      </c>
      <c r="F203" s="127"/>
      <c r="G203" s="127">
        <v>19592420621</v>
      </c>
      <c r="H203" s="111"/>
      <c r="I203" s="111">
        <v>941486</v>
      </c>
      <c r="J203" s="111"/>
      <c r="K203" s="111">
        <v>3071797482</v>
      </c>
      <c r="L203" s="111"/>
      <c r="M203" s="111">
        <v>1070103</v>
      </c>
      <c r="N203" s="111"/>
      <c r="O203" s="111">
        <v>2858718287</v>
      </c>
      <c r="P203" s="111"/>
      <c r="Q203" s="111">
        <v>6005291</v>
      </c>
      <c r="R203" s="111"/>
      <c r="S203" s="111">
        <v>2782</v>
      </c>
      <c r="T203" s="111"/>
      <c r="U203" s="111">
        <v>24692021980</v>
      </c>
      <c r="V203" s="111"/>
      <c r="W203" s="3">
        <v>16577576624</v>
      </c>
      <c r="X203" s="276"/>
      <c r="Y203" s="120">
        <f t="shared" ref="Y203:Y266" si="9">W203/$Z$9</f>
        <v>1.2476474944937001E-3</v>
      </c>
      <c r="Z203" s="30">
        <f t="shared" si="7"/>
        <v>0</v>
      </c>
      <c r="AA203" s="176">
        <f t="shared" si="8"/>
        <v>0</v>
      </c>
    </row>
    <row r="204" spans="1:27" s="30" customFormat="1">
      <c r="A204" s="24" t="s">
        <v>155</v>
      </c>
      <c r="B204" s="24"/>
      <c r="C204" s="127">
        <v>14072374</v>
      </c>
      <c r="D204" s="127"/>
      <c r="E204" s="127">
        <v>39213053921</v>
      </c>
      <c r="F204" s="127"/>
      <c r="G204" s="127">
        <v>47420367091</v>
      </c>
      <c r="H204" s="111"/>
      <c r="I204" s="111">
        <v>1047653</v>
      </c>
      <c r="J204" s="111"/>
      <c r="K204" s="111">
        <v>3628887965</v>
      </c>
      <c r="L204" s="111"/>
      <c r="M204" s="111">
        <v>4059653</v>
      </c>
      <c r="N204" s="111"/>
      <c r="O204" s="111">
        <v>12795863115</v>
      </c>
      <c r="P204" s="111"/>
      <c r="Q204" s="111">
        <v>11060374</v>
      </c>
      <c r="R204" s="111"/>
      <c r="S204" s="111">
        <v>3340</v>
      </c>
      <c r="T204" s="111"/>
      <c r="U204" s="111">
        <v>31339090873</v>
      </c>
      <c r="V204" s="111"/>
      <c r="W204" s="3">
        <v>36656090216</v>
      </c>
      <c r="X204" s="276"/>
      <c r="Y204" s="120">
        <f t="shared" si="9"/>
        <v>2.7587795341399131E-3</v>
      </c>
      <c r="Z204" s="30">
        <f t="shared" ref="Z204:Z267" si="10">Q204-(C204+I204-M204)</f>
        <v>0</v>
      </c>
      <c r="AA204" s="176">
        <f t="shared" ref="AA204:AA267" si="11">Q204-(C204+I204-M204)</f>
        <v>0</v>
      </c>
    </row>
    <row r="205" spans="1:27" s="30" customFormat="1">
      <c r="A205" s="277" t="s">
        <v>345</v>
      </c>
      <c r="B205" s="24"/>
      <c r="C205" s="127">
        <v>1740399</v>
      </c>
      <c r="D205" s="127"/>
      <c r="E205" s="127">
        <v>33687246933</v>
      </c>
      <c r="F205" s="127"/>
      <c r="G205" s="127">
        <v>33105549373</v>
      </c>
      <c r="H205" s="111"/>
      <c r="I205" s="111">
        <v>229188</v>
      </c>
      <c r="J205" s="111"/>
      <c r="K205" s="111">
        <v>4415827916</v>
      </c>
      <c r="L205" s="111"/>
      <c r="M205" s="111">
        <v>374570</v>
      </c>
      <c r="N205" s="111"/>
      <c r="O205" s="111">
        <v>5905145798</v>
      </c>
      <c r="P205" s="111"/>
      <c r="Q205" s="111">
        <v>1595017</v>
      </c>
      <c r="R205" s="111"/>
      <c r="S205" s="111">
        <v>15440</v>
      </c>
      <c r="T205" s="111"/>
      <c r="U205" s="111">
        <v>30856749225</v>
      </c>
      <c r="V205" s="111"/>
      <c r="W205" s="3">
        <v>24436695291</v>
      </c>
      <c r="X205" s="276"/>
      <c r="Y205" s="120">
        <f t="shared" si="9"/>
        <v>1.8391338097863436E-3</v>
      </c>
      <c r="Z205" s="30">
        <f t="shared" si="10"/>
        <v>0</v>
      </c>
      <c r="AA205" s="176">
        <f t="shared" si="11"/>
        <v>0</v>
      </c>
    </row>
    <row r="206" spans="1:27" s="30" customFormat="1">
      <c r="A206" s="277" t="s">
        <v>179</v>
      </c>
      <c r="B206" s="24"/>
      <c r="C206" s="127">
        <v>10770562</v>
      </c>
      <c r="D206" s="127"/>
      <c r="E206" s="127">
        <v>47238862108</v>
      </c>
      <c r="F206" s="127"/>
      <c r="G206" s="127">
        <v>56151103395</v>
      </c>
      <c r="H206" s="111"/>
      <c r="I206" s="111">
        <v>1078804</v>
      </c>
      <c r="J206" s="111"/>
      <c r="K206" s="111">
        <v>5844305851</v>
      </c>
      <c r="L206" s="111"/>
      <c r="M206" s="111">
        <v>1300224</v>
      </c>
      <c r="N206" s="111"/>
      <c r="O206" s="111">
        <v>5965722250</v>
      </c>
      <c r="P206" s="111"/>
      <c r="Q206" s="111">
        <v>10549142</v>
      </c>
      <c r="R206" s="111"/>
      <c r="S206" s="111">
        <v>4454</v>
      </c>
      <c r="T206" s="111"/>
      <c r="U206" s="111">
        <v>47258382989</v>
      </c>
      <c r="V206" s="111"/>
      <c r="W206" s="3">
        <v>46622677631</v>
      </c>
      <c r="X206" s="276"/>
      <c r="Y206" s="120">
        <f t="shared" si="9"/>
        <v>3.5088763727197372E-3</v>
      </c>
      <c r="Z206" s="30">
        <f t="shared" si="10"/>
        <v>0</v>
      </c>
      <c r="AA206" s="176">
        <f t="shared" si="11"/>
        <v>0</v>
      </c>
    </row>
    <row r="207" spans="1:27" s="30" customFormat="1">
      <c r="A207" s="24" t="s">
        <v>478</v>
      </c>
      <c r="B207" s="24"/>
      <c r="C207" s="127">
        <v>1550562</v>
      </c>
      <c r="D207" s="127"/>
      <c r="E207" s="127">
        <v>25606929640</v>
      </c>
      <c r="F207" s="127"/>
      <c r="G207" s="127">
        <v>24878776443</v>
      </c>
      <c r="H207" s="111"/>
      <c r="I207" s="111">
        <v>0</v>
      </c>
      <c r="J207" s="111"/>
      <c r="K207" s="111">
        <v>0</v>
      </c>
      <c r="L207" s="111"/>
      <c r="M207" s="111">
        <v>94928</v>
      </c>
      <c r="N207" s="111"/>
      <c r="O207" s="111">
        <v>1335673865</v>
      </c>
      <c r="P207" s="111"/>
      <c r="Q207" s="24">
        <v>1455634</v>
      </c>
      <c r="R207" s="24"/>
      <c r="S207" s="111">
        <v>14170</v>
      </c>
      <c r="T207" s="111"/>
      <c r="U207" s="111">
        <v>24039230563</v>
      </c>
      <c r="V207" s="111"/>
      <c r="W207" s="3">
        <v>20466892221</v>
      </c>
      <c r="X207" s="276"/>
      <c r="Y207" s="120">
        <f t="shared" si="9"/>
        <v>1.5403618622178207E-3</v>
      </c>
      <c r="Z207" s="30">
        <f t="shared" si="10"/>
        <v>0</v>
      </c>
      <c r="AA207" s="176">
        <f t="shared" si="11"/>
        <v>0</v>
      </c>
    </row>
    <row r="208" spans="1:27" s="30" customFormat="1">
      <c r="A208" s="277" t="s">
        <v>342</v>
      </c>
      <c r="B208" s="24"/>
      <c r="C208" s="127">
        <v>973759</v>
      </c>
      <c r="D208" s="127"/>
      <c r="E208" s="127">
        <v>7942174167</v>
      </c>
      <c r="F208" s="127"/>
      <c r="G208" s="127">
        <v>15092541390</v>
      </c>
      <c r="H208" s="111"/>
      <c r="I208" s="111">
        <v>0</v>
      </c>
      <c r="J208" s="111"/>
      <c r="K208" s="111">
        <v>0</v>
      </c>
      <c r="L208" s="111"/>
      <c r="M208" s="111">
        <v>973759</v>
      </c>
      <c r="N208" s="111"/>
      <c r="O208" s="111">
        <v>15405704900</v>
      </c>
      <c r="P208" s="111"/>
      <c r="Q208" s="111">
        <v>0</v>
      </c>
      <c r="R208" s="111"/>
      <c r="S208" s="111">
        <v>0</v>
      </c>
      <c r="T208" s="111"/>
      <c r="U208" s="111">
        <v>0</v>
      </c>
      <c r="V208" s="111"/>
      <c r="W208" s="3">
        <v>0</v>
      </c>
      <c r="X208" s="276"/>
      <c r="Y208" s="120">
        <f t="shared" si="9"/>
        <v>0</v>
      </c>
      <c r="Z208" s="30">
        <f t="shared" si="10"/>
        <v>0</v>
      </c>
      <c r="AA208" s="176">
        <f t="shared" si="11"/>
        <v>0</v>
      </c>
    </row>
    <row r="209" spans="1:27" s="30" customFormat="1">
      <c r="A209" s="277" t="s">
        <v>272</v>
      </c>
      <c r="B209" s="24"/>
      <c r="C209" s="127">
        <v>16764052</v>
      </c>
      <c r="D209" s="127"/>
      <c r="E209" s="127">
        <v>30136187435</v>
      </c>
      <c r="F209" s="127"/>
      <c r="G209" s="127">
        <v>29293294416</v>
      </c>
      <c r="H209" s="111"/>
      <c r="I209" s="111">
        <v>2207610</v>
      </c>
      <c r="J209" s="111"/>
      <c r="K209" s="111">
        <v>3935800035</v>
      </c>
      <c r="L209" s="111"/>
      <c r="M209" s="111">
        <v>2816825</v>
      </c>
      <c r="N209" s="111"/>
      <c r="O209" s="111">
        <v>4429752839</v>
      </c>
      <c r="P209" s="111"/>
      <c r="Q209" s="111">
        <v>16154837</v>
      </c>
      <c r="R209" s="111"/>
      <c r="S209" s="111">
        <v>1618</v>
      </c>
      <c r="T209" s="111"/>
      <c r="U209" s="111">
        <v>29013135688</v>
      </c>
      <c r="V209" s="111"/>
      <c r="W209" s="3">
        <v>25936475461</v>
      </c>
      <c r="X209" s="276"/>
      <c r="Y209" s="120">
        <f t="shared" si="9"/>
        <v>1.9520089913543678E-3</v>
      </c>
      <c r="Z209" s="30">
        <f t="shared" si="10"/>
        <v>0</v>
      </c>
      <c r="AA209" s="176">
        <f t="shared" si="11"/>
        <v>0</v>
      </c>
    </row>
    <row r="210" spans="1:27" s="30" customFormat="1">
      <c r="A210" s="24" t="s">
        <v>91</v>
      </c>
      <c r="B210" s="24"/>
      <c r="C210" s="127">
        <v>1798950</v>
      </c>
      <c r="D210" s="127"/>
      <c r="E210" s="127">
        <v>16572521005</v>
      </c>
      <c r="F210" s="127"/>
      <c r="G210" s="127">
        <v>17350628815</v>
      </c>
      <c r="H210" s="111"/>
      <c r="I210" s="111">
        <v>236898</v>
      </c>
      <c r="J210" s="111"/>
      <c r="K210" s="111">
        <v>2318423906</v>
      </c>
      <c r="L210" s="111"/>
      <c r="M210" s="111">
        <v>195220</v>
      </c>
      <c r="N210" s="111"/>
      <c r="O210" s="111">
        <v>1597733051</v>
      </c>
      <c r="P210" s="111"/>
      <c r="Q210" s="111">
        <v>1840628</v>
      </c>
      <c r="R210" s="111"/>
      <c r="S210" s="111">
        <v>7910</v>
      </c>
      <c r="T210" s="111"/>
      <c r="U210" s="111">
        <v>17079468678</v>
      </c>
      <c r="V210" s="111"/>
      <c r="W210" s="3">
        <v>14446823572</v>
      </c>
      <c r="X210" s="276"/>
      <c r="Y210" s="120">
        <f t="shared" si="9"/>
        <v>1.0872845676914863E-3</v>
      </c>
      <c r="Z210" s="30">
        <f t="shared" si="10"/>
        <v>0</v>
      </c>
      <c r="AA210" s="176">
        <f t="shared" si="11"/>
        <v>0</v>
      </c>
    </row>
    <row r="211" spans="1:27" s="30" customFormat="1">
      <c r="A211" s="24" t="s">
        <v>228</v>
      </c>
      <c r="B211" s="24"/>
      <c r="C211" s="127">
        <v>27293336</v>
      </c>
      <c r="D211" s="127"/>
      <c r="E211" s="127">
        <v>84893552959</v>
      </c>
      <c r="F211" s="127"/>
      <c r="G211" s="127">
        <v>75938933273</v>
      </c>
      <c r="H211" s="111"/>
      <c r="I211" s="111">
        <v>0</v>
      </c>
      <c r="J211" s="111"/>
      <c r="K211" s="111">
        <v>0</v>
      </c>
      <c r="L211" s="111"/>
      <c r="M211" s="111">
        <v>0</v>
      </c>
      <c r="N211" s="111"/>
      <c r="O211" s="111">
        <v>0</v>
      </c>
      <c r="P211" s="111"/>
      <c r="Q211" s="111">
        <v>27293336</v>
      </c>
      <c r="R211" s="111"/>
      <c r="S211" s="111">
        <v>2150</v>
      </c>
      <c r="T211" s="111"/>
      <c r="U211" s="111">
        <v>84893552959</v>
      </c>
      <c r="V211" s="111"/>
      <c r="W211" s="3">
        <v>58227070804</v>
      </c>
      <c r="X211" s="276"/>
      <c r="Y211" s="120">
        <f t="shared" si="9"/>
        <v>4.3822363574627793E-3</v>
      </c>
      <c r="Z211" s="30">
        <f t="shared" si="10"/>
        <v>0</v>
      </c>
      <c r="AA211" s="176">
        <f t="shared" si="11"/>
        <v>0</v>
      </c>
    </row>
    <row r="212" spans="1:27" s="30" customFormat="1">
      <c r="A212" s="24" t="s">
        <v>334</v>
      </c>
      <c r="B212" s="24"/>
      <c r="C212" s="127">
        <v>11409693</v>
      </c>
      <c r="D212" s="127"/>
      <c r="E212" s="127">
        <v>49852092051</v>
      </c>
      <c r="F212" s="127"/>
      <c r="G212" s="127">
        <v>88534099296</v>
      </c>
      <c r="H212" s="111"/>
      <c r="I212" s="111">
        <v>0</v>
      </c>
      <c r="J212" s="111"/>
      <c r="K212" s="111">
        <v>0</v>
      </c>
      <c r="L212" s="111"/>
      <c r="M212" s="111">
        <v>1907961</v>
      </c>
      <c r="N212" s="111"/>
      <c r="O212" s="111">
        <v>15859452260</v>
      </c>
      <c r="P212" s="111"/>
      <c r="Q212" s="111">
        <v>9501732</v>
      </c>
      <c r="R212" s="111"/>
      <c r="S212" s="111">
        <v>8530</v>
      </c>
      <c r="T212" s="111"/>
      <c r="U212" s="111">
        <v>41515684805</v>
      </c>
      <c r="V212" s="111"/>
      <c r="W212" s="3">
        <v>80423259212</v>
      </c>
      <c r="X212" s="276"/>
      <c r="Y212" s="120">
        <f t="shared" si="9"/>
        <v>6.0527470408191786E-3</v>
      </c>
      <c r="Z212" s="30">
        <f t="shared" si="10"/>
        <v>0</v>
      </c>
      <c r="AA212" s="176">
        <f t="shared" si="11"/>
        <v>0</v>
      </c>
    </row>
    <row r="213" spans="1:27" s="30" customFormat="1">
      <c r="A213" s="24" t="s">
        <v>503</v>
      </c>
      <c r="B213" s="24"/>
      <c r="C213" s="127">
        <v>2785541</v>
      </c>
      <c r="D213" s="127"/>
      <c r="E213" s="127">
        <v>43463319433</v>
      </c>
      <c r="F213" s="127"/>
      <c r="G213" s="127">
        <v>41736532400</v>
      </c>
      <c r="H213" s="111"/>
      <c r="I213" s="111">
        <v>366820</v>
      </c>
      <c r="J213" s="111"/>
      <c r="K213" s="111">
        <v>5722622413</v>
      </c>
      <c r="L213" s="111"/>
      <c r="M213" s="111">
        <v>430818</v>
      </c>
      <c r="N213" s="111"/>
      <c r="O213" s="111">
        <v>5409910575</v>
      </c>
      <c r="P213" s="111"/>
      <c r="Q213" s="111">
        <v>2721543</v>
      </c>
      <c r="R213" s="111"/>
      <c r="S213" s="111">
        <v>12450</v>
      </c>
      <c r="T213" s="111"/>
      <c r="U213" s="129">
        <v>42463935994</v>
      </c>
      <c r="V213" s="111"/>
      <c r="W213" s="131">
        <v>33621293139</v>
      </c>
      <c r="X213" s="276"/>
      <c r="Y213" s="120">
        <f t="shared" si="9"/>
        <v>2.5303772136261778E-3</v>
      </c>
      <c r="Z213" s="30">
        <f t="shared" si="10"/>
        <v>0</v>
      </c>
      <c r="AA213" s="176">
        <f t="shared" si="11"/>
        <v>0</v>
      </c>
    </row>
    <row r="214" spans="1:27" s="30" customFormat="1">
      <c r="A214" s="24" t="s">
        <v>249</v>
      </c>
      <c r="B214" s="24"/>
      <c r="C214" s="127">
        <v>377776</v>
      </c>
      <c r="D214" s="127"/>
      <c r="E214" s="127">
        <v>34416163349</v>
      </c>
      <c r="F214" s="127"/>
      <c r="G214" s="127">
        <v>47273063874</v>
      </c>
      <c r="H214" s="111"/>
      <c r="I214" s="111">
        <v>0</v>
      </c>
      <c r="J214" s="111"/>
      <c r="K214" s="111">
        <v>0</v>
      </c>
      <c r="L214" s="111"/>
      <c r="M214" s="111">
        <v>75910</v>
      </c>
      <c r="N214" s="111"/>
      <c r="O214" s="111">
        <v>8775985910</v>
      </c>
      <c r="P214" s="111"/>
      <c r="Q214" s="111">
        <v>301866</v>
      </c>
      <c r="R214" s="111"/>
      <c r="S214" s="111">
        <v>121710</v>
      </c>
      <c r="T214" s="111"/>
      <c r="U214" s="111">
        <v>27500607676</v>
      </c>
      <c r="V214" s="111"/>
      <c r="W214" s="3">
        <v>36456109808</v>
      </c>
      <c r="X214" s="276"/>
      <c r="Y214" s="120">
        <f t="shared" si="9"/>
        <v>2.7437287784928058E-3</v>
      </c>
      <c r="Z214" s="30">
        <f t="shared" si="10"/>
        <v>0</v>
      </c>
      <c r="AA214" s="176">
        <f t="shared" si="11"/>
        <v>0</v>
      </c>
    </row>
    <row r="215" spans="1:27" s="30" customFormat="1">
      <c r="A215" s="24" t="s">
        <v>81</v>
      </c>
      <c r="B215" s="24"/>
      <c r="C215" s="127">
        <v>10259829</v>
      </c>
      <c r="D215" s="127"/>
      <c r="E215" s="127">
        <v>54137874097</v>
      </c>
      <c r="F215" s="127"/>
      <c r="G215" s="127">
        <v>69329344757</v>
      </c>
      <c r="H215" s="111"/>
      <c r="I215" s="111">
        <v>0</v>
      </c>
      <c r="J215" s="111"/>
      <c r="K215" s="111">
        <v>0</v>
      </c>
      <c r="L215" s="111"/>
      <c r="M215" s="111">
        <v>1472162</v>
      </c>
      <c r="N215" s="111"/>
      <c r="O215" s="111">
        <v>8662477336</v>
      </c>
      <c r="P215" s="111"/>
      <c r="Q215" s="111">
        <v>8787667</v>
      </c>
      <c r="R215" s="111"/>
      <c r="S215" s="111">
        <v>5920</v>
      </c>
      <c r="T215" s="111"/>
      <c r="U215" s="111">
        <v>46369740631</v>
      </c>
      <c r="V215" s="111"/>
      <c r="W215" s="3">
        <v>51620850942</v>
      </c>
      <c r="X215" s="276"/>
      <c r="Y215" s="120">
        <f t="shared" si="9"/>
        <v>3.8850446480927733E-3</v>
      </c>
      <c r="Z215" s="30">
        <f t="shared" si="10"/>
        <v>0</v>
      </c>
      <c r="AA215" s="176">
        <f t="shared" si="11"/>
        <v>0</v>
      </c>
    </row>
    <row r="216" spans="1:27" s="30" customFormat="1">
      <c r="A216" s="277" t="s">
        <v>95</v>
      </c>
      <c r="B216" s="24"/>
      <c r="C216" s="127">
        <v>11993512</v>
      </c>
      <c r="D216" s="127"/>
      <c r="E216" s="127">
        <v>58545012084</v>
      </c>
      <c r="F216" s="127"/>
      <c r="G216" s="127">
        <v>55457738034</v>
      </c>
      <c r="H216" s="111"/>
      <c r="I216" s="111">
        <v>0</v>
      </c>
      <c r="J216" s="111"/>
      <c r="K216" s="111">
        <v>0</v>
      </c>
      <c r="L216" s="111"/>
      <c r="M216" s="111">
        <v>5349961</v>
      </c>
      <c r="N216" s="111"/>
      <c r="O216" s="111">
        <v>21753392784</v>
      </c>
      <c r="P216" s="111"/>
      <c r="Q216" s="111">
        <v>6643551</v>
      </c>
      <c r="R216" s="111"/>
      <c r="S216" s="111">
        <v>3840</v>
      </c>
      <c r="T216" s="111"/>
      <c r="U216" s="111">
        <v>32429764824</v>
      </c>
      <c r="V216" s="111"/>
      <c r="W216" s="3">
        <v>25314033989</v>
      </c>
      <c r="X216" s="276"/>
      <c r="Y216" s="120">
        <f t="shared" si="9"/>
        <v>1.9051633298548774E-3</v>
      </c>
      <c r="Z216" s="30">
        <f t="shared" si="10"/>
        <v>0</v>
      </c>
      <c r="AA216" s="176">
        <f t="shared" si="11"/>
        <v>0</v>
      </c>
    </row>
    <row r="217" spans="1:27" s="30" customFormat="1">
      <c r="A217" s="277" t="s">
        <v>504</v>
      </c>
      <c r="B217" s="24"/>
      <c r="C217" s="127">
        <v>17653532</v>
      </c>
      <c r="D217" s="127"/>
      <c r="E217" s="127">
        <v>21037467949</v>
      </c>
      <c r="F217" s="127"/>
      <c r="G217" s="127">
        <v>19969460028</v>
      </c>
      <c r="H217" s="111"/>
      <c r="I217" s="111">
        <v>2324743</v>
      </c>
      <c r="J217" s="111"/>
      <c r="K217" s="111">
        <v>2669733112</v>
      </c>
      <c r="L217" s="111"/>
      <c r="M217" s="111">
        <v>3626464</v>
      </c>
      <c r="N217" s="111"/>
      <c r="O217" s="111">
        <v>3589167016</v>
      </c>
      <c r="P217" s="111"/>
      <c r="Q217" s="111">
        <v>16351811</v>
      </c>
      <c r="R217" s="111"/>
      <c r="S217" s="111">
        <v>870</v>
      </c>
      <c r="T217" s="111"/>
      <c r="U217" s="111">
        <v>19403860998</v>
      </c>
      <c r="V217" s="111"/>
      <c r="W217" s="3">
        <v>14116108010</v>
      </c>
      <c r="X217" s="276"/>
      <c r="Y217" s="120">
        <f t="shared" si="9"/>
        <v>1.0623945339019868E-3</v>
      </c>
      <c r="Z217" s="30">
        <f t="shared" si="10"/>
        <v>0</v>
      </c>
      <c r="AA217" s="176">
        <f t="shared" si="11"/>
        <v>0</v>
      </c>
    </row>
    <row r="218" spans="1:27" s="30" customFormat="1">
      <c r="A218" s="24" t="s">
        <v>184</v>
      </c>
      <c r="B218" s="24"/>
      <c r="C218" s="127">
        <v>21465662</v>
      </c>
      <c r="D218" s="127"/>
      <c r="E218" s="127">
        <v>65739128753</v>
      </c>
      <c r="F218" s="127"/>
      <c r="G218" s="127">
        <v>123538448112</v>
      </c>
      <c r="H218" s="111"/>
      <c r="I218" s="111">
        <v>9200000</v>
      </c>
      <c r="J218" s="111"/>
      <c r="K218" s="111">
        <v>56341695133</v>
      </c>
      <c r="L218" s="111"/>
      <c r="M218" s="111">
        <v>407801</v>
      </c>
      <c r="N218" s="111"/>
      <c r="O218" s="111">
        <v>2381070143</v>
      </c>
      <c r="P218" s="111"/>
      <c r="Q218" s="111">
        <v>30257861</v>
      </c>
      <c r="R218" s="111"/>
      <c r="S218" s="111">
        <v>5550</v>
      </c>
      <c r="T218" s="111"/>
      <c r="U218" s="111">
        <v>120457357155</v>
      </c>
      <c r="V218" s="111"/>
      <c r="W218" s="3">
        <v>166633020930</v>
      </c>
      <c r="X218" s="276"/>
      <c r="Y218" s="120">
        <f t="shared" si="9"/>
        <v>1.2540992919450419E-2</v>
      </c>
      <c r="Z218" s="30">
        <f t="shared" si="10"/>
        <v>0</v>
      </c>
      <c r="AA218" s="176">
        <f t="shared" si="11"/>
        <v>0</v>
      </c>
    </row>
    <row r="219" spans="1:27" s="30" customFormat="1">
      <c r="A219" s="24" t="s">
        <v>252</v>
      </c>
      <c r="B219" s="24"/>
      <c r="C219" s="127">
        <v>7719649</v>
      </c>
      <c r="D219" s="127"/>
      <c r="E219" s="127">
        <v>42519672740</v>
      </c>
      <c r="F219" s="127"/>
      <c r="G219" s="127">
        <v>45653457639</v>
      </c>
      <c r="H219" s="111"/>
      <c r="I219" s="111">
        <v>1016578</v>
      </c>
      <c r="J219" s="111"/>
      <c r="K219" s="111">
        <v>5998260046</v>
      </c>
      <c r="L219" s="111"/>
      <c r="M219" s="111">
        <v>3557483</v>
      </c>
      <c r="N219" s="111"/>
      <c r="O219" s="111">
        <v>18915314531</v>
      </c>
      <c r="P219" s="111"/>
      <c r="Q219" s="111">
        <v>5178744</v>
      </c>
      <c r="R219" s="111"/>
      <c r="S219" s="111">
        <v>5060</v>
      </c>
      <c r="T219" s="111"/>
      <c r="U219" s="111">
        <v>28760923143</v>
      </c>
      <c r="V219" s="111"/>
      <c r="W219" s="3">
        <v>26001884285</v>
      </c>
      <c r="X219" s="276"/>
      <c r="Y219" s="120">
        <f t="shared" si="9"/>
        <v>1.9569317347222516E-3</v>
      </c>
      <c r="Z219" s="30">
        <f t="shared" si="10"/>
        <v>0</v>
      </c>
      <c r="AA219" s="176">
        <f t="shared" si="11"/>
        <v>0</v>
      </c>
    </row>
    <row r="220" spans="1:27" s="30" customFormat="1">
      <c r="A220" s="277" t="s">
        <v>343</v>
      </c>
      <c r="B220" s="24"/>
      <c r="C220" s="127">
        <v>9552149</v>
      </c>
      <c r="D220" s="127"/>
      <c r="E220" s="127">
        <v>45635444833</v>
      </c>
      <c r="F220" s="127"/>
      <c r="G220" s="127">
        <v>51182878799</v>
      </c>
      <c r="H220" s="111"/>
      <c r="I220" s="111">
        <v>2735620</v>
      </c>
      <c r="J220" s="111"/>
      <c r="K220" s="111">
        <v>0</v>
      </c>
      <c r="L220" s="111"/>
      <c r="M220" s="111">
        <v>6007798</v>
      </c>
      <c r="N220" s="111"/>
      <c r="O220" s="111">
        <v>29252272468</v>
      </c>
      <c r="P220" s="111"/>
      <c r="Q220" s="111">
        <v>6279971</v>
      </c>
      <c r="R220" s="111"/>
      <c r="S220" s="111">
        <v>4470</v>
      </c>
      <c r="T220" s="111"/>
      <c r="U220" s="111">
        <v>23323132957</v>
      </c>
      <c r="V220" s="111"/>
      <c r="W220" s="3">
        <v>27854477907</v>
      </c>
      <c r="X220" s="276"/>
      <c r="Y220" s="120">
        <f t="shared" si="9"/>
        <v>2.0963600627118221E-3</v>
      </c>
      <c r="Z220" s="30">
        <f t="shared" si="10"/>
        <v>0</v>
      </c>
      <c r="AA220" s="176">
        <f t="shared" si="11"/>
        <v>0</v>
      </c>
    </row>
    <row r="221" spans="1:27" s="30" customFormat="1">
      <c r="A221" s="277" t="s">
        <v>84</v>
      </c>
      <c r="B221" s="24"/>
      <c r="C221" s="127">
        <v>2792094</v>
      </c>
      <c r="D221" s="127"/>
      <c r="E221" s="127">
        <v>14520662741</v>
      </c>
      <c r="F221" s="127"/>
      <c r="G221" s="127">
        <v>12841319013</v>
      </c>
      <c r="H221" s="111"/>
      <c r="I221" s="111">
        <v>0</v>
      </c>
      <c r="J221" s="111"/>
      <c r="K221" s="111">
        <v>0</v>
      </c>
      <c r="L221" s="111"/>
      <c r="M221" s="111">
        <v>267738</v>
      </c>
      <c r="N221" s="111"/>
      <c r="O221" s="111">
        <v>972905449</v>
      </c>
      <c r="P221" s="111"/>
      <c r="Q221" s="111">
        <v>2524356</v>
      </c>
      <c r="R221" s="111"/>
      <c r="S221" s="111">
        <v>3469</v>
      </c>
      <c r="T221" s="111"/>
      <c r="U221" s="111">
        <v>13128255035</v>
      </c>
      <c r="V221" s="111"/>
      <c r="W221" s="3">
        <v>8689299427</v>
      </c>
      <c r="X221" s="276"/>
      <c r="Y221" s="120">
        <f t="shared" si="9"/>
        <v>6.5396667467709931E-4</v>
      </c>
      <c r="Z221" s="30">
        <f t="shared" si="10"/>
        <v>0</v>
      </c>
      <c r="AA221" s="176">
        <f t="shared" si="11"/>
        <v>0</v>
      </c>
    </row>
    <row r="222" spans="1:27" s="30" customFormat="1">
      <c r="A222" s="133" t="s">
        <v>240</v>
      </c>
      <c r="B222" s="24"/>
      <c r="C222" s="127">
        <v>17846030</v>
      </c>
      <c r="D222" s="127"/>
      <c r="E222" s="127">
        <v>32343314634</v>
      </c>
      <c r="F222" s="127"/>
      <c r="G222" s="127">
        <v>31874544342</v>
      </c>
      <c r="H222" s="111"/>
      <c r="I222" s="111">
        <v>0</v>
      </c>
      <c r="J222" s="111"/>
      <c r="K222" s="111">
        <v>0</v>
      </c>
      <c r="L222" s="111"/>
      <c r="M222" s="111">
        <v>7915298</v>
      </c>
      <c r="N222" s="111"/>
      <c r="O222" s="111">
        <v>13050553989</v>
      </c>
      <c r="P222" s="111"/>
      <c r="Q222" s="111">
        <v>9930732</v>
      </c>
      <c r="R222" s="111"/>
      <c r="S222" s="111">
        <v>1643</v>
      </c>
      <c r="T222" s="111"/>
      <c r="U222" s="111">
        <v>17997996732</v>
      </c>
      <c r="V222" s="111"/>
      <c r="W222" s="3">
        <v>16190068510</v>
      </c>
      <c r="X222" s="276"/>
      <c r="Y222" s="120">
        <f t="shared" si="9"/>
        <v>1.2184831878827968E-3</v>
      </c>
      <c r="Z222" s="30">
        <f t="shared" si="10"/>
        <v>0</v>
      </c>
      <c r="AA222" s="176">
        <f t="shared" si="11"/>
        <v>0</v>
      </c>
    </row>
    <row r="223" spans="1:27" s="30" customFormat="1">
      <c r="A223" s="277" t="s">
        <v>110</v>
      </c>
      <c r="B223" s="24"/>
      <c r="C223" s="127">
        <v>6441061</v>
      </c>
      <c r="D223" s="127"/>
      <c r="E223" s="127">
        <v>56836584132</v>
      </c>
      <c r="F223" s="127"/>
      <c r="G223" s="127">
        <v>59119262289</v>
      </c>
      <c r="H223" s="111"/>
      <c r="I223" s="111">
        <v>0</v>
      </c>
      <c r="J223" s="111"/>
      <c r="K223" s="111">
        <v>0</v>
      </c>
      <c r="L223" s="111"/>
      <c r="M223" s="111">
        <v>1427363</v>
      </c>
      <c r="N223" s="111"/>
      <c r="O223" s="111">
        <v>11989404240</v>
      </c>
      <c r="P223" s="111"/>
      <c r="Q223" s="111">
        <v>5013698</v>
      </c>
      <c r="R223" s="111"/>
      <c r="S223" s="111">
        <v>8220</v>
      </c>
      <c r="T223" s="111"/>
      <c r="U223" s="111">
        <v>44241386347</v>
      </c>
      <c r="V223" s="111"/>
      <c r="W223" s="3">
        <v>40894024186</v>
      </c>
      <c r="X223" s="276"/>
      <c r="Y223" s="120">
        <f t="shared" si="9"/>
        <v>3.077731321812268E-3</v>
      </c>
      <c r="Z223" s="30">
        <f t="shared" si="10"/>
        <v>0</v>
      </c>
      <c r="AA223" s="176">
        <f t="shared" si="11"/>
        <v>0</v>
      </c>
    </row>
    <row r="224" spans="1:27" s="30" customFormat="1">
      <c r="A224" s="277" t="s">
        <v>288</v>
      </c>
      <c r="B224" s="24"/>
      <c r="C224" s="127">
        <v>43387063</v>
      </c>
      <c r="D224" s="127"/>
      <c r="E224" s="127">
        <v>43303945674</v>
      </c>
      <c r="F224" s="127"/>
      <c r="G224" s="127">
        <v>39822804933</v>
      </c>
      <c r="H224" s="111"/>
      <c r="I224" s="111">
        <v>5713519</v>
      </c>
      <c r="J224" s="111"/>
      <c r="K224" s="111">
        <v>5411240513</v>
      </c>
      <c r="L224" s="111"/>
      <c r="M224" s="111">
        <v>13150835</v>
      </c>
      <c r="N224" s="111"/>
      <c r="O224" s="111">
        <v>10526795856</v>
      </c>
      <c r="P224" s="111"/>
      <c r="Q224" s="111">
        <v>35949747</v>
      </c>
      <c r="R224" s="111"/>
      <c r="S224" s="111">
        <v>734</v>
      </c>
      <c r="T224" s="111"/>
      <c r="U224" s="111">
        <v>35667573522</v>
      </c>
      <c r="V224" s="111"/>
      <c r="W224" s="3">
        <v>26183141908</v>
      </c>
      <c r="X224" s="276"/>
      <c r="Y224" s="120">
        <f t="shared" si="9"/>
        <v>1.9705733920237435E-3</v>
      </c>
      <c r="Z224" s="30">
        <f t="shared" si="10"/>
        <v>0</v>
      </c>
      <c r="AA224" s="176">
        <f t="shared" si="11"/>
        <v>0</v>
      </c>
    </row>
    <row r="225" spans="1:27" s="30" customFormat="1">
      <c r="A225" s="24" t="s">
        <v>216</v>
      </c>
      <c r="B225" s="24"/>
      <c r="C225" s="127">
        <v>47630790</v>
      </c>
      <c r="D225" s="127"/>
      <c r="E225" s="127">
        <v>29747289936</v>
      </c>
      <c r="F225" s="127"/>
      <c r="G225" s="127">
        <v>24340241059</v>
      </c>
      <c r="H225" s="111"/>
      <c r="I225" s="111">
        <v>0</v>
      </c>
      <c r="J225" s="111"/>
      <c r="K225" s="111">
        <v>0</v>
      </c>
      <c r="L225" s="111"/>
      <c r="M225" s="111">
        <v>10179259</v>
      </c>
      <c r="N225" s="111"/>
      <c r="O225" s="111">
        <v>4604107671</v>
      </c>
      <c r="P225" s="111"/>
      <c r="Q225" s="24">
        <v>37451531</v>
      </c>
      <c r="R225" s="24"/>
      <c r="S225" s="111">
        <v>404</v>
      </c>
      <c r="T225" s="24"/>
      <c r="U225" s="3">
        <v>23389944848</v>
      </c>
      <c r="V225" s="3"/>
      <c r="W225" s="3">
        <v>15013460392</v>
      </c>
      <c r="X225" s="276"/>
      <c r="Y225" s="120">
        <f t="shared" si="9"/>
        <v>1.1299303068604658E-3</v>
      </c>
      <c r="Z225" s="30">
        <f t="shared" si="10"/>
        <v>0</v>
      </c>
      <c r="AA225" s="176">
        <f t="shared" si="11"/>
        <v>0</v>
      </c>
    </row>
    <row r="226" spans="1:27" s="30" customFormat="1">
      <c r="A226" s="277" t="s">
        <v>259</v>
      </c>
      <c r="B226" s="24"/>
      <c r="C226" s="127">
        <v>2141361</v>
      </c>
      <c r="D226" s="127"/>
      <c r="E226" s="127">
        <v>151205955859</v>
      </c>
      <c r="F226" s="127"/>
      <c r="G226" s="127">
        <v>185750739793</v>
      </c>
      <c r="H226" s="111"/>
      <c r="I226" s="111">
        <v>0</v>
      </c>
      <c r="J226" s="111"/>
      <c r="K226" s="111">
        <v>0</v>
      </c>
      <c r="L226" s="111"/>
      <c r="M226" s="111">
        <v>337709</v>
      </c>
      <c r="N226" s="111"/>
      <c r="O226" s="111">
        <v>25197339792</v>
      </c>
      <c r="P226" s="111"/>
      <c r="Q226" s="111">
        <v>1803652</v>
      </c>
      <c r="R226" s="111"/>
      <c r="S226" s="111">
        <v>70100</v>
      </c>
      <c r="T226" s="111"/>
      <c r="U226" s="111">
        <v>127359620678</v>
      </c>
      <c r="V226" s="111"/>
      <c r="W226" s="3">
        <v>125458654883</v>
      </c>
      <c r="X226" s="276"/>
      <c r="Y226" s="120">
        <f t="shared" si="9"/>
        <v>9.4421627465568671E-3</v>
      </c>
      <c r="Z226" s="30">
        <f t="shared" si="10"/>
        <v>0</v>
      </c>
      <c r="AA226" s="176">
        <f t="shared" si="11"/>
        <v>0</v>
      </c>
    </row>
    <row r="227" spans="1:27" s="30" customFormat="1">
      <c r="A227" s="24" t="s">
        <v>479</v>
      </c>
      <c r="B227" s="24"/>
      <c r="C227" s="127">
        <v>6406564</v>
      </c>
      <c r="D227" s="127"/>
      <c r="E227" s="127">
        <v>29937099760</v>
      </c>
      <c r="F227" s="127"/>
      <c r="G227" s="127">
        <v>31499139447</v>
      </c>
      <c r="H227" s="111"/>
      <c r="I227" s="111">
        <v>843662</v>
      </c>
      <c r="J227" s="111"/>
      <c r="K227" s="111">
        <v>4260829270</v>
      </c>
      <c r="L227" s="111"/>
      <c r="M227" s="111">
        <v>628775</v>
      </c>
      <c r="N227" s="111"/>
      <c r="O227" s="111">
        <v>2440753805</v>
      </c>
      <c r="P227" s="111"/>
      <c r="Q227" s="111">
        <v>6621451</v>
      </c>
      <c r="R227" s="111"/>
      <c r="S227" s="111">
        <v>3763</v>
      </c>
      <c r="T227" s="111"/>
      <c r="U227" s="111">
        <v>31232117643</v>
      </c>
      <c r="V227" s="111"/>
      <c r="W227" s="3">
        <v>24723915417</v>
      </c>
      <c r="X227" s="276"/>
      <c r="Y227" s="120">
        <f t="shared" si="9"/>
        <v>1.8607503270071579E-3</v>
      </c>
      <c r="Z227" s="30">
        <f t="shared" si="10"/>
        <v>0</v>
      </c>
      <c r="AA227" s="176">
        <f t="shared" si="11"/>
        <v>0</v>
      </c>
    </row>
    <row r="228" spans="1:27" s="30" customFormat="1">
      <c r="A228" s="277" t="s">
        <v>132</v>
      </c>
      <c r="B228" s="24"/>
      <c r="C228" s="127">
        <v>13309221</v>
      </c>
      <c r="D228" s="127"/>
      <c r="E228" s="127">
        <v>42765015603</v>
      </c>
      <c r="F228" s="127"/>
      <c r="G228" s="127">
        <v>40160482138</v>
      </c>
      <c r="H228" s="111"/>
      <c r="I228" s="111">
        <v>0</v>
      </c>
      <c r="J228" s="111"/>
      <c r="K228" s="111">
        <v>0</v>
      </c>
      <c r="L228" s="111"/>
      <c r="M228" s="111">
        <v>1749510</v>
      </c>
      <c r="N228" s="111"/>
      <c r="O228" s="111">
        <v>4489771687</v>
      </c>
      <c r="P228" s="111"/>
      <c r="Q228" s="111">
        <v>11559711</v>
      </c>
      <c r="R228" s="111"/>
      <c r="S228" s="111">
        <v>2433</v>
      </c>
      <c r="T228" s="111"/>
      <c r="U228" s="111">
        <v>37143512854</v>
      </c>
      <c r="V228" s="111"/>
      <c r="W228" s="3">
        <v>27907372342</v>
      </c>
      <c r="X228" s="276"/>
      <c r="Y228" s="120">
        <f t="shared" si="9"/>
        <v>2.1003409587617831E-3</v>
      </c>
      <c r="Z228" s="30">
        <f t="shared" si="10"/>
        <v>0</v>
      </c>
      <c r="AA228" s="176">
        <f t="shared" si="11"/>
        <v>0</v>
      </c>
    </row>
    <row r="229" spans="1:27" s="30" customFormat="1">
      <c r="A229" s="277" t="s">
        <v>363</v>
      </c>
      <c r="B229" s="24"/>
      <c r="C229" s="127">
        <v>4918432</v>
      </c>
      <c r="D229" s="127"/>
      <c r="E229" s="127">
        <v>8610967946</v>
      </c>
      <c r="F229" s="127"/>
      <c r="G229" s="127">
        <v>22371810998</v>
      </c>
      <c r="H229" s="111"/>
      <c r="I229" s="111">
        <v>0</v>
      </c>
      <c r="J229" s="111"/>
      <c r="K229" s="111">
        <v>0</v>
      </c>
      <c r="L229" s="111"/>
      <c r="M229" s="111">
        <v>4918432</v>
      </c>
      <c r="N229" s="111"/>
      <c r="O229" s="111">
        <v>22505077962</v>
      </c>
      <c r="P229" s="111"/>
      <c r="Q229" s="111">
        <v>0</v>
      </c>
      <c r="R229" s="111"/>
      <c r="S229" s="111">
        <v>0</v>
      </c>
      <c r="T229" s="111"/>
      <c r="U229" s="111">
        <v>0</v>
      </c>
      <c r="V229" s="111"/>
      <c r="W229" s="3">
        <v>0</v>
      </c>
      <c r="X229" s="276"/>
      <c r="Y229" s="120">
        <f t="shared" si="9"/>
        <v>0</v>
      </c>
      <c r="Z229" s="30">
        <f t="shared" si="10"/>
        <v>0</v>
      </c>
      <c r="AA229" s="176">
        <f t="shared" si="11"/>
        <v>0</v>
      </c>
    </row>
    <row r="230" spans="1:27" s="30" customFormat="1">
      <c r="A230" s="277" t="s">
        <v>225</v>
      </c>
      <c r="B230" s="24"/>
      <c r="C230" s="127">
        <v>15745676</v>
      </c>
      <c r="D230" s="127"/>
      <c r="E230" s="127">
        <v>196483574578</v>
      </c>
      <c r="F230" s="127"/>
      <c r="G230" s="127">
        <v>190768575101</v>
      </c>
      <c r="H230" s="111"/>
      <c r="I230" s="111">
        <v>0</v>
      </c>
      <c r="J230" s="111"/>
      <c r="K230" s="111">
        <v>0</v>
      </c>
      <c r="L230" s="111"/>
      <c r="M230" s="111">
        <v>1478301</v>
      </c>
      <c r="N230" s="111"/>
      <c r="O230" s="111">
        <v>17591936290</v>
      </c>
      <c r="P230" s="111"/>
      <c r="Q230" s="111">
        <v>14267375</v>
      </c>
      <c r="R230" s="111"/>
      <c r="S230" s="111">
        <v>11560</v>
      </c>
      <c r="T230" s="111"/>
      <c r="U230" s="111">
        <v>178036486959</v>
      </c>
      <c r="V230" s="111"/>
      <c r="W230" s="3">
        <v>163655939494</v>
      </c>
      <c r="X230" s="276"/>
      <c r="Y230" s="120">
        <f t="shared" si="9"/>
        <v>1.2316934344498535E-2</v>
      </c>
      <c r="Z230" s="30">
        <f t="shared" si="10"/>
        <v>0</v>
      </c>
      <c r="AA230" s="176">
        <f t="shared" si="11"/>
        <v>0</v>
      </c>
    </row>
    <row r="231" spans="1:27" s="30" customFormat="1">
      <c r="A231" s="277" t="s">
        <v>282</v>
      </c>
      <c r="B231" s="24"/>
      <c r="C231" s="127">
        <v>769114</v>
      </c>
      <c r="D231" s="127"/>
      <c r="E231" s="127">
        <v>15052705173</v>
      </c>
      <c r="F231" s="127"/>
      <c r="G231" s="127">
        <v>21071089157</v>
      </c>
      <c r="H231" s="111"/>
      <c r="I231" s="111">
        <v>0</v>
      </c>
      <c r="J231" s="111"/>
      <c r="K231" s="111">
        <v>0</v>
      </c>
      <c r="L231" s="111"/>
      <c r="M231" s="111">
        <v>348888</v>
      </c>
      <c r="N231" s="111"/>
      <c r="O231" s="111">
        <v>10598492415</v>
      </c>
      <c r="P231" s="111"/>
      <c r="Q231" s="111">
        <v>420226</v>
      </c>
      <c r="R231" s="111"/>
      <c r="S231" s="111">
        <v>37230</v>
      </c>
      <c r="T231" s="111"/>
      <c r="U231" s="111">
        <v>8224447981</v>
      </c>
      <c r="V231" s="111"/>
      <c r="W231" s="3">
        <v>15524078026</v>
      </c>
      <c r="X231" s="276"/>
      <c r="Y231" s="120">
        <f t="shared" si="9"/>
        <v>1.1683599776232049E-3</v>
      </c>
      <c r="Z231" s="30">
        <f t="shared" si="10"/>
        <v>0</v>
      </c>
      <c r="AA231" s="176">
        <f t="shared" si="11"/>
        <v>0</v>
      </c>
    </row>
    <row r="232" spans="1:27" s="30" customFormat="1">
      <c r="A232" s="24" t="s">
        <v>335</v>
      </c>
      <c r="B232" s="24"/>
      <c r="C232" s="127">
        <v>9796553</v>
      </c>
      <c r="D232" s="127"/>
      <c r="E232" s="127">
        <v>17803764547</v>
      </c>
      <c r="F232" s="127"/>
      <c r="G232" s="127">
        <v>16992003232</v>
      </c>
      <c r="H232" s="111"/>
      <c r="I232" s="111">
        <v>0</v>
      </c>
      <c r="J232" s="111"/>
      <c r="K232" s="111">
        <v>0</v>
      </c>
      <c r="L232" s="111"/>
      <c r="M232" s="111">
        <v>939409</v>
      </c>
      <c r="N232" s="111"/>
      <c r="O232" s="111">
        <v>1576945146</v>
      </c>
      <c r="P232" s="111"/>
      <c r="Q232" s="111">
        <v>8857144</v>
      </c>
      <c r="R232" s="111"/>
      <c r="S232" s="111">
        <v>1595</v>
      </c>
      <c r="T232" s="111"/>
      <c r="U232" s="111">
        <v>16096529702</v>
      </c>
      <c r="V232" s="111"/>
      <c r="W232" s="3">
        <v>14017941855</v>
      </c>
      <c r="X232" s="276"/>
      <c r="Y232" s="120">
        <f t="shared" si="9"/>
        <v>1.0550064361053212E-3</v>
      </c>
      <c r="Z232" s="30">
        <f t="shared" si="10"/>
        <v>0</v>
      </c>
      <c r="AA232" s="176">
        <f t="shared" si="11"/>
        <v>0</v>
      </c>
    </row>
    <row r="233" spans="1:27" s="30" customFormat="1">
      <c r="A233" s="24" t="s">
        <v>106</v>
      </c>
      <c r="B233" s="24"/>
      <c r="C233" s="127">
        <v>7381248</v>
      </c>
      <c r="D233" s="127"/>
      <c r="E233" s="127">
        <v>42101392507</v>
      </c>
      <c r="F233" s="127"/>
      <c r="G233" s="127">
        <v>47753725016</v>
      </c>
      <c r="H233" s="111"/>
      <c r="I233" s="111">
        <v>972015</v>
      </c>
      <c r="J233" s="111"/>
      <c r="K233" s="111">
        <v>6120515891</v>
      </c>
      <c r="L233" s="111"/>
      <c r="M233" s="111">
        <v>1263372</v>
      </c>
      <c r="N233" s="111"/>
      <c r="O233" s="111">
        <v>8418252358</v>
      </c>
      <c r="P233" s="111"/>
      <c r="Q233" s="111">
        <v>7089891</v>
      </c>
      <c r="R233" s="111"/>
      <c r="S233" s="111">
        <v>7010</v>
      </c>
      <c r="T233" s="111"/>
      <c r="U233" s="111">
        <v>40928685515</v>
      </c>
      <c r="V233" s="111"/>
      <c r="W233" s="3">
        <v>49315953862</v>
      </c>
      <c r="X233" s="276"/>
      <c r="Y233" s="120">
        <f t="shared" si="9"/>
        <v>3.7115754413352192E-3</v>
      </c>
      <c r="Z233" s="30">
        <f t="shared" si="10"/>
        <v>0</v>
      </c>
      <c r="AA233" s="176">
        <f t="shared" si="11"/>
        <v>0</v>
      </c>
    </row>
    <row r="234" spans="1:27" s="30" customFormat="1">
      <c r="A234" s="277" t="s">
        <v>146</v>
      </c>
      <c r="B234" s="24"/>
      <c r="C234" s="127">
        <v>15864340</v>
      </c>
      <c r="D234" s="127"/>
      <c r="E234" s="127">
        <v>32068575957</v>
      </c>
      <c r="F234" s="127"/>
      <c r="G234" s="127">
        <v>37701392224</v>
      </c>
      <c r="H234" s="111"/>
      <c r="I234" s="111">
        <v>0</v>
      </c>
      <c r="J234" s="111"/>
      <c r="K234" s="111">
        <v>0</v>
      </c>
      <c r="L234" s="111"/>
      <c r="M234" s="111">
        <v>1758377</v>
      </c>
      <c r="N234" s="111"/>
      <c r="O234" s="111">
        <v>4338240977</v>
      </c>
      <c r="P234" s="111"/>
      <c r="Q234" s="111">
        <v>14105963</v>
      </c>
      <c r="R234" s="111"/>
      <c r="S234" s="111">
        <v>2424</v>
      </c>
      <c r="T234" s="111"/>
      <c r="U234" s="111">
        <v>28514148455</v>
      </c>
      <c r="V234" s="111"/>
      <c r="W234" s="3">
        <v>33928543552</v>
      </c>
      <c r="X234" s="276"/>
      <c r="Y234" s="120">
        <f t="shared" si="9"/>
        <v>2.5535012332978243E-3</v>
      </c>
      <c r="Z234" s="30">
        <f t="shared" si="10"/>
        <v>0</v>
      </c>
      <c r="AA234" s="176">
        <f t="shared" si="11"/>
        <v>0</v>
      </c>
    </row>
    <row r="235" spans="1:27" s="30" customFormat="1">
      <c r="A235" s="277" t="s">
        <v>407</v>
      </c>
      <c r="B235" s="24"/>
      <c r="C235" s="127">
        <v>10485390</v>
      </c>
      <c r="D235" s="127"/>
      <c r="E235" s="127">
        <v>21252177460</v>
      </c>
      <c r="F235" s="127"/>
      <c r="G235" s="127">
        <v>23721890494</v>
      </c>
      <c r="H235" s="111"/>
      <c r="I235" s="111">
        <v>1380791</v>
      </c>
      <c r="J235" s="111"/>
      <c r="K235" s="111">
        <v>3203634005</v>
      </c>
      <c r="L235" s="111"/>
      <c r="M235" s="111">
        <v>2480983</v>
      </c>
      <c r="N235" s="111"/>
      <c r="O235" s="111">
        <v>5220021507</v>
      </c>
      <c r="P235" s="111"/>
      <c r="Q235" s="111">
        <v>9385198</v>
      </c>
      <c r="R235" s="111"/>
      <c r="S235" s="111">
        <v>2101</v>
      </c>
      <c r="T235" s="111"/>
      <c r="U235" s="111">
        <v>19342586537</v>
      </c>
      <c r="V235" s="111"/>
      <c r="W235" s="3">
        <v>19565878534</v>
      </c>
      <c r="X235" s="276"/>
      <c r="Y235" s="120">
        <f t="shared" si="9"/>
        <v>1.4725505352315464E-3</v>
      </c>
      <c r="Z235" s="30">
        <f t="shared" si="10"/>
        <v>0</v>
      </c>
      <c r="AA235" s="176">
        <f t="shared" si="11"/>
        <v>0</v>
      </c>
    </row>
    <row r="236" spans="1:27" s="30" customFormat="1" ht="58.8">
      <c r="A236" s="277" t="s">
        <v>395</v>
      </c>
      <c r="B236" s="24"/>
      <c r="C236" s="127">
        <v>10607365</v>
      </c>
      <c r="D236" s="127"/>
      <c r="E236" s="127">
        <v>22618548800</v>
      </c>
      <c r="F236" s="127"/>
      <c r="G236" s="127">
        <v>30260438951</v>
      </c>
      <c r="H236" s="111"/>
      <c r="I236" s="111">
        <v>0</v>
      </c>
      <c r="J236" s="111"/>
      <c r="K236" s="111">
        <v>0</v>
      </c>
      <c r="L236" s="111"/>
      <c r="M236" s="111">
        <v>10607365</v>
      </c>
      <c r="N236" s="111"/>
      <c r="O236" s="111">
        <v>35572147123</v>
      </c>
      <c r="P236" s="111"/>
      <c r="Q236" s="111">
        <v>0</v>
      </c>
      <c r="R236" s="111"/>
      <c r="S236" s="111">
        <v>0</v>
      </c>
      <c r="T236" s="111"/>
      <c r="U236" s="111">
        <v>0</v>
      </c>
      <c r="V236" s="111"/>
      <c r="W236" s="3">
        <v>0</v>
      </c>
      <c r="X236" s="276"/>
      <c r="Y236" s="120">
        <f t="shared" si="9"/>
        <v>0</v>
      </c>
      <c r="Z236" s="30">
        <f t="shared" si="10"/>
        <v>0</v>
      </c>
      <c r="AA236" s="176">
        <f t="shared" si="11"/>
        <v>0</v>
      </c>
    </row>
    <row r="237" spans="1:27" s="30" customFormat="1">
      <c r="A237" s="277" t="s">
        <v>269</v>
      </c>
      <c r="B237" s="24"/>
      <c r="C237" s="127">
        <v>1548163</v>
      </c>
      <c r="D237" s="127"/>
      <c r="E237" s="127">
        <v>25434661535</v>
      </c>
      <c r="F237" s="127"/>
      <c r="G237" s="127">
        <v>23242640945</v>
      </c>
      <c r="H237" s="111"/>
      <c r="I237" s="111">
        <v>0</v>
      </c>
      <c r="J237" s="111"/>
      <c r="K237" s="111">
        <v>0</v>
      </c>
      <c r="L237" s="111"/>
      <c r="M237" s="111">
        <v>217003</v>
      </c>
      <c r="N237" s="111"/>
      <c r="O237" s="111">
        <v>2817797099</v>
      </c>
      <c r="P237" s="111"/>
      <c r="Q237" s="111">
        <v>1331160</v>
      </c>
      <c r="R237" s="111"/>
      <c r="S237" s="111">
        <v>12000</v>
      </c>
      <c r="T237" s="111"/>
      <c r="U237" s="111">
        <v>21869534441</v>
      </c>
      <c r="V237" s="111"/>
      <c r="W237" s="3">
        <v>15850441602</v>
      </c>
      <c r="X237" s="276"/>
      <c r="Y237" s="120">
        <f t="shared" si="9"/>
        <v>1.1929224759380012E-3</v>
      </c>
      <c r="Z237" s="30">
        <f t="shared" si="10"/>
        <v>0</v>
      </c>
      <c r="AA237" s="176">
        <f t="shared" si="11"/>
        <v>0</v>
      </c>
    </row>
    <row r="238" spans="1:27" s="30" customFormat="1">
      <c r="A238" s="277" t="s">
        <v>364</v>
      </c>
      <c r="B238" s="24"/>
      <c r="C238" s="127">
        <v>5272816</v>
      </c>
      <c r="D238" s="127"/>
      <c r="E238" s="127">
        <v>22742826558</v>
      </c>
      <c r="F238" s="127"/>
      <c r="G238" s="127">
        <v>20033546762</v>
      </c>
      <c r="H238" s="111"/>
      <c r="I238" s="111">
        <v>261233</v>
      </c>
      <c r="J238" s="111"/>
      <c r="K238" s="111">
        <v>1028594871</v>
      </c>
      <c r="L238" s="111"/>
      <c r="M238" s="111">
        <v>2056551</v>
      </c>
      <c r="N238" s="111"/>
      <c r="O238" s="111">
        <v>7265736756</v>
      </c>
      <c r="P238" s="111"/>
      <c r="Q238" s="111">
        <v>3477498</v>
      </c>
      <c r="R238" s="111"/>
      <c r="S238" s="111">
        <v>3460</v>
      </c>
      <c r="T238" s="111"/>
      <c r="U238" s="111">
        <v>14937538586</v>
      </c>
      <c r="V238" s="111"/>
      <c r="W238" s="3">
        <v>11939134618</v>
      </c>
      <c r="X238" s="276"/>
      <c r="Y238" s="120">
        <f t="shared" si="9"/>
        <v>8.985530111201795E-4</v>
      </c>
      <c r="Z238" s="30">
        <f t="shared" si="10"/>
        <v>0</v>
      </c>
      <c r="AA238" s="176">
        <f t="shared" si="11"/>
        <v>0</v>
      </c>
    </row>
    <row r="239" spans="1:27" s="30" customFormat="1">
      <c r="A239" s="277" t="s">
        <v>232</v>
      </c>
      <c r="B239" s="24"/>
      <c r="C239" s="127">
        <v>13552778</v>
      </c>
      <c r="D239" s="127"/>
      <c r="E239" s="127">
        <v>32147658431</v>
      </c>
      <c r="F239" s="127"/>
      <c r="G239" s="127">
        <v>59009889937</v>
      </c>
      <c r="H239" s="111"/>
      <c r="I239" s="111">
        <v>0</v>
      </c>
      <c r="J239" s="111"/>
      <c r="K239" s="111">
        <v>0</v>
      </c>
      <c r="L239" s="111"/>
      <c r="M239" s="111">
        <v>13552778</v>
      </c>
      <c r="N239" s="111"/>
      <c r="O239" s="111">
        <v>57845434292</v>
      </c>
      <c r="P239" s="111"/>
      <c r="Q239" s="111">
        <v>0</v>
      </c>
      <c r="R239" s="111"/>
      <c r="S239" s="111">
        <v>0</v>
      </c>
      <c r="T239" s="111"/>
      <c r="U239" s="111">
        <v>0</v>
      </c>
      <c r="V239" s="111"/>
      <c r="W239" s="3">
        <v>0</v>
      </c>
      <c r="X239" s="276"/>
      <c r="Y239" s="120">
        <f t="shared" si="9"/>
        <v>0</v>
      </c>
      <c r="Z239" s="30">
        <f t="shared" si="10"/>
        <v>0</v>
      </c>
      <c r="AA239" s="176">
        <f t="shared" si="11"/>
        <v>0</v>
      </c>
    </row>
    <row r="240" spans="1:27" s="30" customFormat="1">
      <c r="A240" s="277" t="s">
        <v>151</v>
      </c>
      <c r="B240" s="24"/>
      <c r="C240" s="127">
        <v>8631449</v>
      </c>
      <c r="D240" s="127"/>
      <c r="E240" s="127">
        <v>75297603127</v>
      </c>
      <c r="F240" s="127"/>
      <c r="G240" s="127">
        <v>78624202117</v>
      </c>
      <c r="H240" s="111"/>
      <c r="I240" s="111">
        <v>1136651</v>
      </c>
      <c r="J240" s="111"/>
      <c r="K240" s="111">
        <v>10395912943</v>
      </c>
      <c r="L240" s="111"/>
      <c r="M240" s="111">
        <v>1477356</v>
      </c>
      <c r="N240" s="111"/>
      <c r="O240" s="111">
        <v>12215616784</v>
      </c>
      <c r="P240" s="111"/>
      <c r="Q240" s="111">
        <v>8290744</v>
      </c>
      <c r="R240" s="111"/>
      <c r="S240" s="111">
        <v>8900</v>
      </c>
      <c r="T240" s="111"/>
      <c r="U240" s="111">
        <v>72732978184</v>
      </c>
      <c r="V240" s="111"/>
      <c r="W240" s="3">
        <v>73217243288</v>
      </c>
      <c r="X240" s="276"/>
      <c r="Y240" s="120">
        <f t="shared" si="9"/>
        <v>5.5104139895670243E-3</v>
      </c>
      <c r="Z240" s="30">
        <f t="shared" si="10"/>
        <v>0</v>
      </c>
      <c r="AA240" s="176">
        <f t="shared" si="11"/>
        <v>0</v>
      </c>
    </row>
    <row r="241" spans="1:27" s="30" customFormat="1">
      <c r="A241" s="277" t="s">
        <v>116</v>
      </c>
      <c r="B241" s="24"/>
      <c r="C241" s="127">
        <v>12267470</v>
      </c>
      <c r="D241" s="127"/>
      <c r="E241" s="127">
        <v>81605092912</v>
      </c>
      <c r="F241" s="127"/>
      <c r="G241" s="127">
        <v>112596942731</v>
      </c>
      <c r="H241" s="111"/>
      <c r="I241" s="111">
        <v>10000000</v>
      </c>
      <c r="J241" s="111"/>
      <c r="K241" s="111">
        <v>98261071672</v>
      </c>
      <c r="L241" s="111">
        <v>3006089491</v>
      </c>
      <c r="M241" s="111">
        <v>800000</v>
      </c>
      <c r="N241" s="111"/>
      <c r="O241" s="111">
        <v>7747644316</v>
      </c>
      <c r="P241" s="111"/>
      <c r="Q241" s="111">
        <v>21467470</v>
      </c>
      <c r="R241" s="111"/>
      <c r="S241" s="111">
        <v>8100</v>
      </c>
      <c r="T241" s="111"/>
      <c r="U241" s="111">
        <v>173404140310</v>
      </c>
      <c r="V241" s="111"/>
      <c r="W241" s="3">
        <v>172542364304</v>
      </c>
      <c r="X241" s="276"/>
      <c r="Y241" s="120">
        <f t="shared" si="9"/>
        <v>1.2985736902355629E-2</v>
      </c>
      <c r="Z241" s="30">
        <f t="shared" si="10"/>
        <v>0</v>
      </c>
      <c r="AA241" s="176">
        <f t="shared" si="11"/>
        <v>0</v>
      </c>
    </row>
    <row r="242" spans="1:27" s="30" customFormat="1">
      <c r="A242" s="24" t="s">
        <v>125</v>
      </c>
      <c r="B242" s="24"/>
      <c r="C242" s="127">
        <v>2847123</v>
      </c>
      <c r="D242" s="127"/>
      <c r="E242" s="127">
        <v>13990656359</v>
      </c>
      <c r="F242" s="127"/>
      <c r="G242" s="127">
        <v>10856915947</v>
      </c>
      <c r="H242" s="111"/>
      <c r="I242" s="111">
        <v>88941</v>
      </c>
      <c r="J242" s="111"/>
      <c r="K242" s="111">
        <v>351717766</v>
      </c>
      <c r="L242" s="111"/>
      <c r="M242" s="111">
        <v>680077</v>
      </c>
      <c r="N242" s="111"/>
      <c r="O242" s="111">
        <v>2397876942</v>
      </c>
      <c r="P242" s="111"/>
      <c r="Q242" s="111">
        <v>2255987</v>
      </c>
      <c r="R242" s="111"/>
      <c r="S242" s="111">
        <v>3395</v>
      </c>
      <c r="T242" s="111"/>
      <c r="U242" s="111">
        <v>11020267125</v>
      </c>
      <c r="V242" s="111"/>
      <c r="W242" s="3">
        <v>7599871213</v>
      </c>
      <c r="X242" s="276"/>
      <c r="Y242" s="120">
        <f t="shared" si="9"/>
        <v>5.719750535579999E-4</v>
      </c>
      <c r="Z242" s="30">
        <f t="shared" si="10"/>
        <v>0</v>
      </c>
      <c r="AA242" s="176">
        <f t="shared" si="11"/>
        <v>0</v>
      </c>
    </row>
    <row r="243" spans="1:27" s="30" customFormat="1">
      <c r="A243" s="277" t="s">
        <v>174</v>
      </c>
      <c r="B243" s="24"/>
      <c r="C243" s="127">
        <v>22920290</v>
      </c>
      <c r="D243" s="127"/>
      <c r="E243" s="127">
        <v>24425814748</v>
      </c>
      <c r="F243" s="127"/>
      <c r="G243" s="127">
        <v>23470895879</v>
      </c>
      <c r="H243" s="111"/>
      <c r="I243" s="111">
        <v>905492</v>
      </c>
      <c r="J243" s="111"/>
      <c r="K243" s="111">
        <v>963049113</v>
      </c>
      <c r="L243" s="111"/>
      <c r="M243" s="111">
        <v>8630402</v>
      </c>
      <c r="N243" s="111"/>
      <c r="O243" s="111">
        <v>7994953521</v>
      </c>
      <c r="P243" s="111"/>
      <c r="Q243" s="111">
        <v>15195380</v>
      </c>
      <c r="R243" s="111"/>
      <c r="S243" s="111">
        <v>916</v>
      </c>
      <c r="T243" s="111"/>
      <c r="U243" s="111">
        <v>16192267442</v>
      </c>
      <c r="V243" s="111"/>
      <c r="W243" s="3">
        <v>13811374459</v>
      </c>
      <c r="X243" s="276"/>
      <c r="Y243" s="120">
        <f t="shared" si="9"/>
        <v>1.03945993616091E-3</v>
      </c>
      <c r="Z243" s="30">
        <f t="shared" si="10"/>
        <v>0</v>
      </c>
      <c r="AA243" s="176">
        <f t="shared" si="11"/>
        <v>0</v>
      </c>
    </row>
    <row r="244" spans="1:27" s="30" customFormat="1">
      <c r="A244" s="277" t="s">
        <v>315</v>
      </c>
      <c r="B244" s="24"/>
      <c r="C244" s="127">
        <v>7769195</v>
      </c>
      <c r="D244" s="127"/>
      <c r="E244" s="127">
        <v>16877182188</v>
      </c>
      <c r="F244" s="127"/>
      <c r="G244" s="127">
        <v>18247532307</v>
      </c>
      <c r="H244" s="111"/>
      <c r="I244" s="111">
        <v>1023103</v>
      </c>
      <c r="J244" s="111"/>
      <c r="K244" s="111">
        <v>2341995687</v>
      </c>
      <c r="L244" s="111"/>
      <c r="M244" s="111">
        <v>843109</v>
      </c>
      <c r="N244" s="111"/>
      <c r="O244" s="111">
        <v>1669401006</v>
      </c>
      <c r="P244" s="111"/>
      <c r="Q244" s="111">
        <v>7949189</v>
      </c>
      <c r="R244" s="111"/>
      <c r="S244" s="111">
        <v>2001</v>
      </c>
      <c r="T244" s="111"/>
      <c r="U244" s="111">
        <v>17376216929</v>
      </c>
      <c r="V244" s="111"/>
      <c r="W244" s="3">
        <v>15783371285</v>
      </c>
      <c r="X244" s="276"/>
      <c r="Y244" s="120">
        <f t="shared" si="9"/>
        <v>1.1878746866948616E-3</v>
      </c>
      <c r="Z244" s="30">
        <f t="shared" si="10"/>
        <v>0</v>
      </c>
      <c r="AA244" s="176">
        <f t="shared" si="11"/>
        <v>0</v>
      </c>
    </row>
    <row r="245" spans="1:27" s="30" customFormat="1">
      <c r="A245" s="277" t="s">
        <v>148</v>
      </c>
      <c r="B245" s="24"/>
      <c r="C245" s="127">
        <v>1286951</v>
      </c>
      <c r="D245" s="127"/>
      <c r="E245" s="127">
        <v>33878623743</v>
      </c>
      <c r="F245" s="127"/>
      <c r="G245" s="127">
        <v>32052772009</v>
      </c>
      <c r="H245" s="111"/>
      <c r="I245" s="111">
        <v>144769</v>
      </c>
      <c r="J245" s="111"/>
      <c r="K245" s="111">
        <v>3690734202</v>
      </c>
      <c r="L245" s="111"/>
      <c r="M245" s="111">
        <v>209320</v>
      </c>
      <c r="N245" s="111"/>
      <c r="O245" s="111">
        <v>3992849632</v>
      </c>
      <c r="P245" s="111"/>
      <c r="Q245" s="111">
        <v>1222400</v>
      </c>
      <c r="R245" s="111"/>
      <c r="S245" s="111">
        <v>18860</v>
      </c>
      <c r="T245" s="111"/>
      <c r="U245" s="111">
        <v>32076651267</v>
      </c>
      <c r="V245" s="111"/>
      <c r="W245" s="3">
        <v>22876252997</v>
      </c>
      <c r="X245" s="276"/>
      <c r="Y245" s="120">
        <f t="shared" si="9"/>
        <v>1.7216931269550227E-3</v>
      </c>
      <c r="Z245" s="30">
        <f t="shared" si="10"/>
        <v>0</v>
      </c>
      <c r="AA245" s="176">
        <f t="shared" si="11"/>
        <v>0</v>
      </c>
    </row>
    <row r="246" spans="1:27" s="30" customFormat="1">
      <c r="A246" s="277" t="s">
        <v>251</v>
      </c>
      <c r="B246" s="24"/>
      <c r="C246" s="127">
        <v>616945</v>
      </c>
      <c r="D246" s="127"/>
      <c r="E246" s="127">
        <v>19493019267</v>
      </c>
      <c r="F246" s="127"/>
      <c r="G246" s="127">
        <v>28166218461</v>
      </c>
      <c r="H246" s="111"/>
      <c r="I246" s="111">
        <v>14874</v>
      </c>
      <c r="J246" s="111"/>
      <c r="K246" s="111">
        <v>727057597</v>
      </c>
      <c r="L246" s="111"/>
      <c r="M246" s="111">
        <v>104399</v>
      </c>
      <c r="N246" s="111"/>
      <c r="O246" s="111">
        <v>4870197539</v>
      </c>
      <c r="P246" s="111"/>
      <c r="Q246" s="111">
        <v>527420</v>
      </c>
      <c r="R246" s="111"/>
      <c r="S246" s="111">
        <v>53440</v>
      </c>
      <c r="T246" s="111"/>
      <c r="U246" s="111">
        <v>16921481822</v>
      </c>
      <c r="V246" s="111"/>
      <c r="W246" s="3">
        <v>27967452242</v>
      </c>
      <c r="X246" s="276"/>
      <c r="Y246" s="120">
        <f t="shared" si="9"/>
        <v>2.104862641176806E-3</v>
      </c>
      <c r="Z246" s="30">
        <f t="shared" si="10"/>
        <v>0</v>
      </c>
      <c r="AA246" s="176">
        <f t="shared" si="11"/>
        <v>0</v>
      </c>
    </row>
    <row r="247" spans="1:27" s="30" customFormat="1">
      <c r="A247" s="24" t="s">
        <v>144</v>
      </c>
      <c r="B247" s="24"/>
      <c r="C247" s="127">
        <v>603696</v>
      </c>
      <c r="D247" s="127"/>
      <c r="E247" s="127">
        <v>71910327332</v>
      </c>
      <c r="F247" s="127"/>
      <c r="G247" s="127">
        <v>76855475863</v>
      </c>
      <c r="H247" s="111"/>
      <c r="I247" s="111">
        <v>79499</v>
      </c>
      <c r="J247" s="111"/>
      <c r="K247" s="111">
        <v>10495435535</v>
      </c>
      <c r="L247" s="111"/>
      <c r="M247" s="111">
        <v>6857</v>
      </c>
      <c r="N247" s="111"/>
      <c r="O247" s="111">
        <v>748804502</v>
      </c>
      <c r="P247" s="111"/>
      <c r="Q247" s="111">
        <v>676338</v>
      </c>
      <c r="R247" s="111"/>
      <c r="S247" s="111">
        <v>108400</v>
      </c>
      <c r="T247" s="111"/>
      <c r="U247" s="111">
        <v>81578683752</v>
      </c>
      <c r="V247" s="111"/>
      <c r="W247" s="3">
        <v>72748313950</v>
      </c>
      <c r="X247" s="276"/>
      <c r="Y247" s="120">
        <f t="shared" si="9"/>
        <v>5.4751218279368817E-3</v>
      </c>
      <c r="Z247" s="30">
        <f t="shared" si="10"/>
        <v>0</v>
      </c>
      <c r="AA247" s="176">
        <f t="shared" si="11"/>
        <v>0</v>
      </c>
    </row>
    <row r="248" spans="1:27" s="30" customFormat="1">
      <c r="A248" s="277" t="s">
        <v>77</v>
      </c>
      <c r="B248" s="24"/>
      <c r="C248" s="127">
        <v>97250914</v>
      </c>
      <c r="D248" s="127"/>
      <c r="E248" s="127">
        <v>169371503856</v>
      </c>
      <c r="F248" s="127"/>
      <c r="G248" s="127">
        <v>155460153906</v>
      </c>
      <c r="H248" s="111"/>
      <c r="I248" s="111">
        <v>0</v>
      </c>
      <c r="J248" s="111"/>
      <c r="K248" s="111">
        <v>0</v>
      </c>
      <c r="L248" s="111"/>
      <c r="M248" s="111">
        <v>25205964</v>
      </c>
      <c r="N248" s="111"/>
      <c r="O248" s="111">
        <v>34353840246</v>
      </c>
      <c r="P248" s="111"/>
      <c r="Q248" s="111">
        <v>72044950</v>
      </c>
      <c r="R248" s="111"/>
      <c r="S248" s="111">
        <v>1290</v>
      </c>
      <c r="T248" s="111"/>
      <c r="U248" s="111">
        <v>125472975264</v>
      </c>
      <c r="V248" s="111"/>
      <c r="W248" s="3">
        <v>92219574876</v>
      </c>
      <c r="X248" s="276"/>
      <c r="Y248" s="120">
        <f t="shared" si="9"/>
        <v>6.9405513331027135E-3</v>
      </c>
      <c r="Z248" s="30">
        <f t="shared" si="10"/>
        <v>0</v>
      </c>
      <c r="AA248" s="176">
        <f t="shared" si="11"/>
        <v>0</v>
      </c>
    </row>
    <row r="249" spans="1:27" s="30" customFormat="1">
      <c r="A249" s="277" t="s">
        <v>505</v>
      </c>
      <c r="B249" s="24"/>
      <c r="C249" s="127">
        <v>186932</v>
      </c>
      <c r="D249" s="127"/>
      <c r="E249" s="127">
        <v>43940851846</v>
      </c>
      <c r="F249" s="127"/>
      <c r="G249" s="127">
        <v>39189696669</v>
      </c>
      <c r="H249" s="111"/>
      <c r="I249" s="111">
        <v>24616</v>
      </c>
      <c r="J249" s="111"/>
      <c r="K249" s="111">
        <v>5423776547</v>
      </c>
      <c r="L249" s="111"/>
      <c r="M249" s="111">
        <v>56960</v>
      </c>
      <c r="N249" s="111"/>
      <c r="O249" s="111">
        <v>10772500997</v>
      </c>
      <c r="P249" s="111"/>
      <c r="Q249" s="111">
        <v>154588</v>
      </c>
      <c r="R249" s="111"/>
      <c r="S249" s="111">
        <v>179790</v>
      </c>
      <c r="T249" s="111"/>
      <c r="U249" s="111">
        <v>36073038621</v>
      </c>
      <c r="V249" s="111"/>
      <c r="W249" s="3">
        <v>27578533724</v>
      </c>
      <c r="X249" s="276"/>
      <c r="Y249" s="120">
        <f t="shared" si="9"/>
        <v>2.0755921859377446E-3</v>
      </c>
      <c r="Z249" s="30">
        <f t="shared" si="10"/>
        <v>0</v>
      </c>
      <c r="AA249" s="176">
        <f t="shared" si="11"/>
        <v>0</v>
      </c>
    </row>
    <row r="250" spans="1:27" s="30" customFormat="1">
      <c r="A250" s="277" t="s">
        <v>206</v>
      </c>
      <c r="B250" s="24"/>
      <c r="C250" s="127">
        <v>8698847</v>
      </c>
      <c r="D250" s="127"/>
      <c r="E250" s="127">
        <v>70063622688</v>
      </c>
      <c r="F250" s="127"/>
      <c r="G250" s="127">
        <v>73109693613</v>
      </c>
      <c r="H250" s="111"/>
      <c r="I250" s="111">
        <v>0</v>
      </c>
      <c r="J250" s="111"/>
      <c r="K250" s="111">
        <v>0</v>
      </c>
      <c r="L250" s="111"/>
      <c r="M250" s="111">
        <v>2619148</v>
      </c>
      <c r="N250" s="111"/>
      <c r="O250" s="111">
        <v>26122136873</v>
      </c>
      <c r="P250" s="111"/>
      <c r="Q250" s="111">
        <v>6079699</v>
      </c>
      <c r="R250" s="111"/>
      <c r="S250" s="111">
        <v>9440</v>
      </c>
      <c r="T250" s="111"/>
      <c r="U250" s="111">
        <v>48968068619</v>
      </c>
      <c r="V250" s="111"/>
      <c r="W250" s="3">
        <v>56948715632</v>
      </c>
      <c r="X250" s="276"/>
      <c r="Y250" s="120">
        <f t="shared" si="9"/>
        <v>4.2860258760640804E-3</v>
      </c>
      <c r="Z250" s="30">
        <f t="shared" si="10"/>
        <v>0</v>
      </c>
      <c r="AA250" s="176">
        <f t="shared" si="11"/>
        <v>0</v>
      </c>
    </row>
    <row r="251" spans="1:27" s="30" customFormat="1">
      <c r="A251" s="24" t="s">
        <v>157</v>
      </c>
      <c r="B251" s="24"/>
      <c r="C251" s="127">
        <v>14468858</v>
      </c>
      <c r="D251" s="127"/>
      <c r="E251" s="127">
        <v>38912817025</v>
      </c>
      <c r="F251" s="127"/>
      <c r="G251" s="127">
        <v>44018604092</v>
      </c>
      <c r="H251" s="111"/>
      <c r="I251" s="111">
        <v>0</v>
      </c>
      <c r="J251" s="111"/>
      <c r="K251" s="111">
        <v>0</v>
      </c>
      <c r="L251" s="111"/>
      <c r="M251" s="111">
        <v>2169892</v>
      </c>
      <c r="N251" s="111"/>
      <c r="O251" s="111">
        <v>5946129545</v>
      </c>
      <c r="P251" s="111"/>
      <c r="Q251" s="111">
        <v>12298966</v>
      </c>
      <c r="R251" s="111"/>
      <c r="S251" s="111">
        <v>2870</v>
      </c>
      <c r="T251" s="111"/>
      <c r="U251" s="111">
        <v>33077068940</v>
      </c>
      <c r="V251" s="111"/>
      <c r="W251" s="3">
        <v>35025178634</v>
      </c>
      <c r="X251" s="276"/>
      <c r="Y251" s="120">
        <f t="shared" si="9"/>
        <v>2.6360352515963962E-3</v>
      </c>
      <c r="Z251" s="30">
        <f t="shared" si="10"/>
        <v>0</v>
      </c>
      <c r="AA251" s="176">
        <f t="shared" si="11"/>
        <v>0</v>
      </c>
    </row>
    <row r="252" spans="1:27" s="30" customFormat="1">
      <c r="A252" s="24" t="s">
        <v>383</v>
      </c>
      <c r="B252" s="24"/>
      <c r="C252" s="127">
        <v>8394002</v>
      </c>
      <c r="D252" s="127"/>
      <c r="E252" s="127">
        <v>56938601417</v>
      </c>
      <c r="F252" s="127"/>
      <c r="G252" s="127">
        <v>54472421028</v>
      </c>
      <c r="H252" s="111"/>
      <c r="I252" s="111">
        <v>1105382</v>
      </c>
      <c r="J252" s="111"/>
      <c r="K252" s="111">
        <v>7392539289</v>
      </c>
      <c r="L252" s="111"/>
      <c r="M252" s="111">
        <v>3246083</v>
      </c>
      <c r="N252" s="111"/>
      <c r="O252" s="111">
        <v>18684370405</v>
      </c>
      <c r="P252" s="111"/>
      <c r="Q252" s="111">
        <v>6253301</v>
      </c>
      <c r="R252" s="111"/>
      <c r="S252" s="111">
        <v>5360</v>
      </c>
      <c r="T252" s="111"/>
      <c r="U252" s="111">
        <v>42348218211</v>
      </c>
      <c r="V252" s="111"/>
      <c r="W252" s="3">
        <v>33258601594</v>
      </c>
      <c r="X252" s="276"/>
      <c r="Y252" s="120">
        <f t="shared" si="9"/>
        <v>2.5030806305575658E-3</v>
      </c>
      <c r="Z252" s="30">
        <f t="shared" si="10"/>
        <v>0</v>
      </c>
      <c r="AA252" s="176">
        <f t="shared" si="11"/>
        <v>0</v>
      </c>
    </row>
    <row r="253" spans="1:27" s="30" customFormat="1">
      <c r="A253" s="277" t="s">
        <v>355</v>
      </c>
      <c r="B253" s="24"/>
      <c r="C253" s="127">
        <v>214924</v>
      </c>
      <c r="D253" s="127"/>
      <c r="E253" s="127">
        <v>10497733302</v>
      </c>
      <c r="F253" s="127"/>
      <c r="G253" s="127">
        <v>9594686065</v>
      </c>
      <c r="H253" s="111"/>
      <c r="I253" s="111">
        <v>0</v>
      </c>
      <c r="J253" s="111"/>
      <c r="K253" s="111">
        <v>0</v>
      </c>
      <c r="L253" s="111"/>
      <c r="M253" s="111">
        <v>40331</v>
      </c>
      <c r="N253" s="111"/>
      <c r="O253" s="111">
        <v>1546000246</v>
      </c>
      <c r="P253" s="111"/>
      <c r="Q253" s="111">
        <v>174593</v>
      </c>
      <c r="R253" s="111"/>
      <c r="S253" s="111">
        <v>37420</v>
      </c>
      <c r="T253" s="111"/>
      <c r="U253" s="111">
        <v>8527808670</v>
      </c>
      <c r="V253" s="111"/>
      <c r="W253" s="3">
        <v>6482767886</v>
      </c>
      <c r="X253" s="276"/>
      <c r="Y253" s="120">
        <f t="shared" si="9"/>
        <v>4.8790057158550591E-4</v>
      </c>
      <c r="Z253" s="30">
        <f t="shared" si="10"/>
        <v>0</v>
      </c>
      <c r="AA253" s="176">
        <f t="shared" si="11"/>
        <v>0</v>
      </c>
    </row>
    <row r="254" spans="1:27" s="30" customFormat="1">
      <c r="A254" s="24" t="s">
        <v>209</v>
      </c>
      <c r="B254" s="24"/>
      <c r="C254" s="127">
        <v>3153484</v>
      </c>
      <c r="D254" s="127"/>
      <c r="E254" s="127">
        <v>47341731312</v>
      </c>
      <c r="F254" s="127"/>
      <c r="G254" s="127">
        <v>67088066277</v>
      </c>
      <c r="H254" s="111"/>
      <c r="I254" s="111">
        <v>0</v>
      </c>
      <c r="J254" s="111"/>
      <c r="K254" s="111">
        <v>0</v>
      </c>
      <c r="L254" s="111"/>
      <c r="M254" s="111">
        <v>302392</v>
      </c>
      <c r="N254" s="111"/>
      <c r="O254" s="111">
        <v>6904267168</v>
      </c>
      <c r="P254" s="111"/>
      <c r="Q254" s="111">
        <v>2851092</v>
      </c>
      <c r="R254" s="111"/>
      <c r="S254" s="111">
        <v>20470</v>
      </c>
      <c r="T254" s="111"/>
      <c r="U254" s="111">
        <v>42802066352</v>
      </c>
      <c r="V254" s="111"/>
      <c r="W254" s="3">
        <v>57910716118</v>
      </c>
      <c r="X254" s="276"/>
      <c r="Y254" s="120">
        <f t="shared" si="9"/>
        <v>4.3584271397277925E-3</v>
      </c>
      <c r="Z254" s="30">
        <f t="shared" si="10"/>
        <v>0</v>
      </c>
      <c r="AA254" s="176">
        <f t="shared" si="11"/>
        <v>0</v>
      </c>
    </row>
    <row r="255" spans="1:27" s="30" customFormat="1">
      <c r="A255" s="277" t="s">
        <v>149</v>
      </c>
      <c r="B255" s="24"/>
      <c r="C255" s="127">
        <v>2855287</v>
      </c>
      <c r="D255" s="127"/>
      <c r="E255" s="127">
        <v>18997855393</v>
      </c>
      <c r="F255" s="127"/>
      <c r="G255" s="127">
        <v>28530481412</v>
      </c>
      <c r="H255" s="111"/>
      <c r="I255" s="111">
        <v>0</v>
      </c>
      <c r="J255" s="111"/>
      <c r="K255" s="111">
        <v>0</v>
      </c>
      <c r="L255" s="111"/>
      <c r="M255" s="111">
        <v>286674</v>
      </c>
      <c r="N255" s="111"/>
      <c r="O255" s="111">
        <v>2397970878</v>
      </c>
      <c r="P255" s="111"/>
      <c r="Q255" s="111">
        <v>2568613</v>
      </c>
      <c r="R255" s="111"/>
      <c r="S255" s="111">
        <v>7710</v>
      </c>
      <c r="T255" s="111"/>
      <c r="U255" s="111">
        <v>17090449519</v>
      </c>
      <c r="V255" s="111"/>
      <c r="W255" s="3">
        <v>19650921264</v>
      </c>
      <c r="X255" s="276"/>
      <c r="Y255" s="120">
        <f t="shared" si="9"/>
        <v>1.47895094896004E-3</v>
      </c>
      <c r="Z255" s="30">
        <f t="shared" si="10"/>
        <v>0</v>
      </c>
      <c r="AA255" s="176">
        <f t="shared" si="11"/>
        <v>0</v>
      </c>
    </row>
    <row r="256" spans="1:27" s="30" customFormat="1">
      <c r="A256" s="277" t="s">
        <v>167</v>
      </c>
      <c r="B256" s="24"/>
      <c r="C256" s="127">
        <v>7409074</v>
      </c>
      <c r="D256" s="127"/>
      <c r="E256" s="127">
        <v>14832697344</v>
      </c>
      <c r="F256" s="127"/>
      <c r="G256" s="127">
        <v>12917115868</v>
      </c>
      <c r="H256" s="111"/>
      <c r="I256" s="111">
        <v>0</v>
      </c>
      <c r="J256" s="111"/>
      <c r="K256" s="111">
        <v>0</v>
      </c>
      <c r="L256" s="111"/>
      <c r="M256" s="111">
        <v>2301646</v>
      </c>
      <c r="N256" s="111"/>
      <c r="O256" s="111">
        <v>4408675644</v>
      </c>
      <c r="P256" s="111"/>
      <c r="Q256" s="111">
        <v>5107428</v>
      </c>
      <c r="R256" s="111"/>
      <c r="S256" s="111">
        <v>1892</v>
      </c>
      <c r="T256" s="111"/>
      <c r="U256" s="111">
        <v>10224885557</v>
      </c>
      <c r="V256" s="111"/>
      <c r="W256" s="3">
        <v>9588556829</v>
      </c>
      <c r="X256" s="276"/>
      <c r="Y256" s="120">
        <f t="shared" si="9"/>
        <v>7.2164582163310946E-4</v>
      </c>
      <c r="Z256" s="30">
        <f t="shared" si="10"/>
        <v>0</v>
      </c>
      <c r="AA256" s="176">
        <f t="shared" si="11"/>
        <v>0</v>
      </c>
    </row>
    <row r="257" spans="1:27" s="30" customFormat="1">
      <c r="A257" s="277" t="s">
        <v>74</v>
      </c>
      <c r="B257" s="24"/>
      <c r="C257" s="127">
        <v>11480035</v>
      </c>
      <c r="D257" s="127"/>
      <c r="E257" s="127">
        <v>51396973981</v>
      </c>
      <c r="F257" s="127"/>
      <c r="G257" s="127">
        <v>63791248249</v>
      </c>
      <c r="H257" s="111"/>
      <c r="I257" s="111">
        <v>0</v>
      </c>
      <c r="J257" s="111"/>
      <c r="K257" s="111">
        <v>0</v>
      </c>
      <c r="L257" s="111"/>
      <c r="M257" s="111">
        <v>3063746</v>
      </c>
      <c r="N257" s="111"/>
      <c r="O257" s="111">
        <v>16281757382</v>
      </c>
      <c r="P257" s="111"/>
      <c r="Q257" s="111">
        <v>8416289</v>
      </c>
      <c r="R257" s="111"/>
      <c r="S257" s="111">
        <v>5280</v>
      </c>
      <c r="T257" s="111"/>
      <c r="U257" s="111">
        <v>37680354350</v>
      </c>
      <c r="V257" s="111"/>
      <c r="W257" s="3">
        <v>44094500137</v>
      </c>
      <c r="X257" s="276"/>
      <c r="Y257" s="120">
        <f t="shared" si="9"/>
        <v>3.3186028250494527E-3</v>
      </c>
      <c r="Z257" s="30">
        <f t="shared" si="10"/>
        <v>0</v>
      </c>
      <c r="AA257" s="176">
        <f t="shared" si="11"/>
        <v>0</v>
      </c>
    </row>
    <row r="258" spans="1:27" s="30" customFormat="1">
      <c r="A258" s="277" t="s">
        <v>302</v>
      </c>
      <c r="B258" s="24"/>
      <c r="C258" s="127">
        <v>519527</v>
      </c>
      <c r="D258" s="127"/>
      <c r="E258" s="127">
        <v>7740179824</v>
      </c>
      <c r="F258" s="127"/>
      <c r="G258" s="127">
        <v>8969892382</v>
      </c>
      <c r="H258" s="111"/>
      <c r="I258" s="111">
        <v>0</v>
      </c>
      <c r="J258" s="111"/>
      <c r="K258" s="111">
        <v>0</v>
      </c>
      <c r="L258" s="111"/>
      <c r="M258" s="111">
        <v>49817</v>
      </c>
      <c r="N258" s="111"/>
      <c r="O258" s="111">
        <v>759939397</v>
      </c>
      <c r="P258" s="111"/>
      <c r="Q258" s="111">
        <v>469710</v>
      </c>
      <c r="R258" s="111"/>
      <c r="S258" s="111">
        <v>13260</v>
      </c>
      <c r="T258" s="111"/>
      <c r="U258" s="111">
        <v>6997980596</v>
      </c>
      <c r="V258" s="111"/>
      <c r="W258" s="3">
        <v>6180209422</v>
      </c>
      <c r="X258" s="276"/>
      <c r="Y258" s="120">
        <f t="shared" si="9"/>
        <v>4.651296733951781E-4</v>
      </c>
      <c r="Z258" s="30">
        <f t="shared" si="10"/>
        <v>0</v>
      </c>
      <c r="AA258" s="176">
        <f t="shared" si="11"/>
        <v>0</v>
      </c>
    </row>
    <row r="259" spans="1:27" s="30" customFormat="1">
      <c r="A259" s="277" t="s">
        <v>350</v>
      </c>
      <c r="B259" s="24"/>
      <c r="C259" s="127">
        <v>1501180</v>
      </c>
      <c r="D259" s="127"/>
      <c r="E259" s="127">
        <v>14285299316</v>
      </c>
      <c r="F259" s="127"/>
      <c r="G259" s="127">
        <v>19558131290</v>
      </c>
      <c r="H259" s="111"/>
      <c r="I259" s="111">
        <v>0</v>
      </c>
      <c r="J259" s="111"/>
      <c r="K259" s="111">
        <v>0</v>
      </c>
      <c r="L259" s="111"/>
      <c r="M259" s="111">
        <v>0</v>
      </c>
      <c r="N259" s="111"/>
      <c r="O259" s="111">
        <v>0</v>
      </c>
      <c r="P259" s="111"/>
      <c r="Q259" s="111">
        <v>1501180</v>
      </c>
      <c r="R259" s="111"/>
      <c r="S259" s="111">
        <v>9290</v>
      </c>
      <c r="T259" s="111"/>
      <c r="U259" s="111">
        <v>14285299316</v>
      </c>
      <c r="V259" s="111"/>
      <c r="W259" s="3">
        <v>13838159916</v>
      </c>
      <c r="X259" s="276"/>
      <c r="Y259" s="120">
        <f t="shared" si="9"/>
        <v>1.0414758404799127E-3</v>
      </c>
      <c r="Z259" s="30">
        <f t="shared" si="10"/>
        <v>0</v>
      </c>
      <c r="AA259" s="176">
        <f t="shared" si="11"/>
        <v>0</v>
      </c>
    </row>
    <row r="260" spans="1:27" s="30" customFormat="1">
      <c r="A260" s="24" t="s">
        <v>90</v>
      </c>
      <c r="B260" s="24"/>
      <c r="C260" s="127">
        <v>15272378</v>
      </c>
      <c r="D260" s="127"/>
      <c r="E260" s="127">
        <v>35011596894</v>
      </c>
      <c r="F260" s="127"/>
      <c r="G260" s="127">
        <v>41856238798</v>
      </c>
      <c r="H260" s="111"/>
      <c r="I260" s="111">
        <v>2011176</v>
      </c>
      <c r="J260" s="111"/>
      <c r="K260" s="111">
        <v>5619677989</v>
      </c>
      <c r="L260" s="111"/>
      <c r="M260" s="111">
        <v>7793303</v>
      </c>
      <c r="N260" s="111"/>
      <c r="O260" s="111">
        <v>19264401289</v>
      </c>
      <c r="P260" s="111"/>
      <c r="Q260" s="111">
        <v>9490251</v>
      </c>
      <c r="R260" s="111"/>
      <c r="S260" s="111">
        <v>2453</v>
      </c>
      <c r="T260" s="111"/>
      <c r="U260" s="111">
        <v>22310283932</v>
      </c>
      <c r="V260" s="111"/>
      <c r="W260" s="3">
        <v>23099634509</v>
      </c>
      <c r="X260" s="276"/>
      <c r="Y260" s="120">
        <f t="shared" si="9"/>
        <v>1.7385050766195792E-3</v>
      </c>
      <c r="Z260" s="30">
        <f t="shared" si="10"/>
        <v>0</v>
      </c>
      <c r="AA260" s="176">
        <f t="shared" si="11"/>
        <v>0</v>
      </c>
    </row>
    <row r="261" spans="1:27" s="30" customFormat="1">
      <c r="A261" s="24" t="s">
        <v>480</v>
      </c>
      <c r="B261" s="24"/>
      <c r="C261" s="127">
        <v>8661808</v>
      </c>
      <c r="D261" s="127"/>
      <c r="E261" s="127">
        <v>20383047098</v>
      </c>
      <c r="F261" s="127"/>
      <c r="G261" s="127">
        <v>19759565268</v>
      </c>
      <c r="H261" s="111"/>
      <c r="I261" s="111">
        <v>1140648</v>
      </c>
      <c r="J261" s="111"/>
      <c r="K261" s="111">
        <v>2702784727</v>
      </c>
      <c r="L261" s="111"/>
      <c r="M261" s="111">
        <v>4420010</v>
      </c>
      <c r="N261" s="111"/>
      <c r="O261" s="111">
        <v>9303574266</v>
      </c>
      <c r="P261" s="111"/>
      <c r="Q261" s="111">
        <v>5382446</v>
      </c>
      <c r="R261" s="111"/>
      <c r="S261" s="111">
        <v>2150</v>
      </c>
      <c r="T261" s="111"/>
      <c r="U261" s="111">
        <v>12676235748</v>
      </c>
      <c r="V261" s="111"/>
      <c r="W261" s="3">
        <v>11482805342</v>
      </c>
      <c r="X261" s="276"/>
      <c r="Y261" s="120">
        <f t="shared" si="9"/>
        <v>8.6420914465653296E-4</v>
      </c>
      <c r="Z261" s="30">
        <f t="shared" si="10"/>
        <v>0</v>
      </c>
      <c r="AA261" s="176">
        <f t="shared" si="11"/>
        <v>0</v>
      </c>
    </row>
    <row r="262" spans="1:27" s="30" customFormat="1">
      <c r="A262" s="277" t="s">
        <v>339</v>
      </c>
      <c r="B262" s="24"/>
      <c r="C262" s="127">
        <v>531574</v>
      </c>
      <c r="D262" s="127"/>
      <c r="E262" s="127">
        <v>26582731497</v>
      </c>
      <c r="F262" s="127"/>
      <c r="G262" s="127">
        <v>21378153737</v>
      </c>
      <c r="H262" s="111"/>
      <c r="I262" s="111">
        <v>0</v>
      </c>
      <c r="J262" s="111"/>
      <c r="K262" s="111">
        <v>0</v>
      </c>
      <c r="L262" s="111"/>
      <c r="M262" s="111">
        <v>61590</v>
      </c>
      <c r="N262" s="111"/>
      <c r="O262" s="111">
        <v>1914986707</v>
      </c>
      <c r="P262" s="111"/>
      <c r="Q262" s="111">
        <v>469984</v>
      </c>
      <c r="R262" s="111"/>
      <c r="S262" s="111">
        <v>29500</v>
      </c>
      <c r="T262" s="111"/>
      <c r="U262" s="111">
        <v>23502764393</v>
      </c>
      <c r="V262" s="111"/>
      <c r="W262" s="3">
        <v>13757355202</v>
      </c>
      <c r="X262" s="276"/>
      <c r="Y262" s="120">
        <f t="shared" si="9"/>
        <v>1.0353943847127636E-3</v>
      </c>
      <c r="Z262" s="30">
        <f t="shared" si="10"/>
        <v>0</v>
      </c>
      <c r="AA262" s="176">
        <f t="shared" si="11"/>
        <v>0</v>
      </c>
    </row>
    <row r="263" spans="1:27" s="30" customFormat="1">
      <c r="A263" s="24" t="s">
        <v>262</v>
      </c>
      <c r="B263" s="24"/>
      <c r="C263" s="127">
        <v>74923629</v>
      </c>
      <c r="D263" s="127"/>
      <c r="E263" s="127">
        <v>47840887600</v>
      </c>
      <c r="F263" s="127"/>
      <c r="G263" s="127">
        <v>50033827874</v>
      </c>
      <c r="H263" s="111"/>
      <c r="I263" s="111">
        <v>0</v>
      </c>
      <c r="J263" s="111"/>
      <c r="K263" s="111">
        <v>0</v>
      </c>
      <c r="L263" s="111"/>
      <c r="M263" s="111">
        <v>7184564</v>
      </c>
      <c r="N263" s="111"/>
      <c r="O263" s="111">
        <v>4107612620</v>
      </c>
      <c r="P263" s="111"/>
      <c r="Q263" s="111">
        <v>67739065</v>
      </c>
      <c r="R263" s="111"/>
      <c r="S263" s="111">
        <v>504</v>
      </c>
      <c r="T263" s="111"/>
      <c r="U263" s="111">
        <v>43253337272</v>
      </c>
      <c r="V263" s="111"/>
      <c r="W263" s="3">
        <v>33876582787</v>
      </c>
      <c r="X263" s="276"/>
      <c r="Y263" s="120">
        <f t="shared" si="9"/>
        <v>2.5495906063265476E-3</v>
      </c>
      <c r="Z263" s="30">
        <f t="shared" si="10"/>
        <v>0</v>
      </c>
      <c r="AA263" s="176">
        <f t="shared" si="11"/>
        <v>0</v>
      </c>
    </row>
    <row r="264" spans="1:27" s="30" customFormat="1">
      <c r="A264" s="277" t="s">
        <v>530</v>
      </c>
      <c r="B264" s="24"/>
      <c r="C264" s="127">
        <v>191451</v>
      </c>
      <c r="D264" s="127"/>
      <c r="E264" s="127">
        <v>10994590358</v>
      </c>
      <c r="F264" s="127"/>
      <c r="G264" s="127">
        <v>10469306430</v>
      </c>
      <c r="H264" s="111"/>
      <c r="I264" s="111">
        <v>0</v>
      </c>
      <c r="J264" s="111"/>
      <c r="K264" s="111">
        <v>0</v>
      </c>
      <c r="L264" s="111"/>
      <c r="M264" s="111">
        <v>191451</v>
      </c>
      <c r="N264" s="111"/>
      <c r="O264" s="111">
        <v>7771243661</v>
      </c>
      <c r="P264" s="111"/>
      <c r="Q264" s="111">
        <v>0</v>
      </c>
      <c r="R264" s="111"/>
      <c r="S264" s="111">
        <v>0</v>
      </c>
      <c r="T264" s="111"/>
      <c r="U264" s="111">
        <v>0</v>
      </c>
      <c r="V264" s="111"/>
      <c r="W264" s="3">
        <v>0</v>
      </c>
      <c r="X264" s="276"/>
      <c r="Y264" s="120">
        <f t="shared" si="9"/>
        <v>0</v>
      </c>
      <c r="Z264" s="30">
        <f t="shared" si="10"/>
        <v>0</v>
      </c>
      <c r="AA264" s="176">
        <f t="shared" si="11"/>
        <v>0</v>
      </c>
    </row>
    <row r="265" spans="1:27" s="30" customFormat="1">
      <c r="A265" s="24" t="s">
        <v>376</v>
      </c>
      <c r="B265" s="24"/>
      <c r="C265" s="127">
        <v>386221</v>
      </c>
      <c r="D265" s="127"/>
      <c r="E265" s="127">
        <v>13639536448</v>
      </c>
      <c r="F265" s="127"/>
      <c r="G265" s="127">
        <v>13344260520</v>
      </c>
      <c r="H265" s="111"/>
      <c r="I265" s="111">
        <v>50860</v>
      </c>
      <c r="J265" s="111"/>
      <c r="K265" s="111">
        <v>1803839688</v>
      </c>
      <c r="L265" s="111"/>
      <c r="M265" s="111">
        <v>128466</v>
      </c>
      <c r="N265" s="111"/>
      <c r="O265" s="111">
        <v>3818064011</v>
      </c>
      <c r="P265" s="111"/>
      <c r="Q265" s="111">
        <v>308615</v>
      </c>
      <c r="R265" s="111"/>
      <c r="S265" s="111">
        <v>25580</v>
      </c>
      <c r="T265" s="111"/>
      <c r="U265" s="111">
        <v>10904288967</v>
      </c>
      <c r="V265" s="111"/>
      <c r="W265" s="3">
        <v>7833348210</v>
      </c>
      <c r="X265" s="276"/>
      <c r="Y265" s="120">
        <f t="shared" si="9"/>
        <v>5.8954680104172084E-4</v>
      </c>
      <c r="Z265" s="30">
        <f t="shared" si="10"/>
        <v>0</v>
      </c>
      <c r="AA265" s="176">
        <f t="shared" si="11"/>
        <v>0</v>
      </c>
    </row>
    <row r="266" spans="1:27" s="30" customFormat="1">
      <c r="A266" s="277" t="s">
        <v>178</v>
      </c>
      <c r="B266" s="24"/>
      <c r="C266" s="127">
        <v>42459807</v>
      </c>
      <c r="D266" s="127"/>
      <c r="E266" s="127">
        <v>66360738441</v>
      </c>
      <c r="F266" s="127"/>
      <c r="G266" s="127">
        <v>54644675725</v>
      </c>
      <c r="H266" s="111"/>
      <c r="I266" s="111">
        <v>5591411</v>
      </c>
      <c r="J266" s="111"/>
      <c r="K266" s="111">
        <v>7448722316</v>
      </c>
      <c r="L266" s="111"/>
      <c r="M266" s="111">
        <v>6436561</v>
      </c>
      <c r="N266" s="111"/>
      <c r="O266" s="111">
        <v>7649581565</v>
      </c>
      <c r="P266" s="111"/>
      <c r="Q266" s="111">
        <v>41614657</v>
      </c>
      <c r="R266" s="111"/>
      <c r="S266" s="111">
        <v>1062</v>
      </c>
      <c r="T266" s="111"/>
      <c r="U266" s="111">
        <v>63922529347</v>
      </c>
      <c r="V266" s="111"/>
      <c r="W266" s="3">
        <v>43853140200</v>
      </c>
      <c r="X266" s="276"/>
      <c r="Y266" s="120">
        <f t="shared" si="9"/>
        <v>3.3004377984295033E-3</v>
      </c>
      <c r="Z266" s="30">
        <f t="shared" si="10"/>
        <v>0</v>
      </c>
      <c r="AA266" s="176">
        <f t="shared" si="11"/>
        <v>0</v>
      </c>
    </row>
    <row r="267" spans="1:27" s="30" customFormat="1">
      <c r="A267" s="277" t="s">
        <v>96</v>
      </c>
      <c r="B267" s="24"/>
      <c r="C267" s="127">
        <v>26765947</v>
      </c>
      <c r="D267" s="127"/>
      <c r="E267" s="127">
        <v>112092803861</v>
      </c>
      <c r="F267" s="127"/>
      <c r="G267" s="127">
        <v>144481211493</v>
      </c>
      <c r="H267" s="111"/>
      <c r="I267" s="111">
        <v>5788106</v>
      </c>
      <c r="J267" s="111"/>
      <c r="K267" s="111">
        <v>31008698925</v>
      </c>
      <c r="L267" s="111"/>
      <c r="M267" s="111">
        <v>3551318</v>
      </c>
      <c r="N267" s="111"/>
      <c r="O267" s="111">
        <v>17224768904</v>
      </c>
      <c r="P267" s="111"/>
      <c r="Q267" s="111">
        <v>29002735</v>
      </c>
      <c r="R267" s="111"/>
      <c r="S267" s="111">
        <v>4635</v>
      </c>
      <c r="T267" s="111"/>
      <c r="U267" s="111">
        <v>127490575855</v>
      </c>
      <c r="V267" s="111"/>
      <c r="W267" s="3">
        <v>133388550789</v>
      </c>
      <c r="X267" s="276"/>
      <c r="Y267" s="120">
        <f t="shared" ref="Y267:Y330" si="12">W267/$Z$9</f>
        <v>1.0038975838308362E-2</v>
      </c>
      <c r="Z267" s="30">
        <f t="shared" si="10"/>
        <v>0</v>
      </c>
      <c r="AA267" s="176">
        <f t="shared" si="11"/>
        <v>0</v>
      </c>
    </row>
    <row r="268" spans="1:27" s="30" customFormat="1">
      <c r="A268" s="277" t="s">
        <v>207</v>
      </c>
      <c r="B268" s="24"/>
      <c r="C268" s="127">
        <v>4104252</v>
      </c>
      <c r="D268" s="127"/>
      <c r="E268" s="127">
        <v>11169440797</v>
      </c>
      <c r="F268" s="127"/>
      <c r="G268" s="127">
        <v>11492668749</v>
      </c>
      <c r="H268" s="111"/>
      <c r="I268" s="111">
        <v>540477</v>
      </c>
      <c r="J268" s="111"/>
      <c r="K268" s="111">
        <v>1567786410</v>
      </c>
      <c r="L268" s="111"/>
      <c r="M268" s="111">
        <v>0</v>
      </c>
      <c r="N268" s="111"/>
      <c r="O268" s="111">
        <v>0</v>
      </c>
      <c r="P268" s="111"/>
      <c r="Q268" s="111">
        <v>4644729</v>
      </c>
      <c r="R268" s="111"/>
      <c r="S268" s="111">
        <v>1872</v>
      </c>
      <c r="T268" s="111"/>
      <c r="U268" s="111">
        <v>10906224152</v>
      </c>
      <c r="V268" s="111"/>
      <c r="W268" s="3">
        <v>8627720863</v>
      </c>
      <c r="X268" s="276"/>
      <c r="Y268" s="120">
        <f t="shared" si="12"/>
        <v>6.4933220108474735E-4</v>
      </c>
      <c r="Z268" s="30">
        <f t="shared" ref="Z268:Z325" si="13">Q268-(C268+I268-M268)</f>
        <v>0</v>
      </c>
      <c r="AA268" s="176">
        <f t="shared" ref="AA268:AA331" si="14">Q268-(C268+I268-M268)</f>
        <v>0</v>
      </c>
    </row>
    <row r="269" spans="1:27" s="30" customFormat="1">
      <c r="A269" s="24" t="s">
        <v>408</v>
      </c>
      <c r="B269" s="24"/>
      <c r="C269" s="127">
        <v>2202252</v>
      </c>
      <c r="D269" s="127"/>
      <c r="E269" s="127">
        <v>44442568574</v>
      </c>
      <c r="F269" s="127"/>
      <c r="G269" s="127">
        <v>59809706567</v>
      </c>
      <c r="H269" s="111"/>
      <c r="I269" s="111">
        <v>0</v>
      </c>
      <c r="J269" s="111"/>
      <c r="K269" s="111">
        <v>0</v>
      </c>
      <c r="L269" s="111"/>
      <c r="M269" s="111">
        <v>211177</v>
      </c>
      <c r="N269" s="111"/>
      <c r="O269" s="111">
        <v>4652782078</v>
      </c>
      <c r="P269" s="111"/>
      <c r="Q269" s="111">
        <v>1991075</v>
      </c>
      <c r="R269" s="111"/>
      <c r="S269" s="111">
        <v>19670</v>
      </c>
      <c r="T269" s="111"/>
      <c r="U269" s="111">
        <v>40180909007</v>
      </c>
      <c r="V269" s="111"/>
      <c r="W269" s="3">
        <v>38861704090</v>
      </c>
      <c r="X269" s="276"/>
      <c r="Y269" s="120">
        <f t="shared" si="12"/>
        <v>2.9247765725570192E-3</v>
      </c>
      <c r="Z269" s="30">
        <f t="shared" si="13"/>
        <v>0</v>
      </c>
      <c r="AA269" s="176">
        <f t="shared" si="14"/>
        <v>0</v>
      </c>
    </row>
    <row r="270" spans="1:27" s="30" customFormat="1">
      <c r="A270" s="277" t="s">
        <v>270</v>
      </c>
      <c r="B270" s="24"/>
      <c r="C270" s="127">
        <v>1177749</v>
      </c>
      <c r="D270" s="127"/>
      <c r="E270" s="127">
        <v>9236506256</v>
      </c>
      <c r="F270" s="127"/>
      <c r="G270" s="127">
        <v>10541177907</v>
      </c>
      <c r="H270" s="111"/>
      <c r="I270" s="111">
        <v>0</v>
      </c>
      <c r="J270" s="111"/>
      <c r="K270" s="111">
        <v>0</v>
      </c>
      <c r="L270" s="111"/>
      <c r="M270" s="111">
        <v>1177749</v>
      </c>
      <c r="N270" s="111"/>
      <c r="O270" s="111">
        <v>10850231062</v>
      </c>
      <c r="P270" s="111"/>
      <c r="Q270" s="111">
        <v>0</v>
      </c>
      <c r="R270" s="111"/>
      <c r="S270" s="111">
        <v>0</v>
      </c>
      <c r="T270" s="111"/>
      <c r="U270" s="111">
        <v>0</v>
      </c>
      <c r="V270" s="111"/>
      <c r="W270" s="3">
        <v>0</v>
      </c>
      <c r="X270" s="276"/>
      <c r="Y270" s="120">
        <f t="shared" si="12"/>
        <v>0</v>
      </c>
      <c r="Z270" s="30">
        <f t="shared" si="13"/>
        <v>0</v>
      </c>
      <c r="AA270" s="176">
        <f t="shared" si="14"/>
        <v>0</v>
      </c>
    </row>
    <row r="271" spans="1:27" s="30" customFormat="1">
      <c r="A271" s="277" t="s">
        <v>154</v>
      </c>
      <c r="B271" s="24"/>
      <c r="C271" s="127">
        <v>1346781</v>
      </c>
      <c r="D271" s="127"/>
      <c r="E271" s="127">
        <v>37437239029</v>
      </c>
      <c r="F271" s="127"/>
      <c r="G271" s="127">
        <v>33048439572</v>
      </c>
      <c r="H271" s="111"/>
      <c r="I271" s="111">
        <v>177353</v>
      </c>
      <c r="J271" s="111"/>
      <c r="K271" s="111">
        <v>4395360070</v>
      </c>
      <c r="L271" s="111"/>
      <c r="M271" s="111">
        <v>146151</v>
      </c>
      <c r="N271" s="111"/>
      <c r="O271" s="111">
        <v>2890942049</v>
      </c>
      <c r="P271" s="111"/>
      <c r="Q271" s="111">
        <v>1377983</v>
      </c>
      <c r="R271" s="111"/>
      <c r="S271" s="111">
        <v>20650</v>
      </c>
      <c r="T271" s="111"/>
      <c r="U271" s="111">
        <v>37821222021</v>
      </c>
      <c r="V271" s="111"/>
      <c r="W271" s="3">
        <v>28235389107</v>
      </c>
      <c r="X271" s="276"/>
      <c r="Y271" s="120">
        <f t="shared" si="12"/>
        <v>2.1250278779832389E-3</v>
      </c>
      <c r="Z271" s="30">
        <f t="shared" si="13"/>
        <v>0</v>
      </c>
      <c r="AA271" s="176">
        <f t="shared" si="14"/>
        <v>0</v>
      </c>
    </row>
    <row r="272" spans="1:27" s="30" customFormat="1">
      <c r="A272" s="24" t="s">
        <v>331</v>
      </c>
      <c r="B272" s="24"/>
      <c r="C272" s="127">
        <v>3399727</v>
      </c>
      <c r="D272" s="127"/>
      <c r="E272" s="127">
        <v>17273992440</v>
      </c>
      <c r="F272" s="127"/>
      <c r="G272" s="127">
        <v>25030977562</v>
      </c>
      <c r="H272" s="111"/>
      <c r="I272" s="111">
        <v>0</v>
      </c>
      <c r="J272" s="111"/>
      <c r="K272" s="111">
        <v>0</v>
      </c>
      <c r="L272" s="111"/>
      <c r="M272" s="111">
        <v>3399727</v>
      </c>
      <c r="N272" s="111"/>
      <c r="O272" s="111">
        <v>23444250998</v>
      </c>
      <c r="P272" s="111"/>
      <c r="Q272" s="111">
        <v>0</v>
      </c>
      <c r="R272" s="111"/>
      <c r="S272" s="111">
        <v>0</v>
      </c>
      <c r="T272" s="111"/>
      <c r="U272" s="111">
        <v>0</v>
      </c>
      <c r="V272" s="111"/>
      <c r="W272" s="3">
        <v>0</v>
      </c>
      <c r="X272" s="276"/>
      <c r="Y272" s="120">
        <f t="shared" si="12"/>
        <v>0</v>
      </c>
      <c r="Z272" s="30">
        <f t="shared" si="13"/>
        <v>0</v>
      </c>
      <c r="AA272" s="176">
        <f t="shared" si="14"/>
        <v>0</v>
      </c>
    </row>
    <row r="273" spans="1:27" s="30" customFormat="1">
      <c r="A273" s="277" t="s">
        <v>134</v>
      </c>
      <c r="B273" s="24"/>
      <c r="C273" s="127">
        <v>949566</v>
      </c>
      <c r="D273" s="127"/>
      <c r="E273" s="127">
        <v>14715330033</v>
      </c>
      <c r="F273" s="127"/>
      <c r="G273" s="127">
        <v>14312410738</v>
      </c>
      <c r="H273" s="111"/>
      <c r="I273" s="111">
        <v>125045</v>
      </c>
      <c r="J273" s="111"/>
      <c r="K273" s="111">
        <v>1899270529</v>
      </c>
      <c r="L273" s="111"/>
      <c r="M273" s="111">
        <v>93195</v>
      </c>
      <c r="N273" s="111"/>
      <c r="O273" s="111">
        <v>1069167419</v>
      </c>
      <c r="P273" s="111"/>
      <c r="Q273" s="111">
        <v>981416</v>
      </c>
      <c r="R273" s="111"/>
      <c r="S273" s="111">
        <v>10050</v>
      </c>
      <c r="T273" s="111"/>
      <c r="U273" s="111">
        <v>15173709207</v>
      </c>
      <c r="V273" s="111"/>
      <c r="W273" s="3">
        <v>9786988029</v>
      </c>
      <c r="X273" s="276"/>
      <c r="Y273" s="120">
        <f t="shared" si="12"/>
        <v>7.3657998210328087E-4</v>
      </c>
      <c r="Z273" s="30">
        <f t="shared" si="13"/>
        <v>0</v>
      </c>
      <c r="AA273" s="176">
        <f t="shared" si="14"/>
        <v>0</v>
      </c>
    </row>
    <row r="274" spans="1:27" s="30" customFormat="1">
      <c r="A274" s="24" t="s">
        <v>80</v>
      </c>
      <c r="B274" s="24"/>
      <c r="C274" s="127">
        <v>18473614</v>
      </c>
      <c r="D274" s="127"/>
      <c r="E274" s="127">
        <v>58394478647</v>
      </c>
      <c r="F274" s="127"/>
      <c r="G274" s="127">
        <v>53086034347</v>
      </c>
      <c r="H274" s="111"/>
      <c r="I274" s="111">
        <v>0</v>
      </c>
      <c r="J274" s="111"/>
      <c r="K274" s="111">
        <v>0</v>
      </c>
      <c r="L274" s="111"/>
      <c r="M274" s="111">
        <v>2742878</v>
      </c>
      <c r="N274" s="111"/>
      <c r="O274" s="111">
        <v>7363003266</v>
      </c>
      <c r="P274" s="111"/>
      <c r="Q274" s="111">
        <v>15730736</v>
      </c>
      <c r="R274" s="111"/>
      <c r="S274" s="111">
        <v>2827</v>
      </c>
      <c r="T274" s="111"/>
      <c r="U274" s="111">
        <v>49724332632</v>
      </c>
      <c r="V274" s="111"/>
      <c r="W274" s="3">
        <v>44127031463</v>
      </c>
      <c r="X274" s="276"/>
      <c r="Y274" s="120">
        <f t="shared" si="12"/>
        <v>3.3210511700818442E-3</v>
      </c>
      <c r="Z274" s="30">
        <f t="shared" si="13"/>
        <v>0</v>
      </c>
      <c r="AA274" s="176">
        <f t="shared" si="14"/>
        <v>0</v>
      </c>
    </row>
    <row r="275" spans="1:27" s="30" customFormat="1">
      <c r="A275" s="24" t="s">
        <v>94</v>
      </c>
      <c r="B275" s="24"/>
      <c r="C275" s="127">
        <v>19760847</v>
      </c>
      <c r="D275" s="127"/>
      <c r="E275" s="127">
        <v>38408649726</v>
      </c>
      <c r="F275" s="127"/>
      <c r="G275" s="127">
        <v>43000553769</v>
      </c>
      <c r="H275" s="111"/>
      <c r="I275" s="111">
        <v>2602249</v>
      </c>
      <c r="J275" s="111"/>
      <c r="K275" s="111">
        <v>5847175450</v>
      </c>
      <c r="L275" s="111"/>
      <c r="M275" s="111">
        <v>10924759</v>
      </c>
      <c r="N275" s="111"/>
      <c r="O275" s="111">
        <v>22521561867</v>
      </c>
      <c r="P275" s="111"/>
      <c r="Q275" s="111">
        <v>11438337</v>
      </c>
      <c r="R275" s="111"/>
      <c r="S275" s="111">
        <v>2207</v>
      </c>
      <c r="T275" s="111"/>
      <c r="U275" s="111">
        <v>22636089501</v>
      </c>
      <c r="V275" s="111"/>
      <c r="W275" s="3">
        <v>25049270476</v>
      </c>
      <c r="X275" s="276"/>
      <c r="Y275" s="120">
        <f t="shared" si="12"/>
        <v>1.8852369231719146E-3</v>
      </c>
      <c r="Z275" s="30">
        <f t="shared" si="13"/>
        <v>0</v>
      </c>
      <c r="AA275" s="176">
        <f t="shared" si="14"/>
        <v>0</v>
      </c>
    </row>
    <row r="276" spans="1:27" s="30" customFormat="1">
      <c r="A276" s="277" t="s">
        <v>217</v>
      </c>
      <c r="B276" s="24"/>
      <c r="C276" s="127">
        <v>1473266</v>
      </c>
      <c r="D276" s="127"/>
      <c r="E276" s="127">
        <v>34533661951</v>
      </c>
      <c r="F276" s="127"/>
      <c r="G276" s="127">
        <v>54747318139</v>
      </c>
      <c r="H276" s="111"/>
      <c r="I276" s="111">
        <v>0</v>
      </c>
      <c r="J276" s="111"/>
      <c r="K276" s="111">
        <v>0</v>
      </c>
      <c r="L276" s="111"/>
      <c r="M276" s="111">
        <v>1473266</v>
      </c>
      <c r="N276" s="111"/>
      <c r="O276" s="111">
        <v>44944769240</v>
      </c>
      <c r="P276" s="111"/>
      <c r="Q276" s="111">
        <v>0</v>
      </c>
      <c r="R276" s="111"/>
      <c r="S276" s="111">
        <v>0</v>
      </c>
      <c r="T276" s="111"/>
      <c r="U276" s="111">
        <v>0</v>
      </c>
      <c r="V276" s="111"/>
      <c r="W276" s="3">
        <v>0</v>
      </c>
      <c r="X276" s="276"/>
      <c r="Y276" s="120">
        <f t="shared" si="12"/>
        <v>0</v>
      </c>
      <c r="Z276" s="30">
        <f t="shared" si="13"/>
        <v>0</v>
      </c>
      <c r="AA276" s="176">
        <f t="shared" si="14"/>
        <v>0</v>
      </c>
    </row>
    <row r="277" spans="1:27" s="30" customFormat="1">
      <c r="A277" s="24" t="s">
        <v>531</v>
      </c>
      <c r="B277" s="24"/>
      <c r="C277" s="127">
        <v>0</v>
      </c>
      <c r="D277" s="127"/>
      <c r="E277" s="127">
        <v>0</v>
      </c>
      <c r="F277" s="127"/>
      <c r="G277" s="127">
        <v>0</v>
      </c>
      <c r="H277" s="111"/>
      <c r="I277" s="111">
        <v>0</v>
      </c>
      <c r="J277" s="111"/>
      <c r="K277" s="111">
        <v>0</v>
      </c>
      <c r="L277" s="111"/>
      <c r="M277" s="111"/>
      <c r="N277" s="111"/>
      <c r="O277" s="111">
        <v>0</v>
      </c>
      <c r="P277" s="111"/>
      <c r="Q277" s="111"/>
      <c r="R277" s="111"/>
      <c r="S277" s="111">
        <v>1391</v>
      </c>
      <c r="T277" s="111"/>
      <c r="U277" s="111">
        <v>1472902936</v>
      </c>
      <c r="V277" s="111"/>
      <c r="W277" s="3">
        <v>966748865</v>
      </c>
      <c r="X277" s="276"/>
      <c r="Y277" s="120">
        <f t="shared" si="12"/>
        <v>7.2758632131771973E-5</v>
      </c>
      <c r="Z277" s="30">
        <f t="shared" si="13"/>
        <v>0</v>
      </c>
      <c r="AA277" s="176">
        <f t="shared" si="14"/>
        <v>0</v>
      </c>
    </row>
    <row r="278" spans="1:27" s="30" customFormat="1">
      <c r="A278" s="24" t="s">
        <v>532</v>
      </c>
      <c r="B278" s="24"/>
      <c r="C278" s="127">
        <v>10944676</v>
      </c>
      <c r="D278" s="127"/>
      <c r="E278" s="127">
        <v>4279625810</v>
      </c>
      <c r="F278" s="127"/>
      <c r="G278" s="127">
        <v>5810139407</v>
      </c>
      <c r="H278" s="111"/>
      <c r="I278" s="111">
        <v>0</v>
      </c>
      <c r="J278" s="111"/>
      <c r="K278" s="111">
        <v>0</v>
      </c>
      <c r="L278" s="111"/>
      <c r="M278" s="111">
        <v>0</v>
      </c>
      <c r="N278" s="111"/>
      <c r="O278" s="111">
        <v>0</v>
      </c>
      <c r="P278" s="111"/>
      <c r="Q278" s="111">
        <v>10944676</v>
      </c>
      <c r="R278" s="111"/>
      <c r="S278" s="111">
        <v>228</v>
      </c>
      <c r="T278" s="111"/>
      <c r="U278" s="111">
        <v>4279625810</v>
      </c>
      <c r="V278" s="111"/>
      <c r="W278" s="3">
        <v>2476096797</v>
      </c>
      <c r="X278" s="276"/>
      <c r="Y278" s="120">
        <f t="shared" si="12"/>
        <v>1.8635389447866781E-4</v>
      </c>
      <c r="Z278" s="30">
        <f t="shared" si="13"/>
        <v>0</v>
      </c>
      <c r="AA278" s="176">
        <f t="shared" si="14"/>
        <v>0</v>
      </c>
    </row>
    <row r="279" spans="1:27" s="30" customFormat="1">
      <c r="A279" s="277" t="s">
        <v>533</v>
      </c>
      <c r="B279" s="24"/>
      <c r="C279" s="127">
        <v>1807905</v>
      </c>
      <c r="D279" s="127"/>
      <c r="E279" s="127">
        <v>17360698077</v>
      </c>
      <c r="F279" s="127"/>
      <c r="G279" s="127">
        <v>21778308919</v>
      </c>
      <c r="H279" s="111"/>
      <c r="I279" s="111">
        <v>0</v>
      </c>
      <c r="J279" s="111"/>
      <c r="K279" s="111">
        <v>0</v>
      </c>
      <c r="L279" s="111"/>
      <c r="M279" s="111">
        <v>0</v>
      </c>
      <c r="N279" s="111"/>
      <c r="O279" s="111">
        <v>0</v>
      </c>
      <c r="P279" s="111"/>
      <c r="Q279" s="111">
        <v>1807905</v>
      </c>
      <c r="R279" s="111"/>
      <c r="S279" s="111">
        <v>6970</v>
      </c>
      <c r="T279" s="111"/>
      <c r="U279" s="111">
        <v>17360698077</v>
      </c>
      <c r="V279" s="111"/>
      <c r="W279" s="3">
        <v>12503691368</v>
      </c>
      <c r="X279" s="276"/>
      <c r="Y279" s="120">
        <f t="shared" si="12"/>
        <v>9.4104220182717737E-4</v>
      </c>
      <c r="Z279" s="30">
        <f t="shared" si="13"/>
        <v>0</v>
      </c>
      <c r="AA279" s="176">
        <f t="shared" si="14"/>
        <v>0</v>
      </c>
    </row>
    <row r="280" spans="1:27" s="30" customFormat="1" ht="58.8">
      <c r="A280" s="277" t="s">
        <v>506</v>
      </c>
      <c r="B280" s="24"/>
      <c r="C280" s="127">
        <v>1751970</v>
      </c>
      <c r="D280" s="127"/>
      <c r="E280" s="127">
        <v>25957991177</v>
      </c>
      <c r="F280" s="127"/>
      <c r="G280" s="127">
        <v>26041640536</v>
      </c>
      <c r="H280" s="111"/>
      <c r="I280" s="111">
        <v>0</v>
      </c>
      <c r="J280" s="111"/>
      <c r="K280" s="111">
        <v>0</v>
      </c>
      <c r="L280" s="111"/>
      <c r="M280" s="111">
        <v>1751970</v>
      </c>
      <c r="N280" s="111"/>
      <c r="O280" s="111">
        <v>26493631744</v>
      </c>
      <c r="P280" s="111"/>
      <c r="Q280" s="111">
        <v>0</v>
      </c>
      <c r="R280" s="111"/>
      <c r="S280" s="111">
        <v>0</v>
      </c>
      <c r="T280" s="111"/>
      <c r="U280" s="111">
        <v>0</v>
      </c>
      <c r="V280" s="111"/>
      <c r="W280" s="3">
        <v>0</v>
      </c>
      <c r="X280" s="276"/>
      <c r="Y280" s="120">
        <f t="shared" si="12"/>
        <v>0</v>
      </c>
      <c r="Z280" s="30">
        <f t="shared" si="13"/>
        <v>0</v>
      </c>
      <c r="AA280" s="176">
        <f t="shared" si="14"/>
        <v>0</v>
      </c>
    </row>
    <row r="281" spans="1:27" s="30" customFormat="1">
      <c r="A281" s="277" t="s">
        <v>507</v>
      </c>
      <c r="B281" s="24"/>
      <c r="C281" s="127">
        <v>4320827</v>
      </c>
      <c r="D281" s="127"/>
      <c r="E281" s="127">
        <v>14910308046</v>
      </c>
      <c r="F281" s="127"/>
      <c r="G281" s="127">
        <v>13076652375</v>
      </c>
      <c r="H281" s="111"/>
      <c r="I281" s="111">
        <v>0</v>
      </c>
      <c r="J281" s="111"/>
      <c r="K281" s="111">
        <v>0</v>
      </c>
      <c r="L281" s="111"/>
      <c r="M281" s="111">
        <v>1796848</v>
      </c>
      <c r="N281" s="111"/>
      <c r="O281" s="111">
        <v>4724000229</v>
      </c>
      <c r="P281" s="111"/>
      <c r="Q281" s="111">
        <v>2523979</v>
      </c>
      <c r="R281" s="111"/>
      <c r="S281" s="111">
        <v>2653</v>
      </c>
      <c r="T281" s="111"/>
      <c r="U281" s="111">
        <v>8709745702</v>
      </c>
      <c r="V281" s="111"/>
      <c r="W281" s="3">
        <v>6644355311</v>
      </c>
      <c r="X281" s="276"/>
      <c r="Y281" s="120">
        <f t="shared" si="12"/>
        <v>5.000618271487025E-4</v>
      </c>
      <c r="Z281" s="30">
        <f t="shared" si="13"/>
        <v>0</v>
      </c>
      <c r="AA281" s="176">
        <f t="shared" si="14"/>
        <v>0</v>
      </c>
    </row>
    <row r="282" spans="1:27" s="30" customFormat="1">
      <c r="A282" s="277" t="s">
        <v>534</v>
      </c>
      <c r="B282" s="24"/>
      <c r="C282" s="127">
        <v>0</v>
      </c>
      <c r="D282" s="127"/>
      <c r="E282" s="127">
        <v>0</v>
      </c>
      <c r="F282" s="127"/>
      <c r="G282" s="127">
        <v>0</v>
      </c>
      <c r="H282" s="111"/>
      <c r="I282" s="111">
        <v>0</v>
      </c>
      <c r="J282" s="111"/>
      <c r="K282" s="111">
        <v>0</v>
      </c>
      <c r="L282" s="111"/>
      <c r="M282" s="111">
        <v>0</v>
      </c>
      <c r="N282" s="111"/>
      <c r="O282" s="111">
        <v>0</v>
      </c>
      <c r="P282" s="111"/>
      <c r="Q282" s="111">
        <v>0</v>
      </c>
      <c r="R282" s="111"/>
      <c r="S282" s="111">
        <v>776</v>
      </c>
      <c r="T282" s="111"/>
      <c r="U282" s="111">
        <v>1831003055</v>
      </c>
      <c r="V282" s="111"/>
      <c r="W282" s="3">
        <v>1045834548</v>
      </c>
      <c r="X282" s="276"/>
      <c r="Y282" s="120">
        <f t="shared" si="12"/>
        <v>7.8710711647569429E-5</v>
      </c>
      <c r="Z282" s="30">
        <f t="shared" si="13"/>
        <v>0</v>
      </c>
      <c r="AA282" s="176">
        <f t="shared" si="14"/>
        <v>0</v>
      </c>
    </row>
    <row r="283" spans="1:27" s="30" customFormat="1">
      <c r="A283" s="277" t="s">
        <v>535</v>
      </c>
      <c r="B283" s="24"/>
      <c r="C283" s="127">
        <v>0</v>
      </c>
      <c r="D283" s="127"/>
      <c r="E283" s="127">
        <v>0</v>
      </c>
      <c r="F283" s="127"/>
      <c r="G283" s="127">
        <v>0</v>
      </c>
      <c r="H283" s="111"/>
      <c r="I283" s="111">
        <v>0</v>
      </c>
      <c r="J283" s="111"/>
      <c r="K283" s="111">
        <v>0</v>
      </c>
      <c r="L283" s="111"/>
      <c r="M283" s="111">
        <v>0</v>
      </c>
      <c r="N283" s="111"/>
      <c r="O283" s="111">
        <v>0</v>
      </c>
      <c r="P283" s="111"/>
      <c r="Q283" s="111">
        <v>0</v>
      </c>
      <c r="R283" s="111"/>
      <c r="S283" s="111">
        <v>1959</v>
      </c>
      <c r="T283" s="111"/>
      <c r="U283" s="111">
        <v>3422282139</v>
      </c>
      <c r="V283" s="111"/>
      <c r="W283" s="3">
        <v>5159379236</v>
      </c>
      <c r="X283" s="276"/>
      <c r="Y283" s="120">
        <f t="shared" si="12"/>
        <v>3.8830081880719534E-4</v>
      </c>
      <c r="Z283" s="30">
        <f t="shared" si="13"/>
        <v>0</v>
      </c>
      <c r="AA283" s="176">
        <f t="shared" si="14"/>
        <v>0</v>
      </c>
    </row>
    <row r="284" spans="1:27" s="30" customFormat="1">
      <c r="A284" s="24" t="s">
        <v>536</v>
      </c>
      <c r="B284" s="24"/>
      <c r="C284" s="127">
        <v>0</v>
      </c>
      <c r="D284" s="127"/>
      <c r="E284" s="127">
        <v>0</v>
      </c>
      <c r="F284" s="127"/>
      <c r="G284" s="127">
        <v>0</v>
      </c>
      <c r="H284" s="111"/>
      <c r="I284" s="111">
        <v>500000</v>
      </c>
      <c r="J284" s="111"/>
      <c r="K284" s="111">
        <v>904886187</v>
      </c>
      <c r="L284" s="111"/>
      <c r="M284" s="111">
        <v>500000</v>
      </c>
      <c r="N284" s="111"/>
      <c r="O284" s="111">
        <v>895523675</v>
      </c>
      <c r="P284" s="111"/>
      <c r="Q284" s="111">
        <v>0</v>
      </c>
      <c r="R284" s="111"/>
      <c r="S284" s="111">
        <v>0</v>
      </c>
      <c r="T284" s="111"/>
      <c r="U284" s="111">
        <v>0</v>
      </c>
      <c r="V284" s="111"/>
      <c r="W284" s="3">
        <v>0</v>
      </c>
      <c r="X284" s="276"/>
      <c r="Y284" s="120">
        <f t="shared" si="12"/>
        <v>0</v>
      </c>
      <c r="Z284" s="30">
        <f t="shared" si="13"/>
        <v>0</v>
      </c>
      <c r="AA284" s="176">
        <f t="shared" si="14"/>
        <v>0</v>
      </c>
    </row>
    <row r="285" spans="1:27" s="30" customFormat="1">
      <c r="A285" s="24" t="s">
        <v>284</v>
      </c>
      <c r="B285" s="24"/>
      <c r="C285" s="127">
        <v>20036987</v>
      </c>
      <c r="D285" s="127"/>
      <c r="E285" s="127">
        <v>52576545852</v>
      </c>
      <c r="F285" s="127"/>
      <c r="G285" s="127">
        <v>54655895901</v>
      </c>
      <c r="H285" s="111"/>
      <c r="I285" s="111">
        <v>2638614</v>
      </c>
      <c r="J285" s="111"/>
      <c r="K285" s="111">
        <v>7007123042</v>
      </c>
      <c r="L285" s="111"/>
      <c r="M285" s="111">
        <v>2443010</v>
      </c>
      <c r="N285" s="111"/>
      <c r="O285" s="111">
        <v>4816896176</v>
      </c>
      <c r="P285" s="111"/>
      <c r="Q285" s="111">
        <v>20232591</v>
      </c>
      <c r="R285" s="111"/>
      <c r="S285" s="111">
        <v>1961</v>
      </c>
      <c r="T285" s="111"/>
      <c r="U285" s="111">
        <v>53164280100</v>
      </c>
      <c r="V285" s="111"/>
      <c r="W285" s="3">
        <v>39369414619</v>
      </c>
      <c r="X285" s="276"/>
      <c r="Y285" s="120">
        <f t="shared" si="12"/>
        <v>2.9629874512519098E-3</v>
      </c>
      <c r="Z285" s="30">
        <f t="shared" si="13"/>
        <v>0</v>
      </c>
      <c r="AA285" s="176">
        <f t="shared" si="14"/>
        <v>0</v>
      </c>
    </row>
    <row r="286" spans="1:27" s="30" customFormat="1">
      <c r="A286" s="277" t="s">
        <v>239</v>
      </c>
      <c r="B286" s="24"/>
      <c r="C286" s="127">
        <v>20118420</v>
      </c>
      <c r="D286" s="127"/>
      <c r="E286" s="127">
        <v>44083434807</v>
      </c>
      <c r="F286" s="127"/>
      <c r="G286" s="127">
        <v>45235941857</v>
      </c>
      <c r="H286" s="111"/>
      <c r="I286" s="111">
        <v>2010193</v>
      </c>
      <c r="J286" s="111"/>
      <c r="K286" s="111">
        <v>4612647360</v>
      </c>
      <c r="L286" s="111"/>
      <c r="M286" s="111">
        <v>7349850</v>
      </c>
      <c r="N286" s="111"/>
      <c r="O286" s="111">
        <v>15071426394</v>
      </c>
      <c r="P286" s="111"/>
      <c r="Q286" s="111">
        <v>14778763</v>
      </c>
      <c r="R286" s="111"/>
      <c r="S286" s="111">
        <v>1924</v>
      </c>
      <c r="T286" s="111"/>
      <c r="U286" s="111">
        <v>32522049953</v>
      </c>
      <c r="V286" s="111"/>
      <c r="W286" s="3">
        <v>28214542566</v>
      </c>
      <c r="X286" s="276"/>
      <c r="Y286" s="120">
        <f t="shared" si="12"/>
        <v>2.1234589433170069E-3</v>
      </c>
      <c r="Z286" s="30">
        <f t="shared" si="13"/>
        <v>0</v>
      </c>
      <c r="AA286" s="176">
        <f t="shared" si="14"/>
        <v>0</v>
      </c>
    </row>
    <row r="287" spans="1:27" s="30" customFormat="1">
      <c r="A287" s="24" t="s">
        <v>161</v>
      </c>
      <c r="B287" s="24"/>
      <c r="C287" s="127">
        <v>30491219</v>
      </c>
      <c r="D287" s="127"/>
      <c r="E287" s="127">
        <v>66411118881</v>
      </c>
      <c r="F287" s="127"/>
      <c r="G287" s="127">
        <v>95819237788</v>
      </c>
      <c r="H287" s="111"/>
      <c r="I287" s="111">
        <v>4015302</v>
      </c>
      <c r="J287" s="111"/>
      <c r="K287" s="111">
        <v>12957631818</v>
      </c>
      <c r="L287" s="111"/>
      <c r="M287" s="111">
        <v>9699388</v>
      </c>
      <c r="N287" s="111"/>
      <c r="O287" s="111">
        <v>27249658343</v>
      </c>
      <c r="P287" s="111"/>
      <c r="Q287" s="111">
        <v>24807133</v>
      </c>
      <c r="R287" s="111"/>
      <c r="S287" s="111">
        <v>2789</v>
      </c>
      <c r="T287" s="111"/>
      <c r="U287" s="111">
        <v>57059103543</v>
      </c>
      <c r="V287" s="111"/>
      <c r="W287" s="3">
        <v>68652277704</v>
      </c>
      <c r="X287" s="276"/>
      <c r="Y287" s="120">
        <f t="shared" si="12"/>
        <v>5.1668494262712035E-3</v>
      </c>
      <c r="Z287" s="30">
        <f t="shared" si="13"/>
        <v>0</v>
      </c>
      <c r="AA287" s="176">
        <f t="shared" si="14"/>
        <v>0</v>
      </c>
    </row>
    <row r="288" spans="1:27" s="30" customFormat="1">
      <c r="A288" s="24" t="s">
        <v>537</v>
      </c>
      <c r="B288" s="24"/>
      <c r="C288" s="127">
        <v>0</v>
      </c>
      <c r="D288" s="127"/>
      <c r="E288" s="127">
        <v>0</v>
      </c>
      <c r="F288" s="127"/>
      <c r="G288" s="127">
        <v>0</v>
      </c>
      <c r="H288" s="111"/>
      <c r="I288" s="111">
        <v>10000000</v>
      </c>
      <c r="J288" s="111"/>
      <c r="K288" s="111">
        <v>49511548125</v>
      </c>
      <c r="L288" s="111"/>
      <c r="M288" s="111">
        <v>958918</v>
      </c>
      <c r="N288" s="111"/>
      <c r="O288" s="111">
        <v>4267087675</v>
      </c>
      <c r="P288" s="111"/>
      <c r="Q288" s="111">
        <v>9041082</v>
      </c>
      <c r="R288" s="111"/>
      <c r="S288" s="111">
        <v>3916</v>
      </c>
      <c r="T288" s="111"/>
      <c r="U288" s="111">
        <v>44763796655</v>
      </c>
      <c r="V288" s="111"/>
      <c r="W288" s="3">
        <v>35131197417</v>
      </c>
      <c r="X288" s="276"/>
      <c r="Y288" s="120">
        <f t="shared" si="12"/>
        <v>2.6440143472132869E-3</v>
      </c>
      <c r="Z288" s="30">
        <f t="shared" si="13"/>
        <v>0</v>
      </c>
      <c r="AA288" s="176">
        <f t="shared" si="14"/>
        <v>0</v>
      </c>
    </row>
    <row r="289" spans="1:27" s="30" customFormat="1">
      <c r="A289" s="24" t="s">
        <v>198</v>
      </c>
      <c r="B289" s="24"/>
      <c r="C289" s="127">
        <v>1742692</v>
      </c>
      <c r="D289" s="127"/>
      <c r="E289" s="127">
        <v>7738923666</v>
      </c>
      <c r="F289" s="127"/>
      <c r="G289" s="127">
        <v>6648854714</v>
      </c>
      <c r="H289" s="111"/>
      <c r="I289" s="111">
        <v>0</v>
      </c>
      <c r="J289" s="111"/>
      <c r="K289" s="111">
        <v>0</v>
      </c>
      <c r="L289" s="111"/>
      <c r="M289" s="111">
        <v>151134</v>
      </c>
      <c r="N289" s="111"/>
      <c r="O289" s="111">
        <v>473427131</v>
      </c>
      <c r="P289" s="111"/>
      <c r="Q289" s="111">
        <v>1591558</v>
      </c>
      <c r="R289" s="111"/>
      <c r="S289" s="111">
        <v>2797</v>
      </c>
      <c r="T289" s="111"/>
      <c r="U289" s="111">
        <v>7067769791</v>
      </c>
      <c r="V289" s="111"/>
      <c r="W289" s="3">
        <v>4417176957</v>
      </c>
      <c r="X289" s="276"/>
      <c r="Y289" s="120">
        <f t="shared" si="12"/>
        <v>3.3244182115000774E-4</v>
      </c>
      <c r="Z289" s="30">
        <f t="shared" si="13"/>
        <v>0</v>
      </c>
      <c r="AA289" s="176">
        <f t="shared" si="14"/>
        <v>0</v>
      </c>
    </row>
    <row r="290" spans="1:27" s="30" customFormat="1">
      <c r="A290" s="24" t="s">
        <v>482</v>
      </c>
      <c r="B290" s="24"/>
      <c r="C290" s="127">
        <v>2914975</v>
      </c>
      <c r="D290" s="127"/>
      <c r="E290" s="127">
        <v>94379106293</v>
      </c>
      <c r="F290" s="127"/>
      <c r="G290" s="127">
        <v>91719343536</v>
      </c>
      <c r="H290" s="111"/>
      <c r="I290" s="111">
        <v>0</v>
      </c>
      <c r="J290" s="111"/>
      <c r="K290" s="111">
        <v>0</v>
      </c>
      <c r="L290" s="111"/>
      <c r="M290" s="111">
        <v>1178086</v>
      </c>
      <c r="N290" s="111"/>
      <c r="O290" s="111">
        <v>35765736937</v>
      </c>
      <c r="P290" s="111"/>
      <c r="Q290" s="111">
        <v>1736889</v>
      </c>
      <c r="R290" s="111"/>
      <c r="S290" s="111">
        <v>30490</v>
      </c>
      <c r="T290" s="111"/>
      <c r="U290" s="111">
        <v>56235827597</v>
      </c>
      <c r="V290" s="111"/>
      <c r="W290" s="3">
        <v>52548382239</v>
      </c>
      <c r="X290" s="276"/>
      <c r="Y290" s="120">
        <f t="shared" si="12"/>
        <v>3.9548517209245871E-3</v>
      </c>
      <c r="Z290" s="30">
        <f t="shared" si="13"/>
        <v>0</v>
      </c>
      <c r="AA290" s="176">
        <f t="shared" si="14"/>
        <v>0</v>
      </c>
    </row>
    <row r="291" spans="1:27" s="30" customFormat="1">
      <c r="A291" s="24" t="s">
        <v>353</v>
      </c>
      <c r="B291" s="24"/>
      <c r="C291" s="127">
        <v>30459376</v>
      </c>
      <c r="D291" s="127"/>
      <c r="E291" s="127">
        <v>61013304453</v>
      </c>
      <c r="F291" s="127"/>
      <c r="G291" s="127">
        <v>53677690845</v>
      </c>
      <c r="H291" s="111"/>
      <c r="I291" s="111">
        <v>0</v>
      </c>
      <c r="J291" s="111"/>
      <c r="K291" s="111">
        <v>0</v>
      </c>
      <c r="L291" s="111"/>
      <c r="M291" s="111">
        <v>6817986</v>
      </c>
      <c r="N291" s="111"/>
      <c r="O291" s="111">
        <v>11907090808</v>
      </c>
      <c r="P291" s="111"/>
      <c r="Q291" s="111">
        <v>23641390</v>
      </c>
      <c r="R291" s="111"/>
      <c r="S291" s="111">
        <v>1742</v>
      </c>
      <c r="T291" s="111"/>
      <c r="U291" s="111">
        <v>47356167958</v>
      </c>
      <c r="V291" s="111"/>
      <c r="W291" s="3">
        <v>40864954463</v>
      </c>
      <c r="X291" s="276"/>
      <c r="Y291" s="120">
        <f t="shared" si="12"/>
        <v>3.0755435010053314E-3</v>
      </c>
      <c r="Z291" s="30">
        <f t="shared" si="13"/>
        <v>0</v>
      </c>
      <c r="AA291" s="176">
        <f t="shared" si="14"/>
        <v>0</v>
      </c>
    </row>
    <row r="292" spans="1:27" s="30" customFormat="1">
      <c r="A292" s="277" t="s">
        <v>202</v>
      </c>
      <c r="B292" s="24"/>
      <c r="C292" s="127">
        <v>2715218</v>
      </c>
      <c r="D292" s="127"/>
      <c r="E292" s="127">
        <v>10105424006</v>
      </c>
      <c r="F292" s="127"/>
      <c r="G292" s="127">
        <v>7689330612</v>
      </c>
      <c r="H292" s="111"/>
      <c r="I292" s="111">
        <v>357559</v>
      </c>
      <c r="J292" s="111"/>
      <c r="K292" s="111">
        <v>1039859292</v>
      </c>
      <c r="L292" s="111"/>
      <c r="M292" s="111">
        <v>188121</v>
      </c>
      <c r="N292" s="111"/>
      <c r="O292" s="111">
        <v>388234083</v>
      </c>
      <c r="P292" s="111"/>
      <c r="Q292" s="111">
        <v>2884656</v>
      </c>
      <c r="R292" s="111"/>
      <c r="S292" s="111">
        <v>2132</v>
      </c>
      <c r="T292" s="111"/>
      <c r="U292" s="111">
        <v>10462948772</v>
      </c>
      <c r="V292" s="111"/>
      <c r="W292" s="3">
        <v>6102546427</v>
      </c>
      <c r="X292" s="276"/>
      <c r="Y292" s="120">
        <f t="shared" si="12"/>
        <v>4.5928466701551543E-4</v>
      </c>
      <c r="Z292" s="30">
        <f t="shared" si="13"/>
        <v>0</v>
      </c>
      <c r="AA292" s="176">
        <f t="shared" si="14"/>
        <v>0</v>
      </c>
    </row>
    <row r="293" spans="1:27" s="30" customFormat="1">
      <c r="A293" s="277" t="s">
        <v>168</v>
      </c>
      <c r="B293" s="24"/>
      <c r="C293" s="127">
        <v>4648580</v>
      </c>
      <c r="D293" s="127"/>
      <c r="E293" s="127">
        <v>31084715015</v>
      </c>
      <c r="F293" s="127"/>
      <c r="G293" s="127">
        <v>28782914017</v>
      </c>
      <c r="H293" s="111"/>
      <c r="I293" s="111">
        <v>612158</v>
      </c>
      <c r="J293" s="111"/>
      <c r="K293" s="111">
        <v>3763809926</v>
      </c>
      <c r="L293" s="111"/>
      <c r="M293" s="111">
        <v>2056691</v>
      </c>
      <c r="N293" s="111"/>
      <c r="O293" s="111">
        <v>10737926083</v>
      </c>
      <c r="P293" s="111"/>
      <c r="Q293" s="111">
        <v>3204047</v>
      </c>
      <c r="R293" s="111"/>
      <c r="S293" s="111">
        <v>5165</v>
      </c>
      <c r="T293" s="111"/>
      <c r="U293" s="111">
        <v>21224457822</v>
      </c>
      <c r="V293" s="111"/>
      <c r="W293" s="3">
        <v>16420979739</v>
      </c>
      <c r="X293" s="276"/>
      <c r="Y293" s="120">
        <f t="shared" si="12"/>
        <v>1.2358618327141062E-3</v>
      </c>
      <c r="Z293" s="30">
        <f t="shared" si="13"/>
        <v>0</v>
      </c>
      <c r="AA293" s="176">
        <f t="shared" si="14"/>
        <v>0</v>
      </c>
    </row>
    <row r="294" spans="1:27" s="30" customFormat="1">
      <c r="A294" s="24" t="s">
        <v>276</v>
      </c>
      <c r="B294" s="24"/>
      <c r="C294" s="127">
        <v>1824945</v>
      </c>
      <c r="D294" s="127"/>
      <c r="E294" s="127">
        <v>10123106445</v>
      </c>
      <c r="F294" s="127"/>
      <c r="G294" s="127">
        <v>14559138930</v>
      </c>
      <c r="H294" s="111"/>
      <c r="I294" s="111">
        <v>0</v>
      </c>
      <c r="J294" s="111"/>
      <c r="K294" s="111">
        <v>0</v>
      </c>
      <c r="L294" s="111"/>
      <c r="M294" s="111">
        <v>1824945</v>
      </c>
      <c r="N294" s="111"/>
      <c r="O294" s="111">
        <v>12373255946</v>
      </c>
      <c r="P294" s="111"/>
      <c r="Q294" s="111">
        <v>0</v>
      </c>
      <c r="R294" s="111"/>
      <c r="S294" s="111">
        <v>0</v>
      </c>
      <c r="T294" s="111"/>
      <c r="U294" s="111">
        <v>0</v>
      </c>
      <c r="V294" s="111"/>
      <c r="W294" s="3">
        <v>0</v>
      </c>
      <c r="X294" s="276"/>
      <c r="Y294" s="120">
        <f t="shared" si="12"/>
        <v>0</v>
      </c>
      <c r="Z294" s="30">
        <f t="shared" si="13"/>
        <v>0</v>
      </c>
      <c r="AA294" s="176">
        <f t="shared" si="14"/>
        <v>0</v>
      </c>
    </row>
    <row r="295" spans="1:27" s="30" customFormat="1">
      <c r="A295" s="24" t="s">
        <v>266</v>
      </c>
      <c r="B295" s="24"/>
      <c r="C295" s="127">
        <v>37565871</v>
      </c>
      <c r="D295" s="127"/>
      <c r="E295" s="127">
        <v>79329265010</v>
      </c>
      <c r="F295" s="127"/>
      <c r="G295" s="127">
        <v>116187692413</v>
      </c>
      <c r="H295" s="111"/>
      <c r="I295" s="111">
        <v>0</v>
      </c>
      <c r="J295" s="111"/>
      <c r="K295" s="111">
        <v>0</v>
      </c>
      <c r="L295" s="111"/>
      <c r="M295" s="111">
        <v>7955095</v>
      </c>
      <c r="N295" s="111"/>
      <c r="O295" s="111">
        <v>24259478950</v>
      </c>
      <c r="P295" s="111"/>
      <c r="Q295" s="111">
        <v>29610776</v>
      </c>
      <c r="R295" s="111"/>
      <c r="S295" s="111">
        <v>2869</v>
      </c>
      <c r="T295" s="111"/>
      <c r="U295" s="111">
        <v>62530191207</v>
      </c>
      <c r="V295" s="111"/>
      <c r="W295" s="3">
        <v>84296627213</v>
      </c>
      <c r="X295" s="276"/>
      <c r="Y295" s="120">
        <f t="shared" si="12"/>
        <v>6.3442611741155609E-3</v>
      </c>
      <c r="Z295" s="30">
        <f t="shared" si="13"/>
        <v>0</v>
      </c>
      <c r="AA295" s="176">
        <f t="shared" si="14"/>
        <v>0</v>
      </c>
    </row>
    <row r="296" spans="1:27" s="30" customFormat="1">
      <c r="A296" s="277" t="s">
        <v>199</v>
      </c>
      <c r="B296" s="24"/>
      <c r="C296" s="127">
        <v>4739822</v>
      </c>
      <c r="D296" s="127"/>
      <c r="E296" s="127">
        <v>31017280524</v>
      </c>
      <c r="F296" s="127"/>
      <c r="G296" s="127">
        <v>49054200529</v>
      </c>
      <c r="H296" s="111"/>
      <c r="I296" s="111">
        <v>624173</v>
      </c>
      <c r="J296" s="111"/>
      <c r="K296" s="111">
        <v>6746509853</v>
      </c>
      <c r="L296" s="111"/>
      <c r="M296" s="111">
        <v>905186</v>
      </c>
      <c r="N296" s="111"/>
      <c r="O296" s="111">
        <v>8592308759</v>
      </c>
      <c r="P296" s="111"/>
      <c r="Q296" s="111">
        <v>4458809</v>
      </c>
      <c r="R296" s="111"/>
      <c r="S296" s="111">
        <v>9730</v>
      </c>
      <c r="T296" s="111"/>
      <c r="U296" s="111">
        <v>31391067369</v>
      </c>
      <c r="V296" s="111"/>
      <c r="W296" s="3">
        <v>43048851618</v>
      </c>
      <c r="X296" s="276"/>
      <c r="Y296" s="120">
        <f t="shared" si="12"/>
        <v>3.2399061141585089E-3</v>
      </c>
      <c r="Z296" s="30">
        <f t="shared" si="13"/>
        <v>0</v>
      </c>
      <c r="AA296" s="176">
        <f t="shared" si="14"/>
        <v>0</v>
      </c>
    </row>
    <row r="297" spans="1:27" s="30" customFormat="1">
      <c r="A297" s="24" t="s">
        <v>264</v>
      </c>
      <c r="B297" s="24"/>
      <c r="C297" s="127">
        <v>8272797</v>
      </c>
      <c r="D297" s="127"/>
      <c r="E297" s="127">
        <v>14004000346</v>
      </c>
      <c r="F297" s="127"/>
      <c r="G297" s="127">
        <v>27360091319</v>
      </c>
      <c r="H297" s="111"/>
      <c r="I297" s="111">
        <v>0</v>
      </c>
      <c r="J297" s="111"/>
      <c r="K297" s="111">
        <v>0</v>
      </c>
      <c r="L297" s="111"/>
      <c r="M297" s="111">
        <v>1043026</v>
      </c>
      <c r="N297" s="111"/>
      <c r="O297" s="111">
        <v>3978864821</v>
      </c>
      <c r="P297" s="111"/>
      <c r="Q297" s="111">
        <v>7229771</v>
      </c>
      <c r="R297" s="111"/>
      <c r="S297" s="111">
        <v>3849</v>
      </c>
      <c r="T297" s="111"/>
      <c r="U297" s="111">
        <v>12238389941</v>
      </c>
      <c r="V297" s="111"/>
      <c r="W297" s="3">
        <v>27612282871</v>
      </c>
      <c r="X297" s="276"/>
      <c r="Y297" s="120">
        <f t="shared" si="12"/>
        <v>2.0781321855800859E-3</v>
      </c>
      <c r="Z297" s="30">
        <f t="shared" si="13"/>
        <v>0</v>
      </c>
      <c r="AA297" s="176">
        <f t="shared" si="14"/>
        <v>0</v>
      </c>
    </row>
    <row r="298" spans="1:27" s="30" customFormat="1">
      <c r="A298" s="277" t="s">
        <v>205</v>
      </c>
      <c r="B298" s="24"/>
      <c r="C298" s="127">
        <v>21964167</v>
      </c>
      <c r="D298" s="127"/>
      <c r="E298" s="127">
        <v>41568491099</v>
      </c>
      <c r="F298" s="127"/>
      <c r="G298" s="127">
        <v>58365360326</v>
      </c>
      <c r="H298" s="111"/>
      <c r="I298" s="111">
        <v>0</v>
      </c>
      <c r="J298" s="111"/>
      <c r="K298" s="111">
        <v>0</v>
      </c>
      <c r="L298" s="111"/>
      <c r="M298" s="111">
        <v>1551652</v>
      </c>
      <c r="N298" s="111"/>
      <c r="O298" s="111">
        <v>3361953139</v>
      </c>
      <c r="P298" s="111"/>
      <c r="Q298" s="111">
        <v>20412515</v>
      </c>
      <c r="R298" s="111"/>
      <c r="S298" s="111">
        <v>2140</v>
      </c>
      <c r="T298" s="111"/>
      <c r="U298" s="111">
        <v>38631897494</v>
      </c>
      <c r="V298" s="111"/>
      <c r="W298" s="3">
        <v>43345114197</v>
      </c>
      <c r="X298" s="276"/>
      <c r="Y298" s="120">
        <f t="shared" si="12"/>
        <v>3.2622031767983195E-3</v>
      </c>
      <c r="Z298" s="30">
        <f t="shared" si="13"/>
        <v>0</v>
      </c>
      <c r="AA298" s="176">
        <f t="shared" si="14"/>
        <v>0</v>
      </c>
    </row>
    <row r="299" spans="1:27" s="30" customFormat="1">
      <c r="A299" s="24" t="s">
        <v>201</v>
      </c>
      <c r="B299" s="24"/>
      <c r="C299" s="127">
        <v>36942314</v>
      </c>
      <c r="D299" s="127"/>
      <c r="E299" s="127">
        <v>72470887783</v>
      </c>
      <c r="F299" s="127"/>
      <c r="G299" s="127">
        <v>76979174819</v>
      </c>
      <c r="H299" s="111"/>
      <c r="I299" s="111">
        <v>4864828</v>
      </c>
      <c r="J299" s="111"/>
      <c r="K299" s="111">
        <v>10466895846</v>
      </c>
      <c r="L299" s="111"/>
      <c r="M299" s="111">
        <v>11377397</v>
      </c>
      <c r="N299" s="111"/>
      <c r="O299" s="111">
        <v>21630691484</v>
      </c>
      <c r="P299" s="111"/>
      <c r="Q299" s="111">
        <v>30429745</v>
      </c>
      <c r="R299" s="111"/>
      <c r="S299" s="111">
        <v>1801</v>
      </c>
      <c r="T299" s="111"/>
      <c r="U299" s="111">
        <v>60367092462</v>
      </c>
      <c r="V299" s="111"/>
      <c r="W299" s="3">
        <v>54380336054</v>
      </c>
      <c r="X299" s="276"/>
      <c r="Y299" s="120">
        <f t="shared" si="12"/>
        <v>4.0927266732866787E-3</v>
      </c>
      <c r="Z299" s="30">
        <f t="shared" si="13"/>
        <v>0</v>
      </c>
      <c r="AA299" s="176">
        <f t="shared" si="14"/>
        <v>0</v>
      </c>
    </row>
    <row r="300" spans="1:27" s="30" customFormat="1">
      <c r="A300" s="24" t="s">
        <v>242</v>
      </c>
      <c r="B300" s="24"/>
      <c r="C300" s="127">
        <v>65265829</v>
      </c>
      <c r="D300" s="127"/>
      <c r="E300" s="127">
        <v>40444324043</v>
      </c>
      <c r="F300" s="127"/>
      <c r="G300" s="127">
        <v>23961689935</v>
      </c>
      <c r="H300" s="111"/>
      <c r="I300" s="111">
        <v>0</v>
      </c>
      <c r="J300" s="111"/>
      <c r="K300" s="111">
        <v>0</v>
      </c>
      <c r="L300" s="111"/>
      <c r="M300" s="111">
        <v>12583867</v>
      </c>
      <c r="N300" s="111"/>
      <c r="O300" s="111">
        <v>3916877276</v>
      </c>
      <c r="P300" s="111"/>
      <c r="Q300" s="111">
        <v>52681962</v>
      </c>
      <c r="R300" s="111"/>
      <c r="S300" s="111">
        <v>295</v>
      </c>
      <c r="T300" s="111"/>
      <c r="U300" s="111">
        <v>32646277157</v>
      </c>
      <c r="V300" s="111"/>
      <c r="W300" s="3">
        <v>15421045481</v>
      </c>
      <c r="X300" s="276"/>
      <c r="Y300" s="120">
        <f t="shared" si="12"/>
        <v>1.1606056297148108E-3</v>
      </c>
      <c r="Z300" s="30">
        <f t="shared" si="13"/>
        <v>0</v>
      </c>
      <c r="AA300" s="176">
        <f t="shared" si="14"/>
        <v>0</v>
      </c>
    </row>
    <row r="301" spans="1:27" s="30" customFormat="1">
      <c r="A301" s="277" t="s">
        <v>150</v>
      </c>
      <c r="B301" s="24"/>
      <c r="C301" s="127">
        <v>356006</v>
      </c>
      <c r="D301" s="127"/>
      <c r="E301" s="127">
        <v>5779356234</v>
      </c>
      <c r="F301" s="127"/>
      <c r="G301" s="127">
        <v>5977058929</v>
      </c>
      <c r="H301" s="111"/>
      <c r="I301" s="111">
        <v>0</v>
      </c>
      <c r="J301" s="111"/>
      <c r="K301" s="111">
        <v>0</v>
      </c>
      <c r="L301" s="111"/>
      <c r="M301" s="111">
        <v>21795</v>
      </c>
      <c r="N301" s="111"/>
      <c r="O301" s="111">
        <v>329155713</v>
      </c>
      <c r="P301" s="111"/>
      <c r="Q301" s="111">
        <v>334211</v>
      </c>
      <c r="R301" s="111"/>
      <c r="S301" s="111">
        <v>16620</v>
      </c>
      <c r="T301" s="111"/>
      <c r="U301" s="111">
        <v>5425538969</v>
      </c>
      <c r="V301" s="111"/>
      <c r="W301" s="3">
        <v>5511649868</v>
      </c>
      <c r="X301" s="276"/>
      <c r="Y301" s="120">
        <f t="shared" si="12"/>
        <v>4.1481311197085456E-4</v>
      </c>
      <c r="Z301" s="30">
        <f t="shared" si="13"/>
        <v>0</v>
      </c>
      <c r="AA301" s="176">
        <f t="shared" si="14"/>
        <v>0</v>
      </c>
    </row>
    <row r="302" spans="1:27" s="30" customFormat="1">
      <c r="A302" s="277" t="s">
        <v>396</v>
      </c>
      <c r="B302" s="24"/>
      <c r="C302" s="127">
        <v>12892835</v>
      </c>
      <c r="D302" s="127"/>
      <c r="E302" s="127">
        <v>37314950519</v>
      </c>
      <c r="F302" s="127"/>
      <c r="G302" s="127">
        <v>37100202822</v>
      </c>
      <c r="H302" s="111"/>
      <c r="I302" s="111">
        <v>1642137</v>
      </c>
      <c r="J302" s="111"/>
      <c r="K302" s="111">
        <v>4915844789</v>
      </c>
      <c r="L302" s="111"/>
      <c r="M302" s="111">
        <v>2198312</v>
      </c>
      <c r="N302" s="111"/>
      <c r="O302" s="111">
        <v>5684709067</v>
      </c>
      <c r="P302" s="111"/>
      <c r="Q302" s="111">
        <v>12336660</v>
      </c>
      <c r="R302" s="111"/>
      <c r="S302" s="111">
        <v>2568</v>
      </c>
      <c r="T302" s="111"/>
      <c r="U302" s="111">
        <v>35843685371</v>
      </c>
      <c r="V302" s="111"/>
      <c r="W302" s="3">
        <v>31435652288</v>
      </c>
      <c r="X302" s="276"/>
      <c r="Y302" s="120">
        <f t="shared" si="12"/>
        <v>2.3658833679053638E-3</v>
      </c>
      <c r="Z302" s="30">
        <f t="shared" si="13"/>
        <v>0</v>
      </c>
      <c r="AA302" s="176">
        <f t="shared" si="14"/>
        <v>0</v>
      </c>
    </row>
    <row r="303" spans="1:27" s="30" customFormat="1">
      <c r="A303" s="277" t="s">
        <v>254</v>
      </c>
      <c r="B303" s="24"/>
      <c r="C303" s="127">
        <v>10507447</v>
      </c>
      <c r="D303" s="127"/>
      <c r="E303" s="127">
        <v>49579606787</v>
      </c>
      <c r="F303" s="127"/>
      <c r="G303" s="127">
        <v>78092421018</v>
      </c>
      <c r="H303" s="111"/>
      <c r="I303" s="111">
        <v>1383695</v>
      </c>
      <c r="J303" s="111"/>
      <c r="K303" s="111">
        <v>10714151411</v>
      </c>
      <c r="L303" s="111"/>
      <c r="M303" s="111">
        <v>1662877</v>
      </c>
      <c r="N303" s="111"/>
      <c r="O303" s="111">
        <v>10318802639</v>
      </c>
      <c r="P303" s="111"/>
      <c r="Q303" s="111">
        <v>10228265</v>
      </c>
      <c r="R303" s="111"/>
      <c r="S303" s="111">
        <v>6500</v>
      </c>
      <c r="T303" s="111"/>
      <c r="U303" s="111">
        <v>51862179149</v>
      </c>
      <c r="V303" s="111"/>
      <c r="W303" s="3">
        <v>65969803327</v>
      </c>
      <c r="X303" s="276"/>
      <c r="Y303" s="120">
        <f t="shared" si="12"/>
        <v>4.9649633176187284E-3</v>
      </c>
      <c r="Z303" s="30">
        <f t="shared" si="13"/>
        <v>0</v>
      </c>
      <c r="AA303" s="176">
        <f t="shared" si="14"/>
        <v>0</v>
      </c>
    </row>
    <row r="304" spans="1:27" s="30" customFormat="1">
      <c r="A304" s="24" t="s">
        <v>215</v>
      </c>
      <c r="B304" s="24"/>
      <c r="C304" s="127">
        <v>22800960</v>
      </c>
      <c r="D304" s="127"/>
      <c r="E304" s="127">
        <v>61657564493</v>
      </c>
      <c r="F304" s="127"/>
      <c r="G304" s="127">
        <v>56923766789</v>
      </c>
      <c r="H304" s="111"/>
      <c r="I304" s="111">
        <v>3002593</v>
      </c>
      <c r="J304" s="111"/>
      <c r="K304" s="111">
        <v>7661509204</v>
      </c>
      <c r="L304" s="111"/>
      <c r="M304" s="111">
        <v>3902607</v>
      </c>
      <c r="N304" s="111"/>
      <c r="O304" s="111">
        <v>8204267115</v>
      </c>
      <c r="P304" s="111"/>
      <c r="Q304" s="111">
        <v>21900946</v>
      </c>
      <c r="R304" s="111"/>
      <c r="S304" s="111">
        <v>2273</v>
      </c>
      <c r="T304" s="111"/>
      <c r="U304" s="111">
        <v>58835048406</v>
      </c>
      <c r="V304" s="111"/>
      <c r="W304" s="3">
        <v>49396044288</v>
      </c>
      <c r="X304" s="276"/>
      <c r="Y304" s="120">
        <f t="shared" si="12"/>
        <v>3.7176031389654731E-3</v>
      </c>
      <c r="Z304" s="30">
        <f t="shared" si="13"/>
        <v>0</v>
      </c>
      <c r="AA304" s="176">
        <f t="shared" si="14"/>
        <v>0</v>
      </c>
    </row>
    <row r="305" spans="1:27" s="30" customFormat="1" ht="58.8">
      <c r="A305" s="277" t="s">
        <v>79</v>
      </c>
      <c r="B305" s="24"/>
      <c r="C305" s="127">
        <v>1297738</v>
      </c>
      <c r="D305" s="127"/>
      <c r="E305" s="127">
        <v>28548079119</v>
      </c>
      <c r="F305" s="127"/>
      <c r="G305" s="127">
        <v>33531876881</v>
      </c>
      <c r="H305" s="111"/>
      <c r="I305" s="111">
        <v>170895</v>
      </c>
      <c r="J305" s="111"/>
      <c r="K305" s="111">
        <v>4486368690</v>
      </c>
      <c r="L305" s="111"/>
      <c r="M305" s="111">
        <v>218054</v>
      </c>
      <c r="N305" s="111"/>
      <c r="O305" s="111">
        <v>4818111704</v>
      </c>
      <c r="P305" s="111"/>
      <c r="Q305" s="111">
        <v>1250579</v>
      </c>
      <c r="R305" s="111"/>
      <c r="S305" s="111">
        <v>22810</v>
      </c>
      <c r="T305" s="111"/>
      <c r="U305" s="111">
        <v>28129687067</v>
      </c>
      <c r="V305" s="111"/>
      <c r="W305" s="3">
        <v>28305203280</v>
      </c>
      <c r="X305" s="276"/>
      <c r="Y305" s="120">
        <f t="shared" si="12"/>
        <v>2.1302821729866171E-3</v>
      </c>
      <c r="Z305" s="30">
        <f t="shared" si="13"/>
        <v>0</v>
      </c>
      <c r="AA305" s="176">
        <f t="shared" si="14"/>
        <v>0</v>
      </c>
    </row>
    <row r="306" spans="1:27" s="30" customFormat="1">
      <c r="A306" s="24" t="s">
        <v>283</v>
      </c>
      <c r="B306" s="24"/>
      <c r="C306" s="127">
        <v>158888</v>
      </c>
      <c r="D306" s="127"/>
      <c r="E306" s="127">
        <v>5060233412</v>
      </c>
      <c r="F306" s="127"/>
      <c r="G306" s="127">
        <v>4039243972</v>
      </c>
      <c r="H306" s="111"/>
      <c r="I306" s="111">
        <v>0</v>
      </c>
      <c r="J306" s="111"/>
      <c r="K306" s="111">
        <v>0</v>
      </c>
      <c r="L306" s="111"/>
      <c r="M306" s="111">
        <v>15235</v>
      </c>
      <c r="N306" s="111"/>
      <c r="O306" s="111">
        <v>339212044</v>
      </c>
      <c r="P306" s="111"/>
      <c r="Q306" s="111">
        <v>143653</v>
      </c>
      <c r="R306" s="111"/>
      <c r="S306" s="111">
        <v>20750</v>
      </c>
      <c r="T306" s="111"/>
      <c r="U306" s="111">
        <v>4575032163</v>
      </c>
      <c r="V306" s="111"/>
      <c r="W306" s="3">
        <v>2957758173</v>
      </c>
      <c r="X306" s="276"/>
      <c r="Y306" s="120">
        <f t="shared" si="12"/>
        <v>2.2260428394094777E-4</v>
      </c>
      <c r="Z306" s="30">
        <f t="shared" si="13"/>
        <v>0</v>
      </c>
      <c r="AA306" s="176">
        <f t="shared" si="14"/>
        <v>0</v>
      </c>
    </row>
    <row r="307" spans="1:27" s="30" customFormat="1">
      <c r="A307" s="24" t="s">
        <v>483</v>
      </c>
      <c r="B307" s="24"/>
      <c r="C307" s="127">
        <v>4261405</v>
      </c>
      <c r="D307" s="127"/>
      <c r="E307" s="127">
        <v>11245963832</v>
      </c>
      <c r="F307" s="127"/>
      <c r="G307" s="127">
        <v>16871572717</v>
      </c>
      <c r="H307" s="111"/>
      <c r="I307" s="111">
        <v>561172</v>
      </c>
      <c r="J307" s="111"/>
      <c r="K307" s="111">
        <v>2182022471</v>
      </c>
      <c r="L307" s="111"/>
      <c r="M307" s="111">
        <v>675975</v>
      </c>
      <c r="N307" s="111"/>
      <c r="O307" s="111">
        <v>2158650201</v>
      </c>
      <c r="P307" s="111"/>
      <c r="Q307" s="111">
        <v>4146602</v>
      </c>
      <c r="R307" s="111"/>
      <c r="S307" s="111">
        <v>2820</v>
      </c>
      <c r="T307" s="111"/>
      <c r="U307" s="111">
        <v>11545801106</v>
      </c>
      <c r="V307" s="111"/>
      <c r="W307" s="3">
        <v>11603027524</v>
      </c>
      <c r="X307" s="276"/>
      <c r="Y307" s="120">
        <f t="shared" si="12"/>
        <v>8.7325720442768865E-4</v>
      </c>
      <c r="Z307" s="30">
        <f t="shared" si="13"/>
        <v>0</v>
      </c>
      <c r="AA307" s="176">
        <f t="shared" si="14"/>
        <v>0</v>
      </c>
    </row>
    <row r="308" spans="1:27" s="30" customFormat="1">
      <c r="A308" s="24" t="s">
        <v>152</v>
      </c>
      <c r="B308" s="24"/>
      <c r="C308" s="127">
        <v>16022042</v>
      </c>
      <c r="D308" s="127"/>
      <c r="E308" s="127">
        <v>31308494967</v>
      </c>
      <c r="F308" s="127"/>
      <c r="G308" s="127">
        <v>26597674577</v>
      </c>
      <c r="H308" s="111"/>
      <c r="I308" s="111">
        <v>0</v>
      </c>
      <c r="J308" s="111"/>
      <c r="K308" s="111">
        <v>0</v>
      </c>
      <c r="L308" s="111"/>
      <c r="M308" s="111">
        <v>6390053</v>
      </c>
      <c r="N308" s="111"/>
      <c r="O308" s="111">
        <v>10037992589</v>
      </c>
      <c r="P308" s="111"/>
      <c r="Q308" s="111">
        <v>9631989</v>
      </c>
      <c r="R308" s="111"/>
      <c r="S308" s="111">
        <v>1539</v>
      </c>
      <c r="T308" s="111"/>
      <c r="U308" s="111">
        <v>18821763115</v>
      </c>
      <c r="V308" s="111"/>
      <c r="W308" s="3">
        <v>14709044407</v>
      </c>
      <c r="X308" s="276"/>
      <c r="Y308" s="120">
        <f t="shared" si="12"/>
        <v>1.1070196095020097E-3</v>
      </c>
      <c r="Z308" s="30">
        <f t="shared" si="13"/>
        <v>0</v>
      </c>
      <c r="AA308" s="176">
        <f t="shared" si="14"/>
        <v>0</v>
      </c>
    </row>
    <row r="309" spans="1:27" s="30" customFormat="1">
      <c r="A309" s="277" t="s">
        <v>484</v>
      </c>
      <c r="B309" s="24"/>
      <c r="C309" s="127">
        <v>4303578</v>
      </c>
      <c r="D309" s="127"/>
      <c r="E309" s="127">
        <v>103247773192</v>
      </c>
      <c r="F309" s="127"/>
      <c r="G309" s="127">
        <v>141902445900</v>
      </c>
      <c r="H309" s="111"/>
      <c r="I309" s="111">
        <v>566725</v>
      </c>
      <c r="J309" s="111"/>
      <c r="K309" s="111">
        <v>19255945371</v>
      </c>
      <c r="L309" s="111"/>
      <c r="M309" s="111">
        <v>936199</v>
      </c>
      <c r="N309" s="111"/>
      <c r="O309" s="111">
        <v>29648221057</v>
      </c>
      <c r="P309" s="111"/>
      <c r="Q309" s="111">
        <v>3934104</v>
      </c>
      <c r="R309" s="111"/>
      <c r="S309" s="111">
        <v>34730</v>
      </c>
      <c r="T309" s="111"/>
      <c r="U309" s="111">
        <v>98955315350</v>
      </c>
      <c r="V309" s="111"/>
      <c r="W309" s="3">
        <v>135575270957</v>
      </c>
      <c r="X309" s="276"/>
      <c r="Y309" s="120">
        <f t="shared" si="12"/>
        <v>1.0203550914668694E-2</v>
      </c>
      <c r="Z309" s="30">
        <f t="shared" si="13"/>
        <v>0</v>
      </c>
      <c r="AA309" s="176">
        <f t="shared" si="14"/>
        <v>0</v>
      </c>
    </row>
    <row r="310" spans="1:27" s="30" customFormat="1" ht="58.8">
      <c r="A310" s="277" t="s">
        <v>231</v>
      </c>
      <c r="B310" s="24"/>
      <c r="C310" s="127">
        <v>30065493</v>
      </c>
      <c r="D310" s="127"/>
      <c r="E310" s="127">
        <v>57294267132</v>
      </c>
      <c r="F310" s="127"/>
      <c r="G310" s="127">
        <v>86456285374</v>
      </c>
      <c r="H310" s="111"/>
      <c r="I310" s="111">
        <v>0</v>
      </c>
      <c r="J310" s="111"/>
      <c r="K310" s="111">
        <v>0</v>
      </c>
      <c r="L310" s="111"/>
      <c r="M310" s="111">
        <v>7988</v>
      </c>
      <c r="N310" s="111"/>
      <c r="O310" s="111">
        <v>22673265</v>
      </c>
      <c r="P310" s="111"/>
      <c r="Q310" s="111">
        <v>30057505</v>
      </c>
      <c r="R310" s="111"/>
      <c r="S310" s="111">
        <v>2944</v>
      </c>
      <c r="T310" s="111"/>
      <c r="U310" s="111">
        <v>57279044809</v>
      </c>
      <c r="V310" s="111"/>
      <c r="W310" s="3">
        <v>87805272476</v>
      </c>
      <c r="X310" s="276"/>
      <c r="Y310" s="120">
        <f t="shared" si="12"/>
        <v>6.6083258544206176E-3</v>
      </c>
      <c r="Z310" s="30">
        <f t="shared" si="13"/>
        <v>0</v>
      </c>
      <c r="AA310" s="176">
        <f t="shared" si="14"/>
        <v>0</v>
      </c>
    </row>
    <row r="311" spans="1:27" s="30" customFormat="1">
      <c r="A311" s="277" t="s">
        <v>340</v>
      </c>
      <c r="B311" s="24"/>
      <c r="C311" s="127">
        <v>1714697</v>
      </c>
      <c r="D311" s="127"/>
      <c r="E311" s="127">
        <v>12592042486</v>
      </c>
      <c r="F311" s="127"/>
      <c r="G311" s="127">
        <v>17797087426</v>
      </c>
      <c r="H311" s="111"/>
      <c r="I311" s="111">
        <v>0</v>
      </c>
      <c r="J311" s="111"/>
      <c r="K311" s="111">
        <v>0</v>
      </c>
      <c r="L311" s="111"/>
      <c r="M311" s="111">
        <v>104977</v>
      </c>
      <c r="N311" s="111"/>
      <c r="O311" s="111">
        <v>1027124210</v>
      </c>
      <c r="P311" s="111"/>
      <c r="Q311" s="111">
        <v>1609720</v>
      </c>
      <c r="R311" s="111"/>
      <c r="S311" s="111">
        <v>10510</v>
      </c>
      <c r="T311" s="111"/>
      <c r="U311" s="111">
        <v>11821133781</v>
      </c>
      <c r="V311" s="111"/>
      <c r="W311" s="3">
        <v>16787379847</v>
      </c>
      <c r="X311" s="276"/>
      <c r="Y311" s="120">
        <f t="shared" si="12"/>
        <v>1.2634375265019788E-3</v>
      </c>
      <c r="Z311" s="30">
        <f t="shared" si="13"/>
        <v>0</v>
      </c>
      <c r="AA311" s="176">
        <f t="shared" si="14"/>
        <v>0</v>
      </c>
    </row>
    <row r="312" spans="1:27" s="30" customFormat="1">
      <c r="A312" s="277" t="s">
        <v>397</v>
      </c>
      <c r="B312" s="24"/>
      <c r="C312" s="127">
        <v>41886</v>
      </c>
      <c r="D312" s="127"/>
      <c r="E312" s="127">
        <v>6379327401</v>
      </c>
      <c r="F312" s="127"/>
      <c r="G312" s="127">
        <v>9584663840</v>
      </c>
      <c r="H312" s="111"/>
      <c r="I312" s="111">
        <v>0</v>
      </c>
      <c r="J312" s="111"/>
      <c r="K312" s="111">
        <v>0</v>
      </c>
      <c r="L312" s="111"/>
      <c r="M312" s="111">
        <v>41886</v>
      </c>
      <c r="N312" s="111"/>
      <c r="O312" s="111">
        <v>8833270906</v>
      </c>
      <c r="P312" s="111"/>
      <c r="Q312" s="111">
        <v>0</v>
      </c>
      <c r="R312" s="111"/>
      <c r="S312" s="111">
        <v>0</v>
      </c>
      <c r="T312" s="111"/>
      <c r="U312" s="111">
        <v>0</v>
      </c>
      <c r="V312" s="111"/>
      <c r="W312" s="3">
        <v>0</v>
      </c>
      <c r="X312" s="276"/>
      <c r="Y312" s="120">
        <f t="shared" si="12"/>
        <v>0</v>
      </c>
      <c r="Z312" s="30">
        <f t="shared" si="13"/>
        <v>0</v>
      </c>
      <c r="AA312" s="176">
        <f t="shared" si="14"/>
        <v>0</v>
      </c>
    </row>
    <row r="313" spans="1:27" s="30" customFormat="1">
      <c r="A313" s="277" t="s">
        <v>538</v>
      </c>
      <c r="B313" s="24"/>
      <c r="C313" s="127">
        <v>7472477</v>
      </c>
      <c r="D313" s="127"/>
      <c r="E313" s="127">
        <v>21181997917</v>
      </c>
      <c r="F313" s="127"/>
      <c r="G313" s="127">
        <v>19878850257</v>
      </c>
      <c r="H313" s="111"/>
      <c r="I313" s="111">
        <v>0</v>
      </c>
      <c r="J313" s="111"/>
      <c r="K313" s="111">
        <v>0</v>
      </c>
      <c r="L313" s="111"/>
      <c r="M313" s="111">
        <v>1130158</v>
      </c>
      <c r="N313" s="111"/>
      <c r="O313" s="111">
        <v>2583879603</v>
      </c>
      <c r="P313" s="111"/>
      <c r="Q313" s="111">
        <v>6342319</v>
      </c>
      <c r="R313" s="111"/>
      <c r="S313" s="111">
        <v>2210</v>
      </c>
      <c r="T313" s="111"/>
      <c r="U313" s="111">
        <v>17978374219</v>
      </c>
      <c r="V313" s="111"/>
      <c r="W313" s="3">
        <v>13908177256</v>
      </c>
      <c r="X313" s="276"/>
      <c r="Y313" s="120">
        <f t="shared" si="12"/>
        <v>1.0467454260655188E-3</v>
      </c>
      <c r="Z313" s="30">
        <f t="shared" si="13"/>
        <v>0</v>
      </c>
      <c r="AA313" s="176">
        <f t="shared" si="14"/>
        <v>0</v>
      </c>
    </row>
    <row r="314" spans="1:27" s="30" customFormat="1" ht="58.8">
      <c r="A314" s="277" t="s">
        <v>304</v>
      </c>
      <c r="B314" s="24"/>
      <c r="C314" s="127">
        <v>1994203</v>
      </c>
      <c r="D314" s="127"/>
      <c r="E314" s="127">
        <v>10593430772</v>
      </c>
      <c r="F314" s="127"/>
      <c r="G314" s="127">
        <v>11655060208</v>
      </c>
      <c r="H314" s="111"/>
      <c r="I314" s="111">
        <v>262610</v>
      </c>
      <c r="J314" s="111"/>
      <c r="K314" s="111">
        <v>1569169611</v>
      </c>
      <c r="L314" s="111"/>
      <c r="M314" s="111">
        <v>877329</v>
      </c>
      <c r="N314" s="111"/>
      <c r="O314" s="111">
        <v>4891754991</v>
      </c>
      <c r="P314" s="111"/>
      <c r="Q314" s="111">
        <v>1379484</v>
      </c>
      <c r="R314" s="111"/>
      <c r="S314" s="111">
        <v>5850</v>
      </c>
      <c r="T314" s="111"/>
      <c r="U314" s="111">
        <v>7434427500</v>
      </c>
      <c r="V314" s="111"/>
      <c r="W314" s="3">
        <v>8007600447</v>
      </c>
      <c r="X314" s="276"/>
      <c r="Y314" s="120">
        <f t="shared" si="12"/>
        <v>6.0266122493092956E-4</v>
      </c>
      <c r="Z314" s="30">
        <f t="shared" si="13"/>
        <v>0</v>
      </c>
      <c r="AA314" s="176">
        <f t="shared" si="14"/>
        <v>0</v>
      </c>
    </row>
    <row r="315" spans="1:27" s="30" customFormat="1">
      <c r="A315" s="277" t="s">
        <v>141</v>
      </c>
      <c r="B315" s="24"/>
      <c r="C315" s="127">
        <v>12548602</v>
      </c>
      <c r="D315" s="127"/>
      <c r="E315" s="127">
        <v>172864766851</v>
      </c>
      <c r="F315" s="127"/>
      <c r="G315" s="127">
        <v>208315289860</v>
      </c>
      <c r="H315" s="111"/>
      <c r="I315" s="111">
        <v>8783600</v>
      </c>
      <c r="J315" s="111"/>
      <c r="K315" s="111">
        <v>0</v>
      </c>
      <c r="L315" s="111"/>
      <c r="M315" s="111">
        <v>2026643</v>
      </c>
      <c r="N315" s="111"/>
      <c r="O315" s="111">
        <v>20231601631</v>
      </c>
      <c r="P315" s="111"/>
      <c r="Q315" s="111">
        <v>19305559</v>
      </c>
      <c r="R315" s="111"/>
      <c r="S315" s="111">
        <v>10620</v>
      </c>
      <c r="T315" s="111"/>
      <c r="U315" s="111">
        <v>156438844528</v>
      </c>
      <c r="V315" s="111"/>
      <c r="W315" s="3">
        <v>203440193050</v>
      </c>
      <c r="X315" s="276"/>
      <c r="Y315" s="120">
        <f t="shared" si="12"/>
        <v>1.5311143051553129E-2</v>
      </c>
      <c r="Z315" s="30">
        <f t="shared" si="13"/>
        <v>0</v>
      </c>
      <c r="AA315" s="176">
        <f t="shared" si="14"/>
        <v>0</v>
      </c>
    </row>
    <row r="316" spans="1:27" s="30" customFormat="1">
      <c r="A316" s="277" t="s">
        <v>314</v>
      </c>
      <c r="B316" s="24"/>
      <c r="C316" s="127">
        <v>176592</v>
      </c>
      <c r="D316" s="127"/>
      <c r="E316" s="127">
        <v>4918986149</v>
      </c>
      <c r="F316" s="127"/>
      <c r="G316" s="127">
        <v>7760801346</v>
      </c>
      <c r="H316" s="111"/>
      <c r="I316" s="111">
        <v>23254</v>
      </c>
      <c r="J316" s="111"/>
      <c r="K316" s="111">
        <v>1053647706</v>
      </c>
      <c r="L316" s="111"/>
      <c r="M316" s="111">
        <v>76935</v>
      </c>
      <c r="N316" s="111"/>
      <c r="O316" s="111">
        <v>3089651325</v>
      </c>
      <c r="P316" s="111"/>
      <c r="Q316" s="111">
        <v>122911</v>
      </c>
      <c r="R316" s="111"/>
      <c r="S316" s="111">
        <v>34490</v>
      </c>
      <c r="T316" s="111"/>
      <c r="U316" s="111">
        <v>3673340470</v>
      </c>
      <c r="V316" s="111"/>
      <c r="W316" s="3">
        <v>4206431374</v>
      </c>
      <c r="X316" s="276"/>
      <c r="Y316" s="120">
        <f t="shared" si="12"/>
        <v>3.1658086604364425E-4</v>
      </c>
      <c r="Z316" s="30">
        <f t="shared" si="13"/>
        <v>0</v>
      </c>
      <c r="AA316" s="176">
        <f t="shared" si="14"/>
        <v>0</v>
      </c>
    </row>
    <row r="317" spans="1:27" s="30" customFormat="1">
      <c r="A317" s="277" t="s">
        <v>285</v>
      </c>
      <c r="B317" s="24"/>
      <c r="C317" s="127">
        <v>19386775</v>
      </c>
      <c r="D317" s="127"/>
      <c r="E317" s="127">
        <v>71599097240</v>
      </c>
      <c r="F317" s="127"/>
      <c r="G317" s="127">
        <v>85219534468</v>
      </c>
      <c r="H317" s="111"/>
      <c r="I317" s="111">
        <v>0</v>
      </c>
      <c r="J317" s="111"/>
      <c r="K317" s="111">
        <v>0</v>
      </c>
      <c r="L317" s="111"/>
      <c r="M317" s="111">
        <v>6032037</v>
      </c>
      <c r="N317" s="111"/>
      <c r="O317" s="111">
        <v>23647022523</v>
      </c>
      <c r="P317" s="111"/>
      <c r="Q317" s="111">
        <v>13354738</v>
      </c>
      <c r="R317" s="111"/>
      <c r="S317" s="111">
        <v>3678</v>
      </c>
      <c r="T317" s="111"/>
      <c r="U317" s="111">
        <v>49321621810</v>
      </c>
      <c r="V317" s="111"/>
      <c r="W317" s="3">
        <v>48739038612</v>
      </c>
      <c r="X317" s="276"/>
      <c r="Y317" s="120">
        <f t="shared" si="12"/>
        <v>3.6681561356958388E-3</v>
      </c>
      <c r="Z317" s="30">
        <f t="shared" si="13"/>
        <v>0</v>
      </c>
      <c r="AA317" s="176">
        <f t="shared" si="14"/>
        <v>0</v>
      </c>
    </row>
    <row r="318" spans="1:27" s="30" customFormat="1">
      <c r="A318" s="277" t="s">
        <v>220</v>
      </c>
      <c r="B318" s="24"/>
      <c r="C318" s="127">
        <v>40632361</v>
      </c>
      <c r="D318" s="127"/>
      <c r="E318" s="127">
        <v>71055667617</v>
      </c>
      <c r="F318" s="127"/>
      <c r="G318" s="127">
        <v>76765991510</v>
      </c>
      <c r="H318" s="111"/>
      <c r="I318" s="111">
        <v>0</v>
      </c>
      <c r="J318" s="111"/>
      <c r="K318" s="111">
        <v>0</v>
      </c>
      <c r="L318" s="111"/>
      <c r="M318" s="111">
        <v>40632361</v>
      </c>
      <c r="N318" s="111"/>
      <c r="O318" s="111">
        <v>69212058583</v>
      </c>
      <c r="P318" s="111"/>
      <c r="Q318" s="111">
        <v>0</v>
      </c>
      <c r="R318" s="111"/>
      <c r="S318" s="111">
        <v>0</v>
      </c>
      <c r="T318" s="111"/>
      <c r="U318" s="111">
        <v>0</v>
      </c>
      <c r="V318" s="111"/>
      <c r="W318" s="3">
        <v>0</v>
      </c>
      <c r="X318" s="276"/>
      <c r="Y318" s="120">
        <f t="shared" si="12"/>
        <v>0</v>
      </c>
      <c r="Z318" s="30">
        <f t="shared" si="13"/>
        <v>0</v>
      </c>
      <c r="AA318" s="176">
        <f t="shared" si="14"/>
        <v>0</v>
      </c>
    </row>
    <row r="319" spans="1:27" s="30" customFormat="1">
      <c r="A319" s="277" t="s">
        <v>212</v>
      </c>
      <c r="B319" s="24"/>
      <c r="C319" s="127">
        <v>14043071</v>
      </c>
      <c r="D319" s="127"/>
      <c r="E319" s="127">
        <v>29534692084</v>
      </c>
      <c r="F319" s="127"/>
      <c r="G319" s="127">
        <v>37469919070</v>
      </c>
      <c r="H319" s="111"/>
      <c r="I319" s="111">
        <v>0</v>
      </c>
      <c r="J319" s="111"/>
      <c r="K319" s="111">
        <v>0</v>
      </c>
      <c r="L319" s="111"/>
      <c r="M319" s="111">
        <v>992068</v>
      </c>
      <c r="N319" s="111"/>
      <c r="O319" s="111">
        <v>2839612962</v>
      </c>
      <c r="P319" s="111"/>
      <c r="Q319" s="111">
        <v>13051003</v>
      </c>
      <c r="R319" s="111"/>
      <c r="S319" s="111">
        <v>3050</v>
      </c>
      <c r="T319" s="111"/>
      <c r="U319" s="111">
        <v>27448223754</v>
      </c>
      <c r="V319" s="111"/>
      <c r="W319" s="3">
        <v>39497862181</v>
      </c>
      <c r="X319" s="276"/>
      <c r="Y319" s="120">
        <f t="shared" si="12"/>
        <v>2.9726545625877801E-3</v>
      </c>
      <c r="Z319" s="30">
        <f t="shared" si="13"/>
        <v>0</v>
      </c>
      <c r="AA319" s="176">
        <f t="shared" si="14"/>
        <v>0</v>
      </c>
    </row>
    <row r="320" spans="1:27" s="30" customFormat="1">
      <c r="A320" s="277" t="s">
        <v>333</v>
      </c>
      <c r="B320" s="24"/>
      <c r="C320" s="127">
        <v>6750529</v>
      </c>
      <c r="D320" s="127"/>
      <c r="E320" s="127">
        <v>118393243933</v>
      </c>
      <c r="F320" s="127"/>
      <c r="G320" s="127">
        <v>120771203820</v>
      </c>
      <c r="H320" s="111"/>
      <c r="I320" s="111">
        <v>0</v>
      </c>
      <c r="J320" s="111"/>
      <c r="K320" s="111">
        <v>0</v>
      </c>
      <c r="L320" s="111"/>
      <c r="M320" s="111">
        <v>1130015</v>
      </c>
      <c r="N320" s="111"/>
      <c r="O320" s="111">
        <v>19601640379</v>
      </c>
      <c r="P320" s="111"/>
      <c r="Q320" s="111">
        <v>5620514</v>
      </c>
      <c r="R320" s="111"/>
      <c r="S320" s="111">
        <v>16700</v>
      </c>
      <c r="T320" s="111"/>
      <c r="U320" s="111">
        <v>98574628008</v>
      </c>
      <c r="V320" s="111"/>
      <c r="W320" s="3">
        <v>93137026029</v>
      </c>
      <c r="X320" s="276"/>
      <c r="Y320" s="120">
        <f t="shared" si="12"/>
        <v>7.0095997626966776E-3</v>
      </c>
      <c r="Z320" s="30">
        <f t="shared" si="13"/>
        <v>0</v>
      </c>
      <c r="AA320" s="176">
        <f t="shared" si="14"/>
        <v>0</v>
      </c>
    </row>
    <row r="321" spans="1:27" s="30" customFormat="1">
      <c r="A321" s="277" t="s">
        <v>92</v>
      </c>
      <c r="B321" s="24"/>
      <c r="C321" s="127">
        <v>14862976</v>
      </c>
      <c r="D321" s="127"/>
      <c r="E321" s="127">
        <v>38026791282</v>
      </c>
      <c r="F321" s="127"/>
      <c r="G321" s="127">
        <v>35970579796</v>
      </c>
      <c r="H321" s="111"/>
      <c r="I321" s="111">
        <v>4227309</v>
      </c>
      <c r="J321" s="111"/>
      <c r="K321" s="111">
        <v>10448362051</v>
      </c>
      <c r="L321" s="111"/>
      <c r="M321" s="111">
        <v>3680786</v>
      </c>
      <c r="N321" s="111"/>
      <c r="O321" s="111">
        <v>8365137957</v>
      </c>
      <c r="P321" s="111"/>
      <c r="Q321" s="111">
        <v>15409499</v>
      </c>
      <c r="R321" s="111"/>
      <c r="S321" s="111">
        <v>2350</v>
      </c>
      <c r="T321" s="111"/>
      <c r="U321" s="111">
        <v>39128689111</v>
      </c>
      <c r="V321" s="111"/>
      <c r="W321" s="3">
        <v>35932401399</v>
      </c>
      <c r="X321" s="276"/>
      <c r="Y321" s="120">
        <f t="shared" si="12"/>
        <v>2.7043138809384687E-3</v>
      </c>
      <c r="Z321" s="30">
        <f t="shared" si="13"/>
        <v>0</v>
      </c>
      <c r="AA321" s="176">
        <f t="shared" si="14"/>
        <v>0</v>
      </c>
    </row>
    <row r="322" spans="1:27" s="30" customFormat="1">
      <c r="A322" s="277" t="s">
        <v>160</v>
      </c>
      <c r="B322" s="24"/>
      <c r="C322" s="127">
        <v>16480627</v>
      </c>
      <c r="D322" s="127"/>
      <c r="E322" s="127">
        <v>60038426870</v>
      </c>
      <c r="F322" s="127"/>
      <c r="G322" s="127">
        <v>130662321713</v>
      </c>
      <c r="H322" s="111"/>
      <c r="I322" s="111">
        <v>0</v>
      </c>
      <c r="J322" s="111"/>
      <c r="K322" s="111">
        <v>0</v>
      </c>
      <c r="L322" s="111"/>
      <c r="M322" s="111">
        <v>4280357</v>
      </c>
      <c r="N322" s="111"/>
      <c r="O322" s="111">
        <v>36357316555</v>
      </c>
      <c r="P322" s="111"/>
      <c r="Q322" s="111">
        <v>12200270</v>
      </c>
      <c r="R322" s="111"/>
      <c r="S322" s="111">
        <v>8330</v>
      </c>
      <c r="T322" s="111"/>
      <c r="U322" s="111">
        <v>44445215475</v>
      </c>
      <c r="V322" s="111"/>
      <c r="W322" s="3">
        <v>100842662739</v>
      </c>
      <c r="X322" s="276"/>
      <c r="Y322" s="120">
        <f t="shared" si="12"/>
        <v>7.5895348492757211E-3</v>
      </c>
      <c r="Z322" s="30">
        <f t="shared" si="13"/>
        <v>0</v>
      </c>
      <c r="AA322" s="176">
        <f t="shared" si="14"/>
        <v>0</v>
      </c>
    </row>
    <row r="323" spans="1:27" s="30" customFormat="1">
      <c r="A323" s="277" t="s">
        <v>170</v>
      </c>
      <c r="B323" s="24"/>
      <c r="C323" s="127">
        <v>45010390</v>
      </c>
      <c r="D323" s="127"/>
      <c r="E323" s="127">
        <v>92576477478</v>
      </c>
      <c r="F323" s="127"/>
      <c r="G323" s="127">
        <v>89771543971</v>
      </c>
      <c r="H323" s="111"/>
      <c r="I323" s="111">
        <v>19350118</v>
      </c>
      <c r="J323" s="111"/>
      <c r="K323" s="111">
        <v>0</v>
      </c>
      <c r="L323" s="111"/>
      <c r="M323" s="111">
        <v>6309058</v>
      </c>
      <c r="N323" s="111"/>
      <c r="O323" s="111">
        <v>11514614935</v>
      </c>
      <c r="P323" s="111"/>
      <c r="Q323" s="111">
        <v>58051450</v>
      </c>
      <c r="R323" s="111"/>
      <c r="S323" s="111">
        <v>1262.0119131563467</v>
      </c>
      <c r="T323" s="111"/>
      <c r="U323" s="111">
        <v>79600132109</v>
      </c>
      <c r="V323" s="111"/>
      <c r="W323" s="3">
        <v>72695309146</v>
      </c>
      <c r="X323" s="276"/>
      <c r="Y323" s="120">
        <f t="shared" si="12"/>
        <v>5.4711326253889655E-3</v>
      </c>
      <c r="Z323" s="30">
        <f t="shared" si="13"/>
        <v>0</v>
      </c>
      <c r="AA323" s="176">
        <f t="shared" si="14"/>
        <v>0</v>
      </c>
    </row>
    <row r="324" spans="1:27" s="30" customFormat="1">
      <c r="A324" s="277" t="s">
        <v>162</v>
      </c>
      <c r="B324" s="24"/>
      <c r="C324" s="127">
        <v>6346943</v>
      </c>
      <c r="D324" s="127"/>
      <c r="E324" s="127">
        <v>59063805255</v>
      </c>
      <c r="F324" s="127"/>
      <c r="G324" s="127">
        <v>90374594228</v>
      </c>
      <c r="H324" s="111"/>
      <c r="I324" s="111">
        <v>0</v>
      </c>
      <c r="J324" s="111"/>
      <c r="K324" s="111">
        <v>0</v>
      </c>
      <c r="L324" s="111"/>
      <c r="M324" s="111">
        <v>448377</v>
      </c>
      <c r="N324" s="111"/>
      <c r="O324" s="111">
        <v>6339868171</v>
      </c>
      <c r="P324" s="111"/>
      <c r="Q324" s="111">
        <v>5898566</v>
      </c>
      <c r="R324" s="111"/>
      <c r="S324" s="111">
        <v>14280</v>
      </c>
      <c r="T324" s="111"/>
      <c r="U324" s="111">
        <v>54891268680</v>
      </c>
      <c r="V324" s="111"/>
      <c r="W324" s="3">
        <v>83580412813</v>
      </c>
      <c r="X324" s="276"/>
      <c r="Y324" s="120">
        <f t="shared" si="12"/>
        <v>6.2903580541392289E-3</v>
      </c>
      <c r="Z324" s="30">
        <f t="shared" si="13"/>
        <v>0</v>
      </c>
      <c r="AA324" s="176">
        <f t="shared" si="14"/>
        <v>0</v>
      </c>
    </row>
    <row r="325" spans="1:27" s="30" customFormat="1">
      <c r="A325" s="277" t="s">
        <v>413</v>
      </c>
      <c r="B325" s="24"/>
      <c r="C325" s="127">
        <v>11809541</v>
      </c>
      <c r="D325" s="127"/>
      <c r="E325" s="127">
        <v>33840085536</v>
      </c>
      <c r="F325" s="127"/>
      <c r="G325" s="127">
        <v>51560314294</v>
      </c>
      <c r="H325" s="111"/>
      <c r="I325" s="111">
        <v>0</v>
      </c>
      <c r="J325" s="111"/>
      <c r="K325" s="111">
        <v>0</v>
      </c>
      <c r="L325" s="111"/>
      <c r="M325" s="111">
        <v>1638605</v>
      </c>
      <c r="N325" s="111"/>
      <c r="O325" s="111">
        <v>6117088066</v>
      </c>
      <c r="P325" s="111"/>
      <c r="Q325" s="111">
        <v>10170936</v>
      </c>
      <c r="R325" s="111"/>
      <c r="S325" s="111">
        <v>3848</v>
      </c>
      <c r="T325" s="111"/>
      <c r="U325" s="111">
        <v>29144684304</v>
      </c>
      <c r="V325" s="111"/>
      <c r="W325" s="3">
        <v>38835226834</v>
      </c>
      <c r="X325" s="276"/>
      <c r="Y325" s="120">
        <f t="shared" si="12"/>
        <v>2.9227838637999595E-3</v>
      </c>
      <c r="Z325" s="30">
        <f t="shared" si="13"/>
        <v>0</v>
      </c>
      <c r="AA325" s="176">
        <f t="shared" si="14"/>
        <v>0</v>
      </c>
    </row>
    <row r="326" spans="1:27" s="30" customFormat="1">
      <c r="A326" s="277" t="s">
        <v>120</v>
      </c>
      <c r="B326" s="24"/>
      <c r="C326" s="127">
        <v>15902139</v>
      </c>
      <c r="D326" s="127"/>
      <c r="E326" s="127">
        <v>53045095067</v>
      </c>
      <c r="F326" s="127"/>
      <c r="G326" s="127">
        <v>52244982410</v>
      </c>
      <c r="H326" s="111"/>
      <c r="I326" s="111">
        <v>0</v>
      </c>
      <c r="J326" s="111"/>
      <c r="K326" s="111">
        <v>0</v>
      </c>
      <c r="L326" s="111"/>
      <c r="M326" s="111">
        <v>5645788</v>
      </c>
      <c r="N326" s="111"/>
      <c r="O326" s="111">
        <v>16835822397</v>
      </c>
      <c r="P326" s="111"/>
      <c r="Q326" s="111">
        <v>10256351</v>
      </c>
      <c r="R326" s="111"/>
      <c r="S326" s="111">
        <v>3138</v>
      </c>
      <c r="T326" s="111"/>
      <c r="U326" s="111">
        <v>34212322873</v>
      </c>
      <c r="V326" s="111"/>
      <c r="W326" s="3">
        <v>31935643802</v>
      </c>
      <c r="X326" s="276"/>
      <c r="Y326" s="120">
        <f t="shared" si="12"/>
        <v>2.4035133046481742E-3</v>
      </c>
      <c r="AA326" s="176">
        <f t="shared" si="14"/>
        <v>0</v>
      </c>
    </row>
    <row r="327" spans="1:27" s="30" customFormat="1">
      <c r="A327" s="277" t="s">
        <v>238</v>
      </c>
      <c r="B327" s="24"/>
      <c r="C327" s="127">
        <v>2555515</v>
      </c>
      <c r="D327" s="127"/>
      <c r="E327" s="127">
        <v>25736236936</v>
      </c>
      <c r="F327" s="127"/>
      <c r="G327" s="127">
        <v>27944084782</v>
      </c>
      <c r="H327" s="111"/>
      <c r="I327" s="111">
        <v>1711733</v>
      </c>
      <c r="J327" s="111"/>
      <c r="K327" s="111">
        <v>3831884111</v>
      </c>
      <c r="L327" s="111"/>
      <c r="M327" s="111">
        <v>249371</v>
      </c>
      <c r="N327" s="111"/>
      <c r="O327" s="111">
        <v>2117163599</v>
      </c>
      <c r="P327" s="111"/>
      <c r="Q327" s="111">
        <v>4017877</v>
      </c>
      <c r="R327" s="111"/>
      <c r="S327" s="111">
        <v>7160</v>
      </c>
      <c r="T327" s="111"/>
      <c r="U327" s="111">
        <v>27385735709</v>
      </c>
      <c r="V327" s="111"/>
      <c r="W327" s="3">
        <v>28545622691</v>
      </c>
      <c r="X327" s="276"/>
      <c r="Y327" s="120">
        <f t="shared" si="12"/>
        <v>2.1483764145374317E-3</v>
      </c>
      <c r="AA327" s="176">
        <f t="shared" si="14"/>
        <v>0</v>
      </c>
    </row>
    <row r="328" spans="1:27" s="30" customFormat="1" ht="58.8">
      <c r="A328" s="277" t="s">
        <v>398</v>
      </c>
      <c r="B328" s="24"/>
      <c r="C328" s="127">
        <v>12540405</v>
      </c>
      <c r="D328" s="127"/>
      <c r="E328" s="127">
        <v>26132422112</v>
      </c>
      <c r="F328" s="127"/>
      <c r="G328" s="127">
        <v>30225182974</v>
      </c>
      <c r="H328" s="111"/>
      <c r="I328" s="111">
        <v>1651410</v>
      </c>
      <c r="J328" s="111"/>
      <c r="K328" s="111">
        <v>4138653941</v>
      </c>
      <c r="L328" s="111"/>
      <c r="M328" s="111">
        <v>6747059</v>
      </c>
      <c r="N328" s="111"/>
      <c r="O328" s="111">
        <v>15371879801</v>
      </c>
      <c r="P328" s="111"/>
      <c r="Q328" s="111">
        <v>7444756</v>
      </c>
      <c r="R328" s="111"/>
      <c r="S328" s="111">
        <v>2458</v>
      </c>
      <c r="T328" s="111"/>
      <c r="U328" s="111">
        <v>15879630270</v>
      </c>
      <c r="V328" s="111"/>
      <c r="W328" s="3">
        <v>18157757357</v>
      </c>
      <c r="X328" s="276"/>
      <c r="Y328" s="120">
        <f t="shared" si="12"/>
        <v>1.3665737149595094E-3</v>
      </c>
      <c r="AA328" s="176">
        <f t="shared" si="14"/>
        <v>0</v>
      </c>
    </row>
    <row r="329" spans="1:27" s="30" customFormat="1">
      <c r="A329" s="277" t="s">
        <v>233</v>
      </c>
      <c r="B329" s="24"/>
      <c r="C329" s="127">
        <v>3299462</v>
      </c>
      <c r="D329" s="127"/>
      <c r="E329" s="127">
        <v>37809045409</v>
      </c>
      <c r="F329" s="127"/>
      <c r="G329" s="127">
        <v>51859481397</v>
      </c>
      <c r="H329" s="111"/>
      <c r="I329" s="111">
        <v>1887085</v>
      </c>
      <c r="J329" s="111"/>
      <c r="K329" s="111">
        <v>30594843564</v>
      </c>
      <c r="L329" s="111"/>
      <c r="M329" s="111">
        <v>1000014</v>
      </c>
      <c r="N329" s="111"/>
      <c r="O329" s="111">
        <v>12616060868</v>
      </c>
      <c r="P329" s="111"/>
      <c r="Q329" s="111">
        <v>4186533</v>
      </c>
      <c r="R329" s="111"/>
      <c r="S329" s="111">
        <v>12090</v>
      </c>
      <c r="T329" s="111"/>
      <c r="U329" s="111">
        <v>55214989571</v>
      </c>
      <c r="V329" s="111"/>
      <c r="W329" s="3">
        <v>50223928601</v>
      </c>
      <c r="X329" s="276"/>
      <c r="Y329" s="120">
        <f t="shared" si="12"/>
        <v>3.7799106651059166E-3</v>
      </c>
      <c r="AA329" s="176">
        <f t="shared" si="14"/>
        <v>0</v>
      </c>
    </row>
    <row r="330" spans="1:27" s="30" customFormat="1">
      <c r="A330" s="277" t="s">
        <v>539</v>
      </c>
      <c r="B330" s="24"/>
      <c r="C330" s="127">
        <v>1865733</v>
      </c>
      <c r="D330" s="127"/>
      <c r="E330" s="127">
        <v>99895554337</v>
      </c>
      <c r="F330" s="127"/>
      <c r="G330" s="127">
        <v>117447162478</v>
      </c>
      <c r="H330" s="111"/>
      <c r="I330" s="111">
        <v>0</v>
      </c>
      <c r="J330" s="111"/>
      <c r="K330" s="111">
        <v>0</v>
      </c>
      <c r="L330" s="111"/>
      <c r="M330" s="111">
        <v>180178</v>
      </c>
      <c r="N330" s="111"/>
      <c r="O330" s="111">
        <v>10283502325</v>
      </c>
      <c r="P330" s="111"/>
      <c r="Q330" s="111">
        <v>1685555</v>
      </c>
      <c r="R330" s="111"/>
      <c r="S330" s="111">
        <v>52150</v>
      </c>
      <c r="T330" s="111"/>
      <c r="U330" s="111">
        <v>90248417694</v>
      </c>
      <c r="V330" s="111"/>
      <c r="W330" s="3">
        <v>87222213164</v>
      </c>
      <c r="X330" s="276"/>
      <c r="Y330" s="120">
        <f t="shared" si="12"/>
        <v>6.56444413960442E-3</v>
      </c>
      <c r="AA330" s="176">
        <f t="shared" si="14"/>
        <v>0</v>
      </c>
    </row>
    <row r="331" spans="1:27" s="30" customFormat="1">
      <c r="A331" s="277" t="s">
        <v>303</v>
      </c>
      <c r="B331" s="24"/>
      <c r="C331" s="127">
        <v>1560131</v>
      </c>
      <c r="D331" s="127"/>
      <c r="E331" s="127">
        <v>35086564511</v>
      </c>
      <c r="F331" s="127"/>
      <c r="G331" s="127">
        <v>37076304940</v>
      </c>
      <c r="H331" s="111"/>
      <c r="I331" s="111">
        <v>415992</v>
      </c>
      <c r="J331" s="111"/>
      <c r="K331" s="111">
        <v>10125606830</v>
      </c>
      <c r="L331" s="111"/>
      <c r="M331" s="111">
        <v>633618</v>
      </c>
      <c r="N331" s="111"/>
      <c r="O331" s="111">
        <v>13680684845</v>
      </c>
      <c r="P331" s="111"/>
      <c r="Q331" s="111">
        <v>1342505</v>
      </c>
      <c r="R331" s="111"/>
      <c r="S331" s="111">
        <v>21600</v>
      </c>
      <c r="T331" s="111"/>
      <c r="U331" s="111">
        <v>30715479799</v>
      </c>
      <c r="V331" s="111"/>
      <c r="W331" s="3">
        <v>28773952629</v>
      </c>
      <c r="X331" s="276"/>
      <c r="Y331" s="120">
        <f t="shared" ref="Y331:Y343" si="15">W331/$Z$9</f>
        <v>2.1655607884374854E-3</v>
      </c>
      <c r="AA331" s="176">
        <f t="shared" si="14"/>
        <v>0</v>
      </c>
    </row>
    <row r="332" spans="1:27" s="30" customFormat="1">
      <c r="A332" s="277" t="s">
        <v>223</v>
      </c>
      <c r="B332" s="24"/>
      <c r="C332" s="127">
        <v>905382</v>
      </c>
      <c r="D332" s="127"/>
      <c r="E332" s="127">
        <v>41413360198</v>
      </c>
      <c r="F332" s="127"/>
      <c r="G332" s="127">
        <v>42421664016</v>
      </c>
      <c r="H332" s="111"/>
      <c r="I332" s="111">
        <v>119227</v>
      </c>
      <c r="J332" s="111"/>
      <c r="K332" s="111">
        <v>5721415886</v>
      </c>
      <c r="L332" s="111"/>
      <c r="M332" s="111">
        <v>72382</v>
      </c>
      <c r="N332" s="111"/>
      <c r="O332" s="111">
        <v>2895450078</v>
      </c>
      <c r="P332" s="111"/>
      <c r="Q332" s="111">
        <v>952227</v>
      </c>
      <c r="R332" s="111"/>
      <c r="S332" s="111">
        <v>41600</v>
      </c>
      <c r="T332" s="111"/>
      <c r="U332" s="111">
        <v>43805008961</v>
      </c>
      <c r="V332" s="111"/>
      <c r="W332" s="3">
        <v>39306437472</v>
      </c>
      <c r="X332" s="276"/>
      <c r="Y332" s="120">
        <f t="shared" si="15"/>
        <v>2.9582477186934635E-3</v>
      </c>
      <c r="AA332" s="176">
        <f t="shared" ref="AA332:AA344" si="16">Q332-(C332+I332-M332)</f>
        <v>0</v>
      </c>
    </row>
    <row r="333" spans="1:27" s="30" customFormat="1">
      <c r="A333" s="277" t="s">
        <v>373</v>
      </c>
      <c r="B333" s="24"/>
      <c r="C333" s="127">
        <v>18234988</v>
      </c>
      <c r="D333" s="127"/>
      <c r="E333" s="127">
        <v>61899805095</v>
      </c>
      <c r="F333" s="127"/>
      <c r="G333" s="127">
        <v>73570332256</v>
      </c>
      <c r="H333" s="111"/>
      <c r="I333" s="111">
        <v>6120097</v>
      </c>
      <c r="J333" s="111"/>
      <c r="K333" s="111">
        <v>25428432609</v>
      </c>
      <c r="L333" s="111"/>
      <c r="M333" s="111">
        <v>5989746</v>
      </c>
      <c r="N333" s="111"/>
      <c r="O333" s="111">
        <v>25025908202</v>
      </c>
      <c r="P333" s="111"/>
      <c r="Q333" s="111">
        <v>18365339</v>
      </c>
      <c r="R333" s="111"/>
      <c r="S333" s="111">
        <v>4354</v>
      </c>
      <c r="T333" s="111"/>
      <c r="U333" s="111">
        <v>65851245836</v>
      </c>
      <c r="V333" s="111"/>
      <c r="W333" s="3">
        <v>79344574446</v>
      </c>
      <c r="X333" s="276"/>
      <c r="Y333" s="120">
        <f t="shared" si="15"/>
        <v>5.9715639839603108E-3</v>
      </c>
      <c r="AA333" s="176">
        <f t="shared" si="16"/>
        <v>0</v>
      </c>
    </row>
    <row r="334" spans="1:27" s="30" customFormat="1">
      <c r="A334" s="277" t="s">
        <v>414</v>
      </c>
      <c r="B334" s="24"/>
      <c r="C334" s="127">
        <v>9302258</v>
      </c>
      <c r="D334" s="127"/>
      <c r="E334" s="127">
        <v>61487027007</v>
      </c>
      <c r="F334" s="127"/>
      <c r="G334" s="127">
        <v>81688611184</v>
      </c>
      <c r="H334" s="111"/>
      <c r="I334" s="111">
        <v>0</v>
      </c>
      <c r="J334" s="111"/>
      <c r="K334" s="111">
        <v>0</v>
      </c>
      <c r="L334" s="111"/>
      <c r="M334" s="111">
        <v>0</v>
      </c>
      <c r="N334" s="111"/>
      <c r="O334" s="111">
        <v>0</v>
      </c>
      <c r="P334" s="111"/>
      <c r="Q334" s="111">
        <v>9302258</v>
      </c>
      <c r="R334" s="111"/>
      <c r="S334" s="111">
        <v>8010</v>
      </c>
      <c r="T334" s="111"/>
      <c r="U334" s="111">
        <v>61487027007</v>
      </c>
      <c r="V334" s="111"/>
      <c r="W334" s="3">
        <v>73935115885</v>
      </c>
      <c r="X334" s="276"/>
      <c r="Y334" s="120">
        <f t="shared" si="15"/>
        <v>5.5644419073578588E-3</v>
      </c>
      <c r="AA334" s="176">
        <f t="shared" si="16"/>
        <v>0</v>
      </c>
    </row>
    <row r="335" spans="1:27" s="30" customFormat="1" ht="58.8">
      <c r="A335" s="277" t="s">
        <v>267</v>
      </c>
      <c r="B335" s="24"/>
      <c r="C335" s="127">
        <v>8284858</v>
      </c>
      <c r="D335" s="127"/>
      <c r="E335" s="127">
        <v>37756747181</v>
      </c>
      <c r="F335" s="127"/>
      <c r="G335" s="127">
        <v>30326590404</v>
      </c>
      <c r="H335" s="111"/>
      <c r="I335" s="111">
        <v>0</v>
      </c>
      <c r="J335" s="111"/>
      <c r="K335" s="111">
        <v>0</v>
      </c>
      <c r="L335" s="111"/>
      <c r="M335" s="111">
        <v>767483</v>
      </c>
      <c r="N335" s="111"/>
      <c r="O335" s="111">
        <v>2439057357</v>
      </c>
      <c r="P335" s="111"/>
      <c r="Q335" s="111">
        <v>7517375</v>
      </c>
      <c r="R335" s="111"/>
      <c r="S335" s="111">
        <v>3143</v>
      </c>
      <c r="T335" s="111"/>
      <c r="U335" s="111">
        <v>34259081729</v>
      </c>
      <c r="V335" s="111"/>
      <c r="W335" s="3">
        <v>23444472072</v>
      </c>
      <c r="X335" s="276"/>
      <c r="Y335" s="120">
        <f t="shared" si="15"/>
        <v>1.7644579484561898E-3</v>
      </c>
      <c r="AA335" s="176">
        <f t="shared" si="16"/>
        <v>0</v>
      </c>
    </row>
    <row r="336" spans="1:27" s="30" customFormat="1">
      <c r="A336" s="277" t="s">
        <v>310</v>
      </c>
      <c r="B336" s="24"/>
      <c r="C336" s="127">
        <v>7237463</v>
      </c>
      <c r="D336" s="127"/>
      <c r="E336" s="127">
        <v>10624274424</v>
      </c>
      <c r="F336" s="127"/>
      <c r="G336" s="127">
        <v>11260619305</v>
      </c>
      <c r="H336" s="111"/>
      <c r="I336" s="111">
        <v>953080</v>
      </c>
      <c r="J336" s="111"/>
      <c r="K336" s="111">
        <v>1511759986</v>
      </c>
      <c r="L336" s="111"/>
      <c r="M336" s="111">
        <v>3399893</v>
      </c>
      <c r="N336" s="111"/>
      <c r="O336" s="111">
        <v>4813912360</v>
      </c>
      <c r="P336" s="111"/>
      <c r="Q336" s="111">
        <v>4790650</v>
      </c>
      <c r="R336" s="111"/>
      <c r="S336" s="111">
        <v>1539</v>
      </c>
      <c r="T336" s="111"/>
      <c r="U336" s="111">
        <v>7098368600</v>
      </c>
      <c r="V336" s="111"/>
      <c r="W336" s="3">
        <v>7315818531</v>
      </c>
      <c r="X336" s="276"/>
      <c r="Y336" s="120">
        <f t="shared" si="15"/>
        <v>5.5059692181777683E-4</v>
      </c>
      <c r="AA336" s="176">
        <f t="shared" si="16"/>
        <v>0</v>
      </c>
    </row>
    <row r="337" spans="1:27" s="30" customFormat="1">
      <c r="A337" s="277" t="s">
        <v>337</v>
      </c>
      <c r="B337" s="24"/>
      <c r="C337" s="127">
        <v>4616628</v>
      </c>
      <c r="D337" s="127"/>
      <c r="E337" s="127">
        <v>10563525799</v>
      </c>
      <c r="F337" s="127"/>
      <c r="G337" s="127">
        <v>13000711882</v>
      </c>
      <c r="H337" s="111"/>
      <c r="I337" s="111">
        <v>0</v>
      </c>
      <c r="J337" s="111"/>
      <c r="K337" s="111">
        <v>0</v>
      </c>
      <c r="L337" s="111"/>
      <c r="M337" s="111">
        <v>2522639</v>
      </c>
      <c r="N337" s="111"/>
      <c r="O337" s="111">
        <v>6777498012</v>
      </c>
      <c r="P337" s="111"/>
      <c r="Q337" s="111">
        <v>2093989</v>
      </c>
      <c r="R337" s="111"/>
      <c r="S337" s="111">
        <v>2766</v>
      </c>
      <c r="T337" s="111"/>
      <c r="U337" s="111">
        <v>4791355688</v>
      </c>
      <c r="V337" s="111"/>
      <c r="W337" s="3">
        <v>5747201623</v>
      </c>
      <c r="X337" s="276"/>
      <c r="Y337" s="120">
        <f t="shared" si="15"/>
        <v>4.3254100812932408E-4</v>
      </c>
      <c r="AA337" s="176">
        <f t="shared" si="16"/>
        <v>0</v>
      </c>
    </row>
    <row r="338" spans="1:27" s="30" customFormat="1" ht="58.8">
      <c r="A338" s="277" t="s">
        <v>360</v>
      </c>
      <c r="B338" s="24"/>
      <c r="C338" s="127">
        <v>29761874</v>
      </c>
      <c r="D338" s="127"/>
      <c r="E338" s="127">
        <v>40046569553</v>
      </c>
      <c r="F338" s="127"/>
      <c r="G338" s="127">
        <v>33105164298</v>
      </c>
      <c r="H338" s="111"/>
      <c r="I338" s="111">
        <v>0</v>
      </c>
      <c r="J338" s="111"/>
      <c r="K338" s="111">
        <v>0</v>
      </c>
      <c r="L338" s="111"/>
      <c r="M338" s="111">
        <v>29724798</v>
      </c>
      <c r="N338" s="111"/>
      <c r="O338" s="111">
        <v>27881226609</v>
      </c>
      <c r="P338" s="111"/>
      <c r="Q338" s="111">
        <v>37076</v>
      </c>
      <c r="R338" s="111"/>
      <c r="S338" s="111">
        <v>865</v>
      </c>
      <c r="T338" s="111"/>
      <c r="U338" s="111">
        <v>49888210</v>
      </c>
      <c r="V338" s="111"/>
      <c r="W338" s="3">
        <v>31822836</v>
      </c>
      <c r="X338" s="276"/>
      <c r="Y338" s="120">
        <f t="shared" si="15"/>
        <v>2.3950232596484195E-6</v>
      </c>
      <c r="AA338" s="176">
        <f t="shared" si="16"/>
        <v>0</v>
      </c>
    </row>
    <row r="339" spans="1:27" s="30" customFormat="1">
      <c r="A339" s="277" t="s">
        <v>540</v>
      </c>
      <c r="B339" s="24"/>
      <c r="C339" s="127">
        <v>12900000</v>
      </c>
      <c r="D339" s="127"/>
      <c r="E339" s="127">
        <v>49706766655</v>
      </c>
      <c r="F339" s="127"/>
      <c r="G339" s="127">
        <v>49012283608</v>
      </c>
      <c r="H339" s="111"/>
      <c r="I339" s="111">
        <v>0</v>
      </c>
      <c r="J339" s="111"/>
      <c r="K339" s="111">
        <v>0</v>
      </c>
      <c r="L339" s="111"/>
      <c r="M339" s="111">
        <v>1237004</v>
      </c>
      <c r="N339" s="111"/>
      <c r="O339" s="111">
        <v>3873438136</v>
      </c>
      <c r="P339" s="111"/>
      <c r="Q339" s="111">
        <v>11662996</v>
      </c>
      <c r="R339" s="111"/>
      <c r="S339" s="111">
        <v>2910</v>
      </c>
      <c r="T339" s="111"/>
      <c r="U339" s="111">
        <v>44940296176</v>
      </c>
      <c r="V339" s="111"/>
      <c r="W339" s="3">
        <v>33676967433</v>
      </c>
      <c r="X339" s="276"/>
      <c r="Y339" s="120">
        <f t="shared" si="15"/>
        <v>2.5345673250635904E-3</v>
      </c>
      <c r="AA339" s="176">
        <f t="shared" si="16"/>
        <v>0</v>
      </c>
    </row>
    <row r="340" spans="1:27" s="30" customFormat="1" ht="58.8">
      <c r="A340" s="277" t="s">
        <v>495</v>
      </c>
      <c r="B340" s="24"/>
      <c r="C340" s="127">
        <v>4670131</v>
      </c>
      <c r="D340" s="127"/>
      <c r="E340" s="127">
        <v>32154276013</v>
      </c>
      <c r="F340" s="127"/>
      <c r="G340" s="127">
        <v>47267115053</v>
      </c>
      <c r="H340" s="111"/>
      <c r="I340" s="111">
        <v>0</v>
      </c>
      <c r="J340" s="111"/>
      <c r="K340" s="111">
        <v>0</v>
      </c>
      <c r="L340" s="111"/>
      <c r="M340" s="111">
        <v>1689892</v>
      </c>
      <c r="N340" s="111"/>
      <c r="O340" s="111">
        <v>14937765253</v>
      </c>
      <c r="P340" s="111"/>
      <c r="Q340" s="111">
        <v>2980239</v>
      </c>
      <c r="R340" s="111"/>
      <c r="S340" s="111">
        <v>8430</v>
      </c>
      <c r="T340" s="111"/>
      <c r="U340" s="111">
        <v>20519216140</v>
      </c>
      <c r="V340" s="111"/>
      <c r="W340" s="3">
        <v>24929210778</v>
      </c>
      <c r="X340" s="276"/>
      <c r="Y340" s="120">
        <f t="shared" si="15"/>
        <v>1.8762010921335884E-3</v>
      </c>
      <c r="AA340" s="176">
        <f t="shared" si="16"/>
        <v>0</v>
      </c>
    </row>
    <row r="341" spans="1:27" s="30" customFormat="1">
      <c r="A341" s="277" t="s">
        <v>393</v>
      </c>
      <c r="B341" s="24"/>
      <c r="C341" s="127">
        <v>123632</v>
      </c>
      <c r="D341" s="127"/>
      <c r="E341" s="127">
        <v>3856506135</v>
      </c>
      <c r="F341" s="127"/>
      <c r="G341" s="127">
        <v>4118244222</v>
      </c>
      <c r="H341" s="111"/>
      <c r="I341" s="111">
        <v>0</v>
      </c>
      <c r="J341" s="111"/>
      <c r="K341" s="111">
        <v>0</v>
      </c>
      <c r="L341" s="111"/>
      <c r="M341" s="111">
        <v>1103</v>
      </c>
      <c r="N341" s="111"/>
      <c r="O341" s="111">
        <v>42765896</v>
      </c>
      <c r="P341" s="111"/>
      <c r="Q341" s="111">
        <v>122529</v>
      </c>
      <c r="R341" s="111"/>
      <c r="S341" s="111">
        <v>37530</v>
      </c>
      <c r="T341" s="111"/>
      <c r="U341" s="111">
        <v>3822099782</v>
      </c>
      <c r="V341" s="111"/>
      <c r="W341" s="3">
        <v>4562966865</v>
      </c>
      <c r="X341" s="276"/>
      <c r="Y341" s="120">
        <f t="shared" si="15"/>
        <v>3.4341413740371948E-4</v>
      </c>
      <c r="AA341" s="176">
        <f t="shared" si="16"/>
        <v>0</v>
      </c>
    </row>
    <row r="342" spans="1:27" s="30" customFormat="1" ht="58.8">
      <c r="A342" s="277" t="s">
        <v>486</v>
      </c>
      <c r="B342" s="24"/>
      <c r="C342" s="127">
        <v>2149499</v>
      </c>
      <c r="D342" s="127"/>
      <c r="E342" s="127">
        <v>41318016804</v>
      </c>
      <c r="F342" s="127"/>
      <c r="G342" s="127">
        <v>46411542196</v>
      </c>
      <c r="H342" s="111"/>
      <c r="I342" s="111">
        <v>0</v>
      </c>
      <c r="J342" s="111"/>
      <c r="K342" s="111">
        <v>0</v>
      </c>
      <c r="L342" s="111"/>
      <c r="M342" s="111">
        <v>206119</v>
      </c>
      <c r="N342" s="111"/>
      <c r="O342" s="111">
        <v>4376180281</v>
      </c>
      <c r="P342" s="111"/>
      <c r="Q342" s="111">
        <v>1943380</v>
      </c>
      <c r="R342" s="111"/>
      <c r="S342" s="111">
        <v>20170</v>
      </c>
      <c r="T342" s="111"/>
      <c r="U342" s="111">
        <v>37355964109</v>
      </c>
      <c r="V342" s="111"/>
      <c r="W342" s="3">
        <v>38894974259</v>
      </c>
      <c r="X342" s="276"/>
      <c r="Y342" s="120">
        <f t="shared" si="15"/>
        <v>2.9272805237638643E-3</v>
      </c>
      <c r="AA342" s="176">
        <f>Q342-(C342+I342-M342)</f>
        <v>0</v>
      </c>
    </row>
    <row r="343" spans="1:27" s="30" customFormat="1" ht="30" thickBot="1">
      <c r="A343" s="277" t="s">
        <v>508</v>
      </c>
      <c r="B343" s="24"/>
      <c r="C343" s="127">
        <v>133750</v>
      </c>
      <c r="D343" s="127"/>
      <c r="E343" s="127">
        <v>3714670689</v>
      </c>
      <c r="F343" s="127"/>
      <c r="G343" s="127">
        <v>5580712534</v>
      </c>
      <c r="H343" s="111"/>
      <c r="I343" s="111">
        <v>0</v>
      </c>
      <c r="J343" s="111"/>
      <c r="K343" s="111">
        <v>0</v>
      </c>
      <c r="L343" s="111"/>
      <c r="M343" s="111">
        <v>0</v>
      </c>
      <c r="N343" s="111"/>
      <c r="O343" s="111">
        <v>0</v>
      </c>
      <c r="P343" s="111"/>
      <c r="Q343" s="111">
        <v>133750</v>
      </c>
      <c r="R343" s="111"/>
      <c r="S343" s="111">
        <v>38600</v>
      </c>
      <c r="T343" s="111"/>
      <c r="U343" s="111">
        <v>3714670689</v>
      </c>
      <c r="V343" s="111"/>
      <c r="W343" s="3">
        <v>5122841944</v>
      </c>
      <c r="X343" s="276"/>
      <c r="Y343" s="120">
        <f t="shared" si="15"/>
        <v>3.8555098016350669E-4</v>
      </c>
      <c r="AA343" s="176">
        <f>Q343-(C343+I343-M343)</f>
        <v>0</v>
      </c>
    </row>
    <row r="344" spans="1:27" s="30" customFormat="1" ht="30" thickBot="1">
      <c r="A344" s="277" t="s">
        <v>2</v>
      </c>
      <c r="B344" s="24"/>
      <c r="C344" s="134">
        <f>SUM(C11:C343)</f>
        <v>3837214392</v>
      </c>
      <c r="D344" s="111"/>
      <c r="E344" s="134">
        <f>SUM(E11:E343)</f>
        <v>14189647979291</v>
      </c>
      <c r="F344" s="111"/>
      <c r="G344" s="134">
        <f>SUM(G11:G343)</f>
        <v>16112073666132</v>
      </c>
      <c r="H344" s="111"/>
      <c r="I344" s="24"/>
      <c r="J344" s="3"/>
      <c r="K344" s="134">
        <f>SUM(K11:K343)</f>
        <v>1623248987139</v>
      </c>
      <c r="L344" s="128"/>
      <c r="M344" s="24"/>
      <c r="N344" s="3"/>
      <c r="O344" s="134">
        <f>SUM(O11:O343)</f>
        <v>3314907229276</v>
      </c>
      <c r="P344" s="128"/>
      <c r="Q344" s="24"/>
      <c r="R344" s="111"/>
      <c r="S344" s="279"/>
      <c r="T344" s="111"/>
      <c r="U344" s="134">
        <f>SUM(U11:U343)</f>
        <v>12654463732127</v>
      </c>
      <c r="V344" s="111"/>
      <c r="W344" s="134">
        <f>SUM(W11:W343)</f>
        <v>12239248651145</v>
      </c>
      <c r="X344" s="276"/>
      <c r="Y344" s="135">
        <f>SUM(Y11:Y343)</f>
        <v>0.92113993863126498</v>
      </c>
      <c r="Z344" s="30" t="e">
        <f>#REF!-(C344+I344-M344)</f>
        <v>#REF!</v>
      </c>
      <c r="AA344" s="176">
        <f t="shared" si="16"/>
        <v>-3837214392</v>
      </c>
    </row>
    <row r="345" spans="1:27" s="30" customFormat="1" ht="30" thickTop="1">
      <c r="A345" s="24"/>
      <c r="B345" s="24"/>
      <c r="C345" s="278"/>
      <c r="D345" s="111"/>
      <c r="E345" s="128"/>
      <c r="F345" s="111"/>
      <c r="G345" s="129"/>
      <c r="H345" s="111"/>
      <c r="I345" s="278"/>
      <c r="J345" s="3"/>
      <c r="K345" s="129"/>
      <c r="L345" s="129"/>
      <c r="M345" s="3"/>
      <c r="N345" s="3"/>
      <c r="O345" s="129"/>
      <c r="P345" s="129"/>
      <c r="Q345" s="278"/>
      <c r="R345" s="111"/>
      <c r="S345" s="279"/>
      <c r="T345" s="111"/>
      <c r="U345" s="129"/>
      <c r="V345" s="111"/>
      <c r="W345" s="129"/>
      <c r="X345" s="276"/>
      <c r="Y345" s="246"/>
      <c r="Z345" s="30">
        <f>Q344-(C345+I345-M345)</f>
        <v>0</v>
      </c>
    </row>
    <row r="346" spans="1:27" hidden="1">
      <c r="A346" s="277"/>
      <c r="U346" s="3">
        <v>16147263213946</v>
      </c>
      <c r="W346" s="111">
        <v>15411558481960</v>
      </c>
      <c r="Z346" s="30">
        <f t="shared" ref="Z346:Z349" si="17">Q346-(C346+I346-M346)</f>
        <v>0</v>
      </c>
    </row>
    <row r="347" spans="1:27" hidden="1">
      <c r="C347" s="111">
        <v>3931756586</v>
      </c>
      <c r="I347" s="3">
        <f>SUM(I11:I346)</f>
        <v>449876443</v>
      </c>
      <c r="K347" s="3">
        <v>515841980693</v>
      </c>
      <c r="M347" s="3">
        <f>SUM(M11:M346)</f>
        <v>903970087</v>
      </c>
      <c r="O347" s="3">
        <v>2020535876843</v>
      </c>
      <c r="Q347" s="3">
        <f>SUM(Q11:Q346)</f>
        <v>3383120748</v>
      </c>
      <c r="U347" s="3">
        <f>U346-U344</f>
        <v>3492799481819</v>
      </c>
      <c r="W347" s="111">
        <f>W346-W344</f>
        <v>3172309830815</v>
      </c>
      <c r="Z347" s="30">
        <f t="shared" si="17"/>
        <v>-94542194</v>
      </c>
    </row>
    <row r="348" spans="1:27" hidden="1">
      <c r="C348" s="111">
        <v>3931756586</v>
      </c>
      <c r="E348" s="3">
        <v>17651815144140</v>
      </c>
      <c r="G348" s="3">
        <v>18070516056193.668</v>
      </c>
      <c r="I348" s="3">
        <v>67822217</v>
      </c>
      <c r="K348" s="3">
        <f>K347-K344</f>
        <v>-1107407006446</v>
      </c>
      <c r="M348" s="3">
        <v>500305493</v>
      </c>
      <c r="O348" s="3">
        <f>O347-O344</f>
        <v>-1294371352433</v>
      </c>
      <c r="Q348" s="3">
        <v>4099248470</v>
      </c>
      <c r="Z348" s="30">
        <f t="shared" si="17"/>
        <v>599975160</v>
      </c>
    </row>
    <row r="349" spans="1:27" hidden="1">
      <c r="C349" s="111">
        <f>C347-C348</f>
        <v>0</v>
      </c>
      <c r="E349" s="3">
        <f>E348-E344</f>
        <v>3462167164849</v>
      </c>
      <c r="G349" s="3" t="e">
        <f>G348-#REF!</f>
        <v>#REF!</v>
      </c>
      <c r="I349" s="3">
        <f>I347-I348</f>
        <v>382054226</v>
      </c>
      <c r="M349" s="3">
        <f>M347-M348</f>
        <v>403664594</v>
      </c>
      <c r="Q349" s="3">
        <f>Q347-Q348</f>
        <v>-716127722</v>
      </c>
      <c r="Z349" s="30">
        <f t="shared" si="17"/>
        <v>-694517354</v>
      </c>
    </row>
    <row r="350" spans="1:27" hidden="1"/>
    <row r="351" spans="1:27" hidden="1"/>
    <row r="352" spans="1:27" s="107" customFormat="1" hidden="1">
      <c r="A352" s="24"/>
      <c r="B352" s="24"/>
      <c r="C352" s="111">
        <v>2483114543</v>
      </c>
      <c r="D352" s="3"/>
      <c r="E352" s="3">
        <v>9658483173321</v>
      </c>
      <c r="F352" s="3"/>
      <c r="G352" s="3">
        <v>9944262622589</v>
      </c>
      <c r="H352" s="3"/>
      <c r="I352" s="3">
        <v>365392347</v>
      </c>
      <c r="J352" s="3"/>
      <c r="K352" s="3">
        <v>1228082080418</v>
      </c>
      <c r="L352" s="3"/>
      <c r="M352" s="3">
        <v>41066060</v>
      </c>
      <c r="N352" s="3"/>
      <c r="O352" s="3">
        <v>415787484787</v>
      </c>
      <c r="P352" s="3"/>
      <c r="Q352" s="3">
        <v>2846890940</v>
      </c>
      <c r="R352" s="3"/>
      <c r="S352" s="3"/>
      <c r="T352" s="3"/>
      <c r="U352" s="3">
        <v>10540764712190</v>
      </c>
      <c r="V352" s="3"/>
      <c r="W352" s="111">
        <v>12428689816234</v>
      </c>
      <c r="X352" s="24"/>
      <c r="Y352" s="120"/>
    </row>
    <row r="353" spans="3:23" hidden="1">
      <c r="C353" s="111">
        <f>C345-C352</f>
        <v>-2483114543</v>
      </c>
      <c r="E353" s="3">
        <f>E344-E352</f>
        <v>4531164805970</v>
      </c>
      <c r="G353" s="3" t="e">
        <f>#REF!-G352</f>
        <v>#REF!</v>
      </c>
      <c r="I353" s="3">
        <f>I345-I352</f>
        <v>-365392347</v>
      </c>
      <c r="K353" s="3">
        <f>K344-K352</f>
        <v>395166906721</v>
      </c>
      <c r="M353" s="3">
        <f>M345-M352</f>
        <v>-41066060</v>
      </c>
      <c r="O353" s="3">
        <f>O344-O352</f>
        <v>2899119744489</v>
      </c>
      <c r="Q353" s="3">
        <f>Q344-Q352</f>
        <v>-2846890940</v>
      </c>
      <c r="U353" s="3">
        <f>U344-U352</f>
        <v>2113699019937</v>
      </c>
      <c r="W353" s="111">
        <f>W344-W352</f>
        <v>-189441165089</v>
      </c>
    </row>
    <row r="354" spans="3:23" hidden="1"/>
    <row r="355" spans="3:23" hidden="1"/>
    <row r="356" spans="3:23" hidden="1"/>
    <row r="357" spans="3:23" hidden="1">
      <c r="C357" s="111">
        <v>3837214392</v>
      </c>
      <c r="E357" s="3">
        <v>14189647979291</v>
      </c>
      <c r="G357" s="3">
        <v>16112073666132</v>
      </c>
      <c r="I357" s="3">
        <v>395394968</v>
      </c>
      <c r="K357" s="3">
        <v>1623248987139</v>
      </c>
      <c r="M357" s="3">
        <v>903970087</v>
      </c>
      <c r="O357" s="3">
        <v>3314907229276</v>
      </c>
      <c r="Q357" s="3">
        <v>3387833586</v>
      </c>
      <c r="U357" s="3">
        <v>12654463732127</v>
      </c>
      <c r="W357" s="111">
        <v>12239248651036</v>
      </c>
    </row>
    <row r="358" spans="3:23" hidden="1">
      <c r="C358" s="111">
        <f>C357-C344</f>
        <v>0</v>
      </c>
      <c r="E358" s="3">
        <f>E357-E344</f>
        <v>0</v>
      </c>
      <c r="G358" s="3">
        <f>G357-G344</f>
        <v>0</v>
      </c>
      <c r="I358" s="3">
        <f>I345-I357</f>
        <v>-395394968</v>
      </c>
      <c r="K358" s="3">
        <f>K344-K357</f>
        <v>0</v>
      </c>
      <c r="M358" s="3">
        <f>M345-M357</f>
        <v>-903970087</v>
      </c>
      <c r="O358" s="3">
        <f>O344-O357</f>
        <v>0</v>
      </c>
      <c r="Q358" s="3">
        <f>Q345-Q357</f>
        <v>-3387833586</v>
      </c>
      <c r="U358" s="3">
        <f>U344-U357</f>
        <v>0</v>
      </c>
      <c r="W358" s="111">
        <f>W357-W344</f>
        <v>-109</v>
      </c>
    </row>
    <row r="359" spans="3:23" hidden="1">
      <c r="C359" s="111">
        <f>SUM(E359:G359)</f>
        <v>14189647979291</v>
      </c>
      <c r="E359" s="116">
        <v>62508623110</v>
      </c>
      <c r="G359" s="116">
        <v>14127139356181</v>
      </c>
      <c r="S359" s="3">
        <f>SUM(U359:W359)</f>
        <v>12654463732127</v>
      </c>
      <c r="U359" s="3">
        <v>37076257719</v>
      </c>
      <c r="W359" s="111">
        <v>12617387474408</v>
      </c>
    </row>
    <row r="360" spans="3:23" hidden="1">
      <c r="E360" s="116">
        <v>4198118127</v>
      </c>
      <c r="G360" s="116">
        <v>1918227568714</v>
      </c>
      <c r="I360" s="3">
        <f>C344+I345-M345-Q345</f>
        <v>3837214392</v>
      </c>
      <c r="M360" s="3">
        <f>C344+I345-M345</f>
        <v>3837214392</v>
      </c>
      <c r="S360" s="3">
        <f>SUM(U360:W360)</f>
        <v>415215080982</v>
      </c>
      <c r="U360" s="116">
        <v>8280151594</v>
      </c>
      <c r="W360" s="111">
        <v>406934929388</v>
      </c>
    </row>
    <row r="361" spans="3:23" hidden="1">
      <c r="E361" s="3">
        <f>SUM(E359:E360)</f>
        <v>66706741237</v>
      </c>
      <c r="G361" s="3">
        <f>SUM(G359:G360)</f>
        <v>16045366924895</v>
      </c>
      <c r="I361" s="3">
        <f>C344+I345-M345</f>
        <v>3837214392</v>
      </c>
      <c r="S361" s="3">
        <f>S359-S360</f>
        <v>12239248651145</v>
      </c>
    </row>
    <row r="362" spans="3:23" hidden="1">
      <c r="E362" s="3">
        <f>E361+G361</f>
        <v>16112073666132</v>
      </c>
    </row>
    <row r="363" spans="3:23" hidden="1"/>
  </sheetData>
  <autoFilter ref="A8:O345" xr:uid="{00000000-0001-0000-0100-000000000000}">
    <filterColumn colId="2" showButton="0"/>
    <filterColumn colId="3" showButton="0"/>
    <filterColumn colId="4" showButton="0"/>
    <filterColumn colId="5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sortState xmlns:xlrd2="http://schemas.microsoft.com/office/spreadsheetml/2017/richdata2" ref="A11:A309">
    <sortCondition ref="A11:A309"/>
  </sortState>
  <mergeCells count="23">
    <mergeCell ref="A1:Y1"/>
    <mergeCell ref="A2:Y2"/>
    <mergeCell ref="A3:Y3"/>
    <mergeCell ref="A9:A10"/>
    <mergeCell ref="I9:K9"/>
    <mergeCell ref="M9:O9"/>
    <mergeCell ref="R9:R10"/>
    <mergeCell ref="V9:V10"/>
    <mergeCell ref="U9:U10"/>
    <mergeCell ref="Q9:Q10"/>
    <mergeCell ref="E9:E10"/>
    <mergeCell ref="C9:C10"/>
    <mergeCell ref="D9:D10"/>
    <mergeCell ref="A6:Y6"/>
    <mergeCell ref="A5:Y5"/>
    <mergeCell ref="I8:O8"/>
    <mergeCell ref="C8:G8"/>
    <mergeCell ref="Q8:Y8"/>
    <mergeCell ref="F9:F10"/>
    <mergeCell ref="G9:G10"/>
    <mergeCell ref="W9:W10"/>
    <mergeCell ref="S9:S10"/>
    <mergeCell ref="Y9:Y10"/>
  </mergeCells>
  <phoneticPr fontId="23" type="noConversion"/>
  <conditionalFormatting sqref="A346 A11:A41 A43:A344">
    <cfRule type="duplicateValues" dxfId="2" priority="85"/>
  </conditionalFormatting>
  <conditionalFormatting sqref="A347:A1048576 A1:A9">
    <cfRule type="duplicateValues" dxfId="1" priority="64"/>
  </conditionalFormatting>
  <printOptions horizontalCentered="1"/>
  <pageMargins left="0" right="0" top="0.74803149606299202" bottom="0.74803149606299202" header="0.31496062992126" footer="0.31496062992126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J26"/>
  <sheetViews>
    <sheetView rightToLeft="1" view="pageBreakPreview" topLeftCell="D1" zoomScale="60" zoomScaleNormal="100" workbookViewId="0">
      <selection activeCell="G20" sqref="G20"/>
    </sheetView>
  </sheetViews>
  <sheetFormatPr defaultColWidth="9.109375" defaultRowHeight="16.2"/>
  <cols>
    <col min="1" max="1" width="29" style="80" customWidth="1"/>
    <col min="2" max="2" width="0.5546875" style="80" customWidth="1"/>
    <col min="3" max="3" width="12.5546875" style="80" customWidth="1"/>
    <col min="4" max="4" width="0.5546875" style="80" customWidth="1"/>
    <col min="5" max="5" width="29.109375" style="80" customWidth="1"/>
    <col min="6" max="6" width="0.5546875" style="80" customWidth="1"/>
    <col min="7" max="7" width="20.33203125" style="80" bestFit="1" customWidth="1"/>
    <col min="8" max="8" width="0.5546875" style="80" customWidth="1"/>
    <col min="9" max="9" width="16.5546875" style="80" bestFit="1" customWidth="1"/>
    <col min="10" max="10" width="0.44140625" style="80" customWidth="1"/>
    <col min="11" max="11" width="17.33203125" style="80" hidden="1" customWidth="1"/>
    <col min="12" max="12" width="0.6640625" style="80" hidden="1" customWidth="1"/>
    <col min="13" max="13" width="7.88671875" style="80" hidden="1" customWidth="1"/>
    <col min="14" max="14" width="1.109375" style="80" hidden="1" customWidth="1"/>
    <col min="15" max="15" width="17.33203125" style="80" bestFit="1" customWidth="1"/>
    <col min="16" max="16" width="0.5546875" style="80" customWidth="1"/>
    <col min="17" max="17" width="22.5546875" style="80" bestFit="1" customWidth="1"/>
    <col min="18" max="18" width="0.5546875" style="80" customWidth="1"/>
    <col min="19" max="19" width="13.6640625" style="80" bestFit="1" customWidth="1"/>
    <col min="20" max="20" width="17.33203125" style="80" bestFit="1" customWidth="1"/>
    <col min="21" max="21" width="0.5546875" style="80" customWidth="1"/>
    <col min="22" max="22" width="7.88671875" style="80" bestFit="1" customWidth="1"/>
    <col min="23" max="23" width="13.109375" style="80" bestFit="1" customWidth="1"/>
    <col min="24" max="24" width="0.5546875" style="80" customWidth="1"/>
    <col min="25" max="25" width="7.88671875" style="80" bestFit="1" customWidth="1"/>
    <col min="26" max="26" width="0.44140625" style="80" customWidth="1"/>
    <col min="27" max="27" width="21" style="80" bestFit="1" customWidth="1"/>
    <col min="28" max="28" width="0.6640625" style="80" customWidth="1"/>
    <col min="29" max="29" width="17.33203125" style="80" bestFit="1" customWidth="1"/>
    <col min="30" max="30" width="0.6640625" style="80" customWidth="1"/>
    <col min="31" max="31" width="22.5546875" style="80" bestFit="1" customWidth="1"/>
    <col min="32" max="32" width="0.6640625" style="80" customWidth="1"/>
    <col min="33" max="33" width="16.5546875" style="80" customWidth="1"/>
    <col min="34" max="34" width="20.44140625" style="80" customWidth="1"/>
    <col min="35" max="35" width="25.44140625" style="5" bestFit="1" customWidth="1"/>
    <col min="36" max="36" width="14.5546875" style="5" bestFit="1" customWidth="1"/>
    <col min="37" max="16384" width="9.109375" style="5"/>
  </cols>
  <sheetData>
    <row r="1" spans="1:36" s="1" customFormat="1" ht="25.2">
      <c r="A1" s="299" t="s">
        <v>72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  <c r="Y1" s="299"/>
      <c r="Z1" s="299"/>
      <c r="AA1" s="299"/>
      <c r="AB1" s="299"/>
      <c r="AC1" s="299"/>
      <c r="AD1" s="299"/>
      <c r="AE1" s="299"/>
      <c r="AF1" s="299"/>
      <c r="AG1" s="299"/>
      <c r="AH1" s="34"/>
    </row>
    <row r="2" spans="1:36" s="1" customFormat="1" ht="25.2">
      <c r="A2" s="299" t="s">
        <v>41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34"/>
    </row>
    <row r="3" spans="1:36" s="1" customFormat="1" ht="25.2">
      <c r="A3" s="299" t="str">
        <f>' سهام'!A3</f>
        <v>برای ماه منتهی به 1404/11/30</v>
      </c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34"/>
    </row>
    <row r="4" spans="1:36" s="1" customFormat="1" ht="25.2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34"/>
    </row>
    <row r="5" spans="1:36" ht="25.2">
      <c r="A5" s="305" t="s">
        <v>51</v>
      </c>
      <c r="B5" s="305"/>
      <c r="C5" s="305"/>
      <c r="D5" s="305"/>
      <c r="E5" s="305"/>
      <c r="F5" s="305"/>
      <c r="G5" s="305"/>
      <c r="H5" s="305"/>
      <c r="I5" s="305"/>
      <c r="J5" s="305"/>
      <c r="K5" s="305"/>
      <c r="L5" s="305"/>
      <c r="M5" s="305"/>
      <c r="N5" s="305"/>
      <c r="O5" s="305"/>
      <c r="P5" s="305"/>
      <c r="Q5" s="305"/>
      <c r="R5" s="305"/>
      <c r="S5" s="305"/>
      <c r="T5" s="305"/>
      <c r="U5" s="305"/>
      <c r="V5" s="305"/>
      <c r="W5" s="305"/>
      <c r="X5" s="305"/>
      <c r="Y5" s="305"/>
      <c r="Z5" s="305"/>
      <c r="AA5" s="305"/>
      <c r="AB5" s="305"/>
      <c r="AC5" s="305"/>
      <c r="AD5" s="305"/>
      <c r="AE5" s="305"/>
      <c r="AF5" s="305"/>
      <c r="AG5" s="305"/>
    </row>
    <row r="6" spans="1:36" ht="25.2">
      <c r="A6" s="64"/>
      <c r="B6" s="64"/>
      <c r="C6" s="64" t="s">
        <v>522</v>
      </c>
      <c r="D6" s="64"/>
      <c r="E6" s="64"/>
      <c r="F6" s="64"/>
      <c r="G6" s="64"/>
      <c r="H6" s="64"/>
      <c r="I6" s="64"/>
      <c r="J6" s="64"/>
      <c r="K6" s="64" t="s">
        <v>523</v>
      </c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</row>
    <row r="7" spans="1:36" ht="27.75" customHeight="1" thickBot="1">
      <c r="A7" s="298" t="s">
        <v>52</v>
      </c>
      <c r="B7" s="298"/>
      <c r="C7" s="298"/>
      <c r="D7" s="298"/>
      <c r="E7" s="298"/>
      <c r="F7" s="298"/>
      <c r="G7" s="298"/>
      <c r="H7" s="298"/>
      <c r="I7" s="298"/>
      <c r="J7" s="298"/>
      <c r="K7" s="298"/>
      <c r="L7" s="298"/>
      <c r="M7" s="298" t="str">
        <f>' سهام'!$C$8</f>
        <v>1403/10/30</v>
      </c>
      <c r="N7" s="298"/>
      <c r="O7" s="298"/>
      <c r="P7" s="298"/>
      <c r="Q7" s="298"/>
      <c r="R7" s="81"/>
      <c r="S7" s="306" t="s">
        <v>7</v>
      </c>
      <c r="T7" s="306"/>
      <c r="U7" s="306"/>
      <c r="V7" s="306"/>
      <c r="W7" s="306"/>
      <c r="X7" s="64"/>
      <c r="Y7" s="298" t="str">
        <f>' سهام'!Q8</f>
        <v>1404/11/30</v>
      </c>
      <c r="Z7" s="298"/>
      <c r="AA7" s="298"/>
      <c r="AB7" s="298"/>
      <c r="AC7" s="298"/>
      <c r="AD7" s="298"/>
      <c r="AE7" s="298"/>
      <c r="AF7" s="298"/>
      <c r="AG7" s="298"/>
    </row>
    <row r="8" spans="1:36" ht="26.25" customHeight="1">
      <c r="A8" s="296" t="s">
        <v>53</v>
      </c>
      <c r="B8" s="82"/>
      <c r="C8" s="302" t="s">
        <v>54</v>
      </c>
      <c r="D8" s="82"/>
      <c r="E8" s="304" t="s">
        <v>59</v>
      </c>
      <c r="F8" s="82"/>
      <c r="G8" s="297" t="s">
        <v>55</v>
      </c>
      <c r="H8" s="82"/>
      <c r="I8" s="302" t="s">
        <v>19</v>
      </c>
      <c r="J8" s="82"/>
      <c r="K8" s="304" t="s">
        <v>56</v>
      </c>
      <c r="L8" s="83"/>
      <c r="M8" s="300" t="s">
        <v>3</v>
      </c>
      <c r="N8" s="297"/>
      <c r="O8" s="297" t="s">
        <v>0</v>
      </c>
      <c r="P8" s="297"/>
      <c r="Q8" s="297" t="s">
        <v>17</v>
      </c>
      <c r="R8" s="82"/>
      <c r="S8" s="299" t="s">
        <v>4</v>
      </c>
      <c r="T8" s="299"/>
      <c r="U8" s="64"/>
      <c r="V8" s="299" t="s">
        <v>5</v>
      </c>
      <c r="W8" s="299"/>
      <c r="X8" s="64"/>
      <c r="Y8" s="300" t="s">
        <v>3</v>
      </c>
      <c r="Z8" s="296"/>
      <c r="AA8" s="297" t="s">
        <v>57</v>
      </c>
      <c r="AB8" s="82"/>
      <c r="AC8" s="297" t="s">
        <v>0</v>
      </c>
      <c r="AD8" s="296"/>
      <c r="AE8" s="297" t="s">
        <v>17</v>
      </c>
      <c r="AF8" s="84"/>
      <c r="AG8" s="297" t="s">
        <v>18</v>
      </c>
    </row>
    <row r="9" spans="1:36" s="7" customFormat="1" ht="55.5" customHeight="1" thickBot="1">
      <c r="A9" s="298"/>
      <c r="B9" s="82"/>
      <c r="C9" s="303"/>
      <c r="D9" s="82"/>
      <c r="E9" s="303"/>
      <c r="F9" s="82"/>
      <c r="G9" s="298"/>
      <c r="H9" s="82"/>
      <c r="I9" s="303"/>
      <c r="J9" s="82"/>
      <c r="K9" s="303"/>
      <c r="L9" s="81"/>
      <c r="M9" s="301"/>
      <c r="N9" s="296"/>
      <c r="O9" s="298"/>
      <c r="P9" s="296"/>
      <c r="Q9" s="298"/>
      <c r="R9" s="82"/>
      <c r="S9" s="85" t="s">
        <v>3</v>
      </c>
      <c r="T9" s="85" t="s">
        <v>0</v>
      </c>
      <c r="U9" s="86"/>
      <c r="V9" s="85" t="s">
        <v>3</v>
      </c>
      <c r="W9" s="85" t="s">
        <v>40</v>
      </c>
      <c r="X9" s="86"/>
      <c r="Y9" s="301"/>
      <c r="Z9" s="296"/>
      <c r="AA9" s="298"/>
      <c r="AB9" s="82"/>
      <c r="AC9" s="298"/>
      <c r="AD9" s="296"/>
      <c r="AE9" s="298"/>
      <c r="AF9" s="84"/>
      <c r="AG9" s="298"/>
      <c r="AH9" s="87"/>
      <c r="AJ9" s="6"/>
    </row>
    <row r="10" spans="1:36" s="7" customFormat="1" ht="55.5" customHeight="1" thickBot="1">
      <c r="A10" s="88" t="s">
        <v>69</v>
      </c>
      <c r="B10" s="82"/>
      <c r="C10" s="89" t="s">
        <v>186</v>
      </c>
      <c r="D10" s="78"/>
      <c r="E10" s="89" t="s">
        <v>173</v>
      </c>
      <c r="F10" s="78"/>
      <c r="G10" s="89" t="s">
        <v>69</v>
      </c>
      <c r="H10" s="78"/>
      <c r="I10" s="89" t="s">
        <v>69</v>
      </c>
      <c r="J10" s="89"/>
      <c r="K10" s="31">
        <v>0</v>
      </c>
      <c r="L10" s="81"/>
      <c r="M10" s="32">
        <v>0</v>
      </c>
      <c r="N10" s="90"/>
      <c r="O10" s="32">
        <v>0</v>
      </c>
      <c r="P10" s="32"/>
      <c r="Q10" s="32">
        <v>0</v>
      </c>
      <c r="R10" s="32"/>
      <c r="S10" s="32">
        <v>0</v>
      </c>
      <c r="T10" s="32">
        <v>0</v>
      </c>
      <c r="U10" s="32"/>
      <c r="V10" s="32">
        <v>0</v>
      </c>
      <c r="W10" s="32">
        <v>0</v>
      </c>
      <c r="X10" s="32"/>
      <c r="Y10" s="32">
        <v>0</v>
      </c>
      <c r="Z10" s="32"/>
      <c r="AA10" s="32">
        <v>0</v>
      </c>
      <c r="AB10" s="32"/>
      <c r="AC10" s="32">
        <v>0</v>
      </c>
      <c r="AD10" s="32"/>
      <c r="AE10" s="32">
        <v>0</v>
      </c>
      <c r="AF10" s="91"/>
      <c r="AG10" s="33">
        <f>AE10/درآمدها!$J$6</f>
        <v>0</v>
      </c>
      <c r="AH10" s="87"/>
      <c r="AI10" s="3"/>
      <c r="AJ10" s="6"/>
    </row>
    <row r="11" spans="1:36" s="7" customFormat="1" ht="55.5" customHeight="1" thickBot="1">
      <c r="A11" s="79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80"/>
      <c r="N11" s="80"/>
      <c r="O11" s="93">
        <f>SUM(O10:O10)</f>
        <v>0</v>
      </c>
      <c r="P11" s="80"/>
      <c r="Q11" s="93">
        <f>SUM(Q10:Q10)</f>
        <v>0</v>
      </c>
      <c r="R11" s="80"/>
      <c r="S11" s="80"/>
      <c r="T11" s="93">
        <f>SUM(T10:T10)</f>
        <v>0</v>
      </c>
      <c r="U11" s="80"/>
      <c r="V11" s="80"/>
      <c r="W11" s="93">
        <f>SUM(W10:W10)</f>
        <v>0</v>
      </c>
      <c r="X11" s="80"/>
      <c r="Y11" s="80"/>
      <c r="Z11" s="80"/>
      <c r="AA11" s="80"/>
      <c r="AB11" s="80"/>
      <c r="AC11" s="93">
        <f>SUM(AC10:AC10)</f>
        <v>0</v>
      </c>
      <c r="AD11" s="80"/>
      <c r="AE11" s="93">
        <f>SUM(AE10:AE10)</f>
        <v>0</v>
      </c>
      <c r="AF11" s="80"/>
      <c r="AG11" s="94">
        <f>SUM(AG10:AG10)</f>
        <v>0</v>
      </c>
      <c r="AH11" s="87"/>
      <c r="AI11" s="3"/>
      <c r="AJ11" s="6"/>
    </row>
    <row r="12" spans="1:36" s="7" customFormat="1" ht="55.5" customHeight="1" thickTop="1">
      <c r="A12" s="95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80"/>
      <c r="N12" s="80"/>
      <c r="O12" s="95"/>
      <c r="P12" s="80"/>
      <c r="Q12" s="95"/>
      <c r="R12" s="80"/>
      <c r="S12" s="80"/>
      <c r="T12" s="95"/>
      <c r="U12" s="80"/>
      <c r="V12" s="80"/>
      <c r="W12" s="95"/>
      <c r="X12" s="80"/>
      <c r="Y12" s="80"/>
      <c r="Z12" s="80"/>
      <c r="AA12" s="80"/>
      <c r="AB12" s="80"/>
      <c r="AC12" s="95"/>
      <c r="AD12" s="80"/>
      <c r="AE12" s="95"/>
      <c r="AF12" s="80"/>
      <c r="AG12" s="95"/>
      <c r="AH12" s="87"/>
      <c r="AJ12" s="6"/>
    </row>
    <row r="13" spans="1:36" s="7" customFormat="1" ht="55.5" customHeight="1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87"/>
      <c r="AI13" s="3"/>
      <c r="AJ13" s="6"/>
    </row>
    <row r="14" spans="1:36" s="8" customFormat="1" ht="29.4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3"/>
      <c r="AH14" s="96"/>
      <c r="AJ14" s="6"/>
    </row>
    <row r="15" spans="1:36" s="9" customFormat="1" ht="30.6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3"/>
      <c r="AD15" s="32"/>
      <c r="AE15" s="32"/>
      <c r="AF15" s="32"/>
      <c r="AG15" s="33"/>
      <c r="AH15" s="95"/>
    </row>
    <row r="16" spans="1:36" s="3" customFormat="1" ht="29.4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3"/>
      <c r="AD16" s="32"/>
      <c r="AE16" s="32"/>
      <c r="AF16" s="32"/>
      <c r="AG16" s="33"/>
      <c r="AH16" s="32"/>
    </row>
    <row r="17" spans="1:34" s="3" customFormat="1" ht="29.4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3"/>
      <c r="AD17" s="32"/>
      <c r="AE17" s="32"/>
      <c r="AF17" s="32"/>
      <c r="AG17" s="35"/>
      <c r="AH17" s="32"/>
    </row>
    <row r="18" spans="1:34" s="3" customFormat="1" ht="29.4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</row>
    <row r="19" spans="1:34" s="3" customFormat="1" ht="29.4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</row>
    <row r="20" spans="1:34" s="3" customFormat="1" ht="29.4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</row>
    <row r="21" spans="1:34" s="3" customFormat="1" ht="29.4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</row>
    <row r="22" spans="1:34" s="3" customFormat="1" ht="29.4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</row>
    <row r="23" spans="1:34" s="3" customFormat="1" ht="29.4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</row>
    <row r="24" spans="1:34" s="3" customFormat="1" ht="29.4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32"/>
    </row>
    <row r="25" spans="1:34" s="3" customFormat="1" ht="29.4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32"/>
    </row>
    <row r="26" spans="1:34" s="3" customFormat="1" ht="29.4">
      <c r="A26" s="80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32"/>
    </row>
  </sheetData>
  <mergeCells count="28">
    <mergeCell ref="A1:AG1"/>
    <mergeCell ref="A2:AG2"/>
    <mergeCell ref="A3:AG3"/>
    <mergeCell ref="A5:AG5"/>
    <mergeCell ref="A7:L7"/>
    <mergeCell ref="M7:Q7"/>
    <mergeCell ref="S7:W7"/>
    <mergeCell ref="Y7:AG7"/>
    <mergeCell ref="Q8:Q9"/>
    <mergeCell ref="A8:A9"/>
    <mergeCell ref="C8:C9"/>
    <mergeCell ref="E8:E9"/>
    <mergeCell ref="G8:G9"/>
    <mergeCell ref="I8:I9"/>
    <mergeCell ref="K8:K9"/>
    <mergeCell ref="M8:M9"/>
    <mergeCell ref="N8:N9"/>
    <mergeCell ref="O8:O9"/>
    <mergeCell ref="P8:P9"/>
    <mergeCell ref="AD8:AD9"/>
    <mergeCell ref="AE8:AE9"/>
    <mergeCell ref="AG8:AG9"/>
    <mergeCell ref="S8:T8"/>
    <mergeCell ref="V8:W8"/>
    <mergeCell ref="Y8:Y9"/>
    <mergeCell ref="Z8:Z9"/>
    <mergeCell ref="AA8:AA9"/>
    <mergeCell ref="AC8:AC9"/>
  </mergeCells>
  <pageMargins left="0.25" right="0.25" top="0.75" bottom="0.75" header="0.3" footer="0.3"/>
  <pageSetup paperSize="9" scale="4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8"/>
  <sheetViews>
    <sheetView rightToLeft="1" view="pageBreakPreview" zoomScale="60" zoomScaleNormal="100" workbookViewId="0">
      <selection activeCell="G20" sqref="G20"/>
    </sheetView>
  </sheetViews>
  <sheetFormatPr defaultColWidth="9.109375" defaultRowHeight="15.6"/>
  <cols>
    <col min="1" max="1" width="34.6640625" style="25" bestFit="1" customWidth="1"/>
    <col min="2" max="2" width="0.6640625" style="25" customWidth="1"/>
    <col min="3" max="3" width="15" style="272" bestFit="1" customWidth="1"/>
    <col min="4" max="4" width="0.44140625" style="25" customWidth="1"/>
    <col min="5" max="5" width="16.44140625" style="25" bestFit="1" customWidth="1"/>
    <col min="6" max="6" width="0.44140625" style="25" customWidth="1"/>
    <col min="7" max="7" width="16.44140625" style="25" bestFit="1" customWidth="1"/>
    <col min="8" max="8" width="0.44140625" style="25" customWidth="1"/>
    <col min="9" max="9" width="15" style="25" bestFit="1" customWidth="1"/>
    <col min="10" max="10" width="0.5546875" style="25" customWidth="1"/>
    <col min="11" max="11" width="14.5546875" style="25" hidden="1" customWidth="1"/>
    <col min="12" max="12" width="18.88671875" style="25" hidden="1" customWidth="1"/>
    <col min="13" max="13" width="16" style="25" hidden="1" customWidth="1"/>
    <col min="14" max="14" width="0" style="25" hidden="1" customWidth="1"/>
    <col min="15" max="16384" width="9.109375" style="25"/>
  </cols>
  <sheetData>
    <row r="1" spans="1:13" ht="18.600000000000001">
      <c r="A1" s="310" t="s">
        <v>72</v>
      </c>
      <c r="B1" s="310"/>
      <c r="C1" s="310"/>
      <c r="D1" s="310"/>
      <c r="E1" s="310"/>
      <c r="F1" s="310"/>
      <c r="G1" s="310"/>
      <c r="H1" s="310"/>
      <c r="I1" s="310"/>
      <c r="J1" s="310"/>
      <c r="K1" s="310"/>
    </row>
    <row r="2" spans="1:13" ht="18.600000000000001">
      <c r="A2" s="310" t="s">
        <v>41</v>
      </c>
      <c r="B2" s="310"/>
      <c r="C2" s="310"/>
      <c r="D2" s="310"/>
      <c r="E2" s="310"/>
      <c r="F2" s="310"/>
      <c r="G2" s="310"/>
      <c r="H2" s="310"/>
      <c r="I2" s="310"/>
      <c r="J2" s="310"/>
      <c r="K2" s="310"/>
    </row>
    <row r="3" spans="1:13" ht="18.600000000000001">
      <c r="A3" s="310" t="str">
        <f>' سهام'!A3</f>
        <v>برای ماه منتهی به 1404/11/30</v>
      </c>
      <c r="B3" s="310"/>
      <c r="C3" s="310"/>
      <c r="D3" s="310"/>
      <c r="E3" s="310"/>
      <c r="F3" s="310"/>
      <c r="G3" s="310"/>
      <c r="H3" s="310"/>
      <c r="I3" s="310"/>
      <c r="J3" s="310"/>
      <c r="K3" s="310"/>
    </row>
    <row r="4" spans="1:13" ht="18.600000000000001">
      <c r="A4" s="254"/>
      <c r="B4" s="254"/>
      <c r="C4" s="254"/>
      <c r="D4" s="254"/>
      <c r="E4" s="254"/>
      <c r="F4" s="254"/>
      <c r="G4" s="254"/>
      <c r="H4" s="254"/>
      <c r="I4" s="254"/>
      <c r="J4" s="254"/>
      <c r="K4" s="254"/>
    </row>
    <row r="5" spans="1:13" ht="18.600000000000001">
      <c r="A5" s="313" t="s">
        <v>42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</row>
    <row r="6" spans="1:13" ht="18.600000000000001" thickBot="1">
      <c r="A6" s="255"/>
      <c r="B6" s="2"/>
      <c r="C6" s="256" t="s">
        <v>522</v>
      </c>
      <c r="D6" s="257"/>
      <c r="E6" s="257"/>
      <c r="F6" s="257"/>
      <c r="G6" s="257"/>
      <c r="H6" s="257"/>
      <c r="I6" s="257"/>
      <c r="J6" s="257"/>
      <c r="K6" s="257" t="s">
        <v>523</v>
      </c>
    </row>
    <row r="7" spans="1:13" ht="18.75" customHeight="1" thickBot="1">
      <c r="A7" s="258"/>
      <c r="B7" s="2"/>
      <c r="C7" s="259" t="str">
        <f>اوراق!M7</f>
        <v>1403/10/30</v>
      </c>
      <c r="D7" s="220"/>
      <c r="E7" s="309" t="s">
        <v>7</v>
      </c>
      <c r="F7" s="309"/>
      <c r="G7" s="309"/>
      <c r="H7" s="2"/>
      <c r="I7" s="314" t="str">
        <f>اوراق!Y7</f>
        <v>1404/11/30</v>
      </c>
      <c r="J7" s="314"/>
      <c r="K7" s="314"/>
    </row>
    <row r="8" spans="1:13" ht="24" customHeight="1">
      <c r="A8" s="317" t="s">
        <v>8</v>
      </c>
      <c r="B8" s="261"/>
      <c r="C8" s="319" t="s">
        <v>6</v>
      </c>
      <c r="D8" s="261"/>
      <c r="E8" s="307" t="s">
        <v>29</v>
      </c>
      <c r="F8" s="263"/>
      <c r="G8" s="307" t="s">
        <v>30</v>
      </c>
      <c r="H8" s="2"/>
      <c r="I8" s="315" t="s">
        <v>6</v>
      </c>
      <c r="J8" s="317"/>
      <c r="K8" s="311" t="s">
        <v>18</v>
      </c>
    </row>
    <row r="9" spans="1:13" ht="18.600000000000001" thickBot="1">
      <c r="A9" s="318"/>
      <c r="B9" s="261"/>
      <c r="C9" s="320"/>
      <c r="D9" s="261"/>
      <c r="E9" s="308"/>
      <c r="F9" s="2"/>
      <c r="G9" s="308"/>
      <c r="H9" s="2"/>
      <c r="I9" s="316"/>
      <c r="J9" s="317"/>
      <c r="K9" s="312"/>
    </row>
    <row r="10" spans="1:13" ht="18">
      <c r="A10" s="260" t="s">
        <v>443</v>
      </c>
      <c r="B10" s="261"/>
      <c r="C10" s="262">
        <v>195064</v>
      </c>
      <c r="D10" s="261"/>
      <c r="E10" s="264">
        <v>0</v>
      </c>
      <c r="F10" s="2"/>
      <c r="G10" s="264">
        <v>0</v>
      </c>
      <c r="H10" s="2"/>
      <c r="I10" s="265">
        <v>195064</v>
      </c>
      <c r="J10" s="260"/>
      <c r="K10" s="266">
        <f>I10/درآمدها!$J$6</f>
        <v>1.5180975046877209E-8</v>
      </c>
      <c r="L10" s="116"/>
    </row>
    <row r="11" spans="1:13" ht="18">
      <c r="A11" s="260" t="s">
        <v>322</v>
      </c>
      <c r="B11" s="261"/>
      <c r="C11" s="262">
        <v>1758087</v>
      </c>
      <c r="D11" s="261"/>
      <c r="E11" s="264">
        <v>7195</v>
      </c>
      <c r="F11" s="2"/>
      <c r="G11" s="264">
        <v>0</v>
      </c>
      <c r="H11" s="2"/>
      <c r="I11" s="265">
        <v>1765282</v>
      </c>
      <c r="J11" s="260"/>
      <c r="K11" s="266">
        <f>I11/درآمدها!$J$6</f>
        <v>1.3738415080538436E-7</v>
      </c>
    </row>
    <row r="12" spans="1:13" ht="41.4" customHeight="1">
      <c r="A12" s="260" t="s">
        <v>321</v>
      </c>
      <c r="B12" s="261"/>
      <c r="C12" s="262">
        <v>429878</v>
      </c>
      <c r="D12" s="261"/>
      <c r="E12" s="264">
        <v>1759</v>
      </c>
      <c r="F12" s="2"/>
      <c r="G12" s="264">
        <v>0</v>
      </c>
      <c r="H12" s="2"/>
      <c r="I12" s="265">
        <v>431637</v>
      </c>
      <c r="J12" s="260"/>
      <c r="K12" s="266">
        <f>I12/درآمدها!$J$6</f>
        <v>3.3592413394111358E-8</v>
      </c>
    </row>
    <row r="13" spans="1:13" ht="18.600000000000001" thickBot="1">
      <c r="A13" s="260" t="s">
        <v>323</v>
      </c>
      <c r="B13" s="261"/>
      <c r="C13" s="262">
        <v>21300744424</v>
      </c>
      <c r="D13" s="261"/>
      <c r="E13" s="267">
        <v>5165070682514</v>
      </c>
      <c r="F13" s="2"/>
      <c r="G13" s="267">
        <v>5080346112430</v>
      </c>
      <c r="H13" s="2"/>
      <c r="I13" s="268">
        <v>106025314508</v>
      </c>
      <c r="J13" s="260"/>
      <c r="K13" s="266">
        <f>I13/درآمدها!$J$6</f>
        <v>8.2514849171720882E-3</v>
      </c>
    </row>
    <row r="14" spans="1:13" s="2" customFormat="1" ht="18.600000000000001" thickBot="1">
      <c r="A14" s="260" t="s">
        <v>2</v>
      </c>
      <c r="B14" s="261"/>
      <c r="C14" s="269">
        <f>SUM(C10:C13)</f>
        <v>21303127453</v>
      </c>
      <c r="D14" s="270"/>
      <c r="E14" s="269">
        <f>SUM(E10:E13)</f>
        <v>5165070691468</v>
      </c>
      <c r="F14" s="270"/>
      <c r="G14" s="269">
        <f>SUM(G10:G13)</f>
        <v>5080346112430</v>
      </c>
      <c r="H14" s="270"/>
      <c r="I14" s="269">
        <f>SUM(I10:I13)</f>
        <v>106027706491</v>
      </c>
      <c r="J14" s="270"/>
      <c r="K14" s="271">
        <f>SUM(K10:K13)</f>
        <v>8.2516710747113347E-3</v>
      </c>
      <c r="M14" s="104"/>
    </row>
    <row r="15" spans="1:13" s="2" customFormat="1" ht="18.600000000000001" thickTop="1">
      <c r="A15" s="25"/>
      <c r="B15" s="25"/>
      <c r="C15" s="272"/>
      <c r="E15" s="25"/>
      <c r="G15" s="25"/>
      <c r="I15" s="25"/>
      <c r="K15" s="25"/>
      <c r="M15" s="105"/>
    </row>
    <row r="16" spans="1:13" s="2" customFormat="1" ht="24" customHeight="1">
      <c r="B16" s="25"/>
      <c r="C16" s="272"/>
      <c r="E16" s="25"/>
      <c r="G16" s="25"/>
      <c r="I16" s="25"/>
      <c r="K16" s="25"/>
    </row>
    <row r="18" spans="9:9">
      <c r="I18" s="273"/>
    </row>
  </sheetData>
  <autoFilter ref="A9:K9" xr:uid="{00000000-0009-0000-0000-000003000000}">
    <sortState xmlns:xlrd2="http://schemas.microsoft.com/office/spreadsheetml/2017/richdata2" ref="A13:K14">
      <sortCondition descending="1" ref="I9"/>
    </sortState>
  </autoFilter>
  <mergeCells count="13">
    <mergeCell ref="G8:G9"/>
    <mergeCell ref="E7:G7"/>
    <mergeCell ref="A1:K1"/>
    <mergeCell ref="A2:K2"/>
    <mergeCell ref="A3:K3"/>
    <mergeCell ref="K8:K9"/>
    <mergeCell ref="A5:K5"/>
    <mergeCell ref="I7:K7"/>
    <mergeCell ref="I8:I9"/>
    <mergeCell ref="J8:J9"/>
    <mergeCell ref="A8:A9"/>
    <mergeCell ref="C8:C9"/>
    <mergeCell ref="E8:E9"/>
  </mergeCells>
  <pageMargins left="0.25" right="0.25" top="0.75" bottom="0.75" header="0.3" footer="0.3"/>
  <pageSetup paperSize="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29"/>
  <sheetViews>
    <sheetView rightToLeft="1" view="pageBreakPreview" zoomScale="60" zoomScaleNormal="100" workbookViewId="0">
      <selection activeCell="G20" sqref="G20"/>
    </sheetView>
  </sheetViews>
  <sheetFormatPr defaultColWidth="9.109375" defaultRowHeight="16.8"/>
  <cols>
    <col min="1" max="1" width="60.109375" style="56" customWidth="1"/>
    <col min="2" max="2" width="1" style="56" customWidth="1"/>
    <col min="3" max="3" width="9.109375" style="57"/>
    <col min="4" max="4" width="1.109375" style="57" customWidth="1"/>
    <col min="5" max="5" width="25.33203125" style="58" bestFit="1" customWidth="1"/>
    <col min="6" max="6" width="1" style="57" customWidth="1"/>
    <col min="7" max="7" width="19.6640625" style="57" customWidth="1"/>
    <col min="8" max="8" width="1" style="57" customWidth="1"/>
    <col min="9" max="9" width="24.5546875" style="57" customWidth="1"/>
    <col min="10" max="10" width="25.5546875" style="21" bestFit="1" customWidth="1"/>
    <col min="11" max="11" width="7.6640625" style="21" hidden="1" customWidth="1"/>
    <col min="12" max="12" width="17.33203125" style="11" hidden="1" customWidth="1"/>
    <col min="13" max="13" width="14.88671875" style="11" hidden="1" customWidth="1"/>
    <col min="14" max="14" width="0" style="11" hidden="1" customWidth="1"/>
    <col min="15" max="16384" width="9.109375" style="11"/>
  </cols>
  <sheetData>
    <row r="1" spans="1:14" ht="20.399999999999999">
      <c r="A1" s="322" t="s">
        <v>72</v>
      </c>
      <c r="B1" s="322"/>
      <c r="C1" s="322"/>
      <c r="D1" s="322"/>
      <c r="E1" s="322"/>
      <c r="F1" s="322"/>
      <c r="G1" s="322"/>
      <c r="H1" s="322"/>
      <c r="I1" s="322"/>
      <c r="J1" s="16"/>
      <c r="K1" s="16"/>
    </row>
    <row r="2" spans="1:14" ht="20.399999999999999">
      <c r="A2" s="322" t="s">
        <v>41</v>
      </c>
      <c r="B2" s="322"/>
      <c r="C2" s="322"/>
      <c r="D2" s="322"/>
      <c r="E2" s="322"/>
      <c r="F2" s="322"/>
      <c r="G2" s="322"/>
      <c r="H2" s="322"/>
      <c r="I2" s="322"/>
      <c r="J2" s="17"/>
      <c r="K2" s="16"/>
    </row>
    <row r="3" spans="1:14" ht="20.399999999999999">
      <c r="A3" s="322" t="str">
        <f>سپرده!A3</f>
        <v>برای ماه منتهی به 1404/11/30</v>
      </c>
      <c r="B3" s="322"/>
      <c r="C3" s="322"/>
      <c r="D3" s="322"/>
      <c r="E3" s="322"/>
      <c r="F3" s="322"/>
      <c r="G3" s="322"/>
      <c r="H3" s="322"/>
      <c r="I3" s="322"/>
      <c r="J3" s="16"/>
      <c r="K3" s="16"/>
    </row>
    <row r="4" spans="1:14" ht="21" thickBot="1">
      <c r="A4" s="36"/>
      <c r="B4" s="36"/>
      <c r="C4" s="36"/>
      <c r="D4" s="36"/>
      <c r="E4" s="36"/>
      <c r="F4" s="36"/>
      <c r="G4" s="36"/>
      <c r="H4" s="36"/>
      <c r="I4" s="36"/>
      <c r="J4" s="16"/>
      <c r="K4" s="16"/>
      <c r="L4" s="20">
        <v>1495438279053</v>
      </c>
    </row>
    <row r="5" spans="1:14" ht="21" thickBot="1">
      <c r="A5" s="106" t="s">
        <v>23</v>
      </c>
      <c r="B5" s="41"/>
      <c r="C5" s="41"/>
      <c r="D5" s="41"/>
      <c r="E5" s="41"/>
      <c r="F5" s="41"/>
      <c r="G5" s="41"/>
      <c r="H5" s="41"/>
      <c r="I5" s="41"/>
      <c r="J5" s="4">
        <v>-272591368876</v>
      </c>
      <c r="K5" s="18" t="s">
        <v>68</v>
      </c>
      <c r="L5" s="20">
        <v>1419601569268</v>
      </c>
      <c r="N5" s="11" t="s">
        <v>515</v>
      </c>
    </row>
    <row r="6" spans="1:14" ht="21.75" customHeight="1" thickBot="1">
      <c r="A6" s="40"/>
      <c r="B6" s="40"/>
      <c r="C6" s="40" t="s">
        <v>522</v>
      </c>
      <c r="D6" s="40"/>
      <c r="E6" s="321" t="str">
        <f>اوراق!Y7</f>
        <v>1404/11/30</v>
      </c>
      <c r="F6" s="321"/>
      <c r="G6" s="321"/>
      <c r="H6" s="321"/>
      <c r="I6" s="321"/>
      <c r="J6" s="4">
        <v>12849240539403</v>
      </c>
      <c r="K6" s="18" t="s">
        <v>523</v>
      </c>
      <c r="L6" s="20">
        <v>14407796782824</v>
      </c>
    </row>
    <row r="7" spans="1:14" ht="21" thickBot="1">
      <c r="A7" s="174" t="s">
        <v>31</v>
      </c>
      <c r="B7" s="42"/>
      <c r="C7" s="175" t="s">
        <v>32</v>
      </c>
      <c r="D7" s="38"/>
      <c r="E7" s="44" t="s">
        <v>6</v>
      </c>
      <c r="F7" s="38"/>
      <c r="G7" s="43" t="s">
        <v>16</v>
      </c>
      <c r="H7" s="38"/>
      <c r="I7" s="43" t="s">
        <v>67</v>
      </c>
      <c r="J7" s="4">
        <v>-2086060330301</v>
      </c>
      <c r="K7" s="18" t="s">
        <v>516</v>
      </c>
    </row>
    <row r="8" spans="1:14" ht="21" customHeight="1">
      <c r="A8" s="40" t="s">
        <v>37</v>
      </c>
      <c r="B8" s="40"/>
      <c r="C8" s="45" t="s">
        <v>440</v>
      </c>
      <c r="D8" s="41"/>
      <c r="E8" s="46">
        <f>'درآمد سرمایه گذاری در سهام '!T379</f>
        <v>-414420482537</v>
      </c>
      <c r="F8" s="41"/>
      <c r="G8" s="47">
        <f>E8/$J$5</f>
        <v>1.5202993559400522</v>
      </c>
      <c r="H8" s="48"/>
      <c r="I8" s="47">
        <f>-E8/$J$6</f>
        <v>3.2252527397720797E-2</v>
      </c>
      <c r="J8" s="20"/>
      <c r="K8" s="11"/>
    </row>
    <row r="9" spans="1:14" ht="18.75" customHeight="1">
      <c r="A9" s="40" t="s">
        <v>38</v>
      </c>
      <c r="B9" s="40"/>
      <c r="C9" s="45" t="s">
        <v>43</v>
      </c>
      <c r="D9" s="41"/>
      <c r="E9" s="49">
        <f>'درآمد سرمایه گذاری در اوراق بها'!Q12</f>
        <v>0</v>
      </c>
      <c r="F9" s="41"/>
      <c r="G9" s="47">
        <f t="shared" ref="G9:G10" si="0">E9/$J$5</f>
        <v>0</v>
      </c>
      <c r="H9" s="50"/>
      <c r="I9" s="47">
        <f>-E9/$J$6</f>
        <v>0</v>
      </c>
      <c r="J9" s="11"/>
      <c r="K9" s="11"/>
    </row>
    <row r="10" spans="1:14" ht="18.75" customHeight="1">
      <c r="A10" s="40" t="s">
        <v>39</v>
      </c>
      <c r="B10" s="40"/>
      <c r="C10" s="45" t="s">
        <v>441</v>
      </c>
      <c r="D10" s="41"/>
      <c r="E10" s="49">
        <f>'درآمد سپرده بانکی'!G13</f>
        <v>756719116</v>
      </c>
      <c r="F10" s="41"/>
      <c r="G10" s="47">
        <f t="shared" si="0"/>
        <v>-2.7760200886779601E-3</v>
      </c>
      <c r="H10" s="50"/>
      <c r="I10" s="47">
        <f>-E10/$J$6</f>
        <v>-5.8892127801598349E-5</v>
      </c>
      <c r="J10" s="12"/>
      <c r="K10" s="11"/>
      <c r="M10" s="20">
        <v>-1419601569268</v>
      </c>
    </row>
    <row r="11" spans="1:14" ht="19.5" customHeight="1" thickBot="1">
      <c r="A11" s="40" t="s">
        <v>28</v>
      </c>
      <c r="B11" s="40"/>
      <c r="C11" s="45" t="s">
        <v>442</v>
      </c>
      <c r="D11" s="41"/>
      <c r="E11" s="51">
        <f>'سایر درآمدها'!E11</f>
        <v>29784851931</v>
      </c>
      <c r="F11" s="41"/>
      <c r="G11" s="47">
        <f>E11/$J$5</f>
        <v>-0.10926557232466495</v>
      </c>
      <c r="H11" s="50"/>
      <c r="I11" s="47">
        <f>-E11/$J$6</f>
        <v>-2.3180243096596167E-3</v>
      </c>
      <c r="J11" s="12"/>
      <c r="K11" s="11"/>
      <c r="M11" s="20">
        <f>-2248255614</f>
        <v>-2248255614</v>
      </c>
    </row>
    <row r="12" spans="1:14" ht="19.5" customHeight="1" thickBot="1">
      <c r="A12" s="40"/>
      <c r="B12" s="52"/>
      <c r="C12" s="37"/>
      <c r="D12" s="37"/>
      <c r="E12" s="53">
        <f>SUM(E8:E11)</f>
        <v>-383878911490</v>
      </c>
      <c r="F12" s="37"/>
      <c r="G12" s="54">
        <f>SUM(G8:G11)</f>
        <v>1.4082577635267093</v>
      </c>
      <c r="H12" s="48"/>
      <c r="I12" s="55">
        <f>SUM(I8:I11)</f>
        <v>2.9875610960259581E-2</v>
      </c>
      <c r="J12" s="19"/>
      <c r="K12" s="11"/>
      <c r="M12" s="20">
        <v>-34535989521</v>
      </c>
    </row>
    <row r="13" spans="1:14" ht="17.399999999999999" thickTop="1">
      <c r="M13" s="20">
        <v>-11833581909</v>
      </c>
    </row>
    <row r="18" ht="18.75" customHeight="1"/>
    <row r="27" ht="18.75" customHeight="1"/>
    <row r="28" ht="17.399999999999999" customHeight="1"/>
    <row r="29" ht="17.399999999999999" customHeight="1"/>
  </sheetData>
  <mergeCells count="4">
    <mergeCell ref="E6:I6"/>
    <mergeCell ref="A1:I1"/>
    <mergeCell ref="A2:I2"/>
    <mergeCell ref="A3:I3"/>
  </mergeCells>
  <pageMargins left="0.25" right="0.25" top="0.75" bottom="0.75" header="0.3" footer="0.3"/>
  <pageSetup paperSize="9" scale="9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CX384"/>
  <sheetViews>
    <sheetView rightToLeft="1" view="pageBreakPreview" topLeftCell="A7" zoomScale="50" zoomScaleNormal="100" zoomScaleSheetLayoutView="50" workbookViewId="0">
      <pane xSplit="1" ySplit="4" topLeftCell="B11" activePane="bottomRight" state="frozen"/>
      <selection activeCell="B18" sqref="B18:K20"/>
      <selection pane="topRight" activeCell="B18" sqref="B18:K20"/>
      <selection pane="bottomLeft" activeCell="B18" sqref="B18:K20"/>
      <selection pane="bottomRight" activeCell="B18" sqref="B18:K20"/>
    </sheetView>
  </sheetViews>
  <sheetFormatPr defaultColWidth="9.109375" defaultRowHeight="29.4"/>
  <cols>
    <col min="1" max="1" width="2.44140625" style="23" customWidth="1"/>
    <col min="2" max="2" width="55.33203125" style="24" customWidth="1"/>
    <col min="3" max="3" width="2.33203125" style="24" customWidth="1"/>
    <col min="4" max="4" width="28.6640625" style="3" bestFit="1" customWidth="1"/>
    <col min="5" max="5" width="3.6640625" style="3" customWidth="1"/>
    <col min="6" max="6" width="30.44140625" style="136" bestFit="1" customWidth="1"/>
    <col min="7" max="7" width="1.33203125" style="136" customWidth="1"/>
    <col min="8" max="8" width="31.88671875" style="136" bestFit="1" customWidth="1"/>
    <col min="9" max="9" width="1.33203125" style="136" customWidth="1"/>
    <col min="10" max="10" width="35.109375" style="235" bestFit="1" customWidth="1"/>
    <col min="11" max="11" width="1.6640625" style="235" customWidth="1"/>
    <col min="12" max="12" width="21.44140625" style="236" customWidth="1"/>
    <col min="13" max="13" width="1" style="236" customWidth="1"/>
    <col min="14" max="14" width="31" style="3" bestFit="1" customWidth="1"/>
    <col min="15" max="15" width="1.109375" style="3" customWidth="1"/>
    <col min="16" max="16" width="32.88671875" style="136" customWidth="1"/>
    <col min="17" max="17" width="1.5546875" style="136" customWidth="1"/>
    <col min="18" max="18" width="29.5546875" style="136" customWidth="1"/>
    <col min="19" max="19" width="1.88671875" style="136" customWidth="1"/>
    <col min="20" max="20" width="32" style="136" customWidth="1"/>
    <col min="21" max="21" width="1.44140625" style="136" customWidth="1"/>
    <col min="22" max="22" width="18.109375" style="236" bestFit="1" customWidth="1"/>
    <col min="23" max="23" width="9.109375" style="24" customWidth="1"/>
    <col min="24" max="16325" width="9.109375" style="24"/>
    <col min="16326" max="16326" width="22.88671875" style="24" bestFit="1" customWidth="1"/>
    <col min="16327" max="16384" width="9.109375" style="24"/>
  </cols>
  <sheetData>
    <row r="1" spans="1:22" ht="30.6">
      <c r="B1" s="288" t="s">
        <v>72</v>
      </c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</row>
    <row r="2" spans="1:22" ht="30.6">
      <c r="B2" s="288" t="s">
        <v>44</v>
      </c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</row>
    <row r="3" spans="1:22" ht="30.6">
      <c r="B3" s="288" t="str">
        <f>' سهام'!A3</f>
        <v>برای ماه منتهی به 1404/11/30</v>
      </c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8"/>
      <c r="R3" s="288"/>
      <c r="S3" s="288"/>
      <c r="T3" s="288"/>
      <c r="U3" s="288"/>
      <c r="V3" s="288"/>
    </row>
    <row r="5" spans="1:22" ht="30.6">
      <c r="B5" s="294" t="s">
        <v>24</v>
      </c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4"/>
      <c r="P5" s="294"/>
      <c r="Q5" s="294"/>
      <c r="R5" s="294"/>
      <c r="S5" s="294"/>
      <c r="T5" s="294"/>
      <c r="U5" s="294"/>
      <c r="V5" s="294"/>
    </row>
    <row r="6" spans="1:22" ht="9.75" customHeight="1"/>
    <row r="7" spans="1:22" ht="31.2" thickBot="1">
      <c r="B7" s="237"/>
      <c r="C7" s="238"/>
      <c r="D7" s="323" t="str">
        <f>'درآمد سود سهام'!$I$7</f>
        <v>طی بهمن ماه</v>
      </c>
      <c r="E7" s="323"/>
      <c r="F7" s="282"/>
      <c r="G7" s="282"/>
      <c r="H7" s="282"/>
      <c r="I7" s="282"/>
      <c r="J7" s="282"/>
      <c r="K7" s="282"/>
      <c r="L7" s="282"/>
      <c r="M7" s="239"/>
      <c r="N7" s="323" t="str">
        <f>'درآمد سود سهام'!$O$7</f>
        <v>از ابتدای سال مالی تا پایان بهمن ماه</v>
      </c>
      <c r="O7" s="323"/>
      <c r="P7" s="282"/>
      <c r="Q7" s="282"/>
      <c r="R7" s="282"/>
      <c r="S7" s="282"/>
      <c r="T7" s="282"/>
      <c r="U7" s="282"/>
      <c r="V7" s="282"/>
    </row>
    <row r="8" spans="1:22" s="97" customFormat="1" ht="24.75" customHeight="1">
      <c r="A8" s="98"/>
      <c r="B8" s="324" t="s">
        <v>20</v>
      </c>
      <c r="C8" s="325"/>
      <c r="D8" s="327" t="s">
        <v>9</v>
      </c>
      <c r="E8" s="137"/>
      <c r="F8" s="329" t="s">
        <v>10</v>
      </c>
      <c r="G8" s="138"/>
      <c r="H8" s="329" t="s">
        <v>11</v>
      </c>
      <c r="I8" s="138"/>
      <c r="J8" s="331" t="s">
        <v>2</v>
      </c>
      <c r="K8" s="331"/>
      <c r="L8" s="331"/>
      <c r="M8" s="241"/>
      <c r="N8" s="327" t="s">
        <v>9</v>
      </c>
      <c r="O8" s="137"/>
      <c r="P8" s="329" t="s">
        <v>10</v>
      </c>
      <c r="Q8" s="138"/>
      <c r="R8" s="329" t="s">
        <v>11</v>
      </c>
      <c r="S8" s="138"/>
      <c r="T8" s="331" t="s">
        <v>2</v>
      </c>
      <c r="U8" s="331"/>
      <c r="V8" s="331"/>
    </row>
    <row r="9" spans="1:22" s="97" customFormat="1" ht="6" customHeight="1" thickBot="1">
      <c r="A9" s="98"/>
      <c r="B9" s="325"/>
      <c r="C9" s="325"/>
      <c r="D9" s="328"/>
      <c r="E9" s="139"/>
      <c r="F9" s="330"/>
      <c r="G9" s="140"/>
      <c r="H9" s="330"/>
      <c r="I9" s="140"/>
      <c r="J9" s="282"/>
      <c r="K9" s="282"/>
      <c r="L9" s="282"/>
      <c r="M9" s="242"/>
      <c r="N9" s="328"/>
      <c r="O9" s="139"/>
      <c r="P9" s="330"/>
      <c r="Q9" s="140"/>
      <c r="R9" s="330"/>
      <c r="S9" s="140"/>
      <c r="T9" s="282"/>
      <c r="U9" s="282"/>
      <c r="V9" s="282"/>
    </row>
    <row r="10" spans="1:22" s="97" customFormat="1" ht="61.8" thickBot="1">
      <c r="A10" s="98"/>
      <c r="B10" s="326"/>
      <c r="C10" s="325"/>
      <c r="D10" s="126" t="s">
        <v>47</v>
      </c>
      <c r="E10" s="126"/>
      <c r="F10" s="141" t="s">
        <v>48</v>
      </c>
      <c r="G10" s="141"/>
      <c r="H10" s="141" t="s">
        <v>49</v>
      </c>
      <c r="I10" s="141"/>
      <c r="J10" s="243" t="s">
        <v>6</v>
      </c>
      <c r="K10" s="243"/>
      <c r="L10" s="244" t="s">
        <v>16</v>
      </c>
      <c r="M10" s="239"/>
      <c r="N10" s="126" t="s">
        <v>47</v>
      </c>
      <c r="O10" s="126"/>
      <c r="P10" s="141" t="s">
        <v>48</v>
      </c>
      <c r="Q10" s="141"/>
      <c r="R10" s="141" t="s">
        <v>49</v>
      </c>
      <c r="S10" s="141"/>
      <c r="T10" s="142" t="s">
        <v>6</v>
      </c>
      <c r="U10" s="142"/>
      <c r="V10" s="244" t="s">
        <v>16</v>
      </c>
    </row>
    <row r="11" spans="1:22" s="97" customFormat="1" ht="42.75" customHeight="1">
      <c r="A11" s="98"/>
      <c r="B11" s="245" t="s">
        <v>227</v>
      </c>
      <c r="C11" s="240"/>
      <c r="D11" s="123">
        <v>0</v>
      </c>
      <c r="E11" s="123"/>
      <c r="F11" s="123">
        <v>-2674588298</v>
      </c>
      <c r="G11" s="123"/>
      <c r="H11" s="123">
        <v>211883617</v>
      </c>
      <c r="I11" s="123"/>
      <c r="J11" s="143">
        <f t="shared" ref="J11:J75" si="0">D11+F11+H11</f>
        <v>-2462704681</v>
      </c>
      <c r="K11" s="143"/>
      <c r="L11" s="246">
        <f>J11/درآمدها!$J$7</f>
        <v>1.1805529520062604E-3</v>
      </c>
      <c r="M11" s="246"/>
      <c r="N11" s="123">
        <v>2487448240</v>
      </c>
      <c r="O11" s="123"/>
      <c r="P11" s="123">
        <v>822406353</v>
      </c>
      <c r="Q11" s="123"/>
      <c r="R11" s="123">
        <v>1069243388</v>
      </c>
      <c r="S11" s="123"/>
      <c r="T11" s="143">
        <f>N11+P11+R11</f>
        <v>4379097981</v>
      </c>
      <c r="U11" s="140"/>
      <c r="V11" s="246">
        <f>T11/درآمدها!$J$5</f>
        <v>-1.6064697862799987E-2</v>
      </c>
    </row>
    <row r="12" spans="1:22" s="97" customFormat="1" ht="42.75" customHeight="1">
      <c r="A12" s="98"/>
      <c r="B12" s="245" t="s">
        <v>297</v>
      </c>
      <c r="C12" s="240"/>
      <c r="D12" s="123">
        <v>0</v>
      </c>
      <c r="E12" s="123"/>
      <c r="F12" s="123">
        <v>-2272486575</v>
      </c>
      <c r="G12" s="123"/>
      <c r="H12" s="123">
        <v>30469001</v>
      </c>
      <c r="I12" s="123"/>
      <c r="J12" s="143">
        <f t="shared" si="0"/>
        <v>-2242017574</v>
      </c>
      <c r="K12" s="143"/>
      <c r="L12" s="246">
        <f>J12/درآمدها!$J$7</f>
        <v>1.0747616171179943E-3</v>
      </c>
      <c r="M12" s="246"/>
      <c r="N12" s="123">
        <v>4114581600</v>
      </c>
      <c r="O12" s="123"/>
      <c r="P12" s="123">
        <v>-74745944</v>
      </c>
      <c r="Q12" s="123"/>
      <c r="R12" s="123">
        <v>-6850362149</v>
      </c>
      <c r="S12" s="123"/>
      <c r="T12" s="143">
        <f t="shared" ref="T12:T75" si="1">N12+P12+R12</f>
        <v>-2810526493</v>
      </c>
      <c r="U12" s="140"/>
      <c r="V12" s="246">
        <f>T12/درآمدها!$J$5</f>
        <v>1.0310401626393717E-2</v>
      </c>
    </row>
    <row r="13" spans="1:22" s="97" customFormat="1" ht="42.75" customHeight="1">
      <c r="A13" s="98"/>
      <c r="B13" s="245" t="s">
        <v>211</v>
      </c>
      <c r="C13" s="240"/>
      <c r="D13" s="123">
        <v>0</v>
      </c>
      <c r="E13" s="123"/>
      <c r="F13" s="123">
        <v>-13238685999</v>
      </c>
      <c r="G13" s="123"/>
      <c r="H13" s="123">
        <v>284301689</v>
      </c>
      <c r="I13" s="123"/>
      <c r="J13" s="143">
        <f t="shared" si="0"/>
        <v>-12954384310</v>
      </c>
      <c r="K13" s="143"/>
      <c r="L13" s="246">
        <f>J13/درآمدها!$J$7</f>
        <v>6.2099758678267935E-3</v>
      </c>
      <c r="M13" s="246"/>
      <c r="N13" s="123">
        <v>0</v>
      </c>
      <c r="O13" s="123"/>
      <c r="P13" s="123">
        <v>-6205718407</v>
      </c>
      <c r="Q13" s="123"/>
      <c r="R13" s="123">
        <v>-7142319264</v>
      </c>
      <c r="S13" s="123"/>
      <c r="T13" s="143">
        <f t="shared" si="1"/>
        <v>-13348037671</v>
      </c>
      <c r="U13" s="140"/>
      <c r="V13" s="246">
        <f>T13/درآمدها!$J$5</f>
        <v>4.8967205843820881E-2</v>
      </c>
    </row>
    <row r="14" spans="1:22" s="97" customFormat="1" ht="42.75" customHeight="1">
      <c r="A14" s="98"/>
      <c r="B14" s="245" t="s">
        <v>401</v>
      </c>
      <c r="C14" s="240"/>
      <c r="D14" s="123">
        <v>0</v>
      </c>
      <c r="E14" s="123"/>
      <c r="F14" s="123">
        <v>-9416801433</v>
      </c>
      <c r="G14" s="123"/>
      <c r="H14" s="123">
        <v>-1989448640</v>
      </c>
      <c r="I14" s="123"/>
      <c r="J14" s="143">
        <f t="shared" si="0"/>
        <v>-11406250073</v>
      </c>
      <c r="K14" s="143"/>
      <c r="L14" s="246">
        <f>J14/درآمدها!$J$7</f>
        <v>5.4678428554145314E-3</v>
      </c>
      <c r="M14" s="246"/>
      <c r="N14" s="123">
        <v>0</v>
      </c>
      <c r="O14" s="123"/>
      <c r="P14" s="123">
        <v>-16151778504</v>
      </c>
      <c r="Q14" s="123"/>
      <c r="R14" s="123">
        <v>-5252123265</v>
      </c>
      <c r="S14" s="123"/>
      <c r="T14" s="143">
        <f t="shared" si="1"/>
        <v>-21403901769</v>
      </c>
      <c r="U14" s="140"/>
      <c r="V14" s="246">
        <f>T14/درآمدها!$J$5</f>
        <v>7.8520100828051137E-2</v>
      </c>
    </row>
    <row r="15" spans="1:22" s="97" customFormat="1" ht="42.75" customHeight="1">
      <c r="A15" s="98"/>
      <c r="B15" s="245" t="s">
        <v>278</v>
      </c>
      <c r="C15" s="240"/>
      <c r="D15" s="123">
        <v>0</v>
      </c>
      <c r="E15" s="123"/>
      <c r="F15" s="123">
        <v>-6299723338</v>
      </c>
      <c r="G15" s="123"/>
      <c r="H15" s="123">
        <v>3509302</v>
      </c>
      <c r="I15" s="123"/>
      <c r="J15" s="143">
        <f t="shared" si="0"/>
        <v>-6296214036</v>
      </c>
      <c r="K15" s="143"/>
      <c r="L15" s="246">
        <f>J15/درآمدها!$J$7</f>
        <v>3.0182319967186721E-3</v>
      </c>
      <c r="M15" s="246"/>
      <c r="N15" s="123">
        <v>5565174000</v>
      </c>
      <c r="O15" s="123"/>
      <c r="P15" s="123">
        <v>-3643404071</v>
      </c>
      <c r="Q15" s="123"/>
      <c r="R15" s="123">
        <v>-838277786</v>
      </c>
      <c r="S15" s="123"/>
      <c r="T15" s="143">
        <f t="shared" si="1"/>
        <v>1083492143</v>
      </c>
      <c r="U15" s="140"/>
      <c r="V15" s="246">
        <f>T15/درآمدها!$J$5</f>
        <v>-3.9747852159357014E-3</v>
      </c>
    </row>
    <row r="16" spans="1:22" s="97" customFormat="1" ht="42.75" customHeight="1">
      <c r="A16" s="98"/>
      <c r="B16" s="245" t="s">
        <v>221</v>
      </c>
      <c r="C16" s="240"/>
      <c r="D16" s="123">
        <v>0</v>
      </c>
      <c r="E16" s="123"/>
      <c r="F16" s="123">
        <v>-18733101936</v>
      </c>
      <c r="G16" s="123"/>
      <c r="H16" s="123">
        <v>-2244463702</v>
      </c>
      <c r="I16" s="123"/>
      <c r="J16" s="143">
        <f t="shared" si="0"/>
        <v>-20977565638</v>
      </c>
      <c r="K16" s="143"/>
      <c r="L16" s="246">
        <f>J16/درآمدها!$J$7</f>
        <v>1.0056068529414547E-2</v>
      </c>
      <c r="M16" s="246"/>
      <c r="N16" s="123">
        <v>0</v>
      </c>
      <c r="O16" s="123"/>
      <c r="P16" s="123">
        <v>-14453486193</v>
      </c>
      <c r="Q16" s="123"/>
      <c r="R16" s="123">
        <v>-4716317519</v>
      </c>
      <c r="S16" s="123"/>
      <c r="T16" s="143">
        <f t="shared" si="1"/>
        <v>-19169803712</v>
      </c>
      <c r="U16" s="140"/>
      <c r="V16" s="246">
        <f>T16/درآمدها!$J$5</f>
        <v>7.032432388099645E-2</v>
      </c>
    </row>
    <row r="17" spans="1:22" s="97" customFormat="1" ht="42.75" customHeight="1">
      <c r="A17" s="98"/>
      <c r="B17" s="245" t="s">
        <v>203</v>
      </c>
      <c r="C17" s="240"/>
      <c r="D17" s="123">
        <v>0</v>
      </c>
      <c r="E17" s="123"/>
      <c r="F17" s="123">
        <v>-3926970728</v>
      </c>
      <c r="G17" s="123"/>
      <c r="H17" s="123">
        <v>-927789202</v>
      </c>
      <c r="I17" s="123"/>
      <c r="J17" s="143">
        <f t="shared" si="0"/>
        <v>-4854759930</v>
      </c>
      <c r="K17" s="143"/>
      <c r="L17" s="246">
        <f>J17/درآمدها!$J$7</f>
        <v>2.3272385076703421E-3</v>
      </c>
      <c r="M17" s="246"/>
      <c r="N17" s="123">
        <v>1943637300</v>
      </c>
      <c r="O17" s="123"/>
      <c r="P17" s="123">
        <v>-10271807198</v>
      </c>
      <c r="Q17" s="123"/>
      <c r="R17" s="123">
        <v>-6558483125</v>
      </c>
      <c r="S17" s="123"/>
      <c r="T17" s="143">
        <f t="shared" si="1"/>
        <v>-14886653023</v>
      </c>
      <c r="U17" s="140"/>
      <c r="V17" s="246">
        <f>T17/درآمدها!$J$5</f>
        <v>5.4611608153198127E-2</v>
      </c>
    </row>
    <row r="18" spans="1:22" s="97" customFormat="1" ht="42.75" customHeight="1">
      <c r="A18" s="98"/>
      <c r="B18" s="245" t="s">
        <v>121</v>
      </c>
      <c r="C18" s="240"/>
      <c r="D18" s="123">
        <v>0</v>
      </c>
      <c r="E18" s="123"/>
      <c r="F18" s="123">
        <v>-7681878619</v>
      </c>
      <c r="G18" s="123"/>
      <c r="H18" s="123">
        <v>-375881553</v>
      </c>
      <c r="I18" s="123"/>
      <c r="J18" s="143">
        <f t="shared" si="0"/>
        <v>-8057760172</v>
      </c>
      <c r="K18" s="143"/>
      <c r="L18" s="246">
        <f>J18/درآمدها!$J$7</f>
        <v>3.8626688092176782E-3</v>
      </c>
      <c r="M18" s="246"/>
      <c r="N18" s="123">
        <v>5612721000</v>
      </c>
      <c r="O18" s="123"/>
      <c r="P18" s="123">
        <v>-3905065489</v>
      </c>
      <c r="Q18" s="123"/>
      <c r="R18" s="123">
        <v>-5832936967</v>
      </c>
      <c r="S18" s="123"/>
      <c r="T18" s="143">
        <f t="shared" si="1"/>
        <v>-4125281456</v>
      </c>
      <c r="U18" s="140"/>
      <c r="V18" s="246">
        <f>T18/درآمدها!$J$5</f>
        <v>1.5133573278604295E-2</v>
      </c>
    </row>
    <row r="19" spans="1:22" s="97" customFormat="1" ht="42.75" customHeight="1">
      <c r="A19" s="98"/>
      <c r="B19" s="245" t="s">
        <v>541</v>
      </c>
      <c r="C19" s="240"/>
      <c r="D19" s="123">
        <v>0</v>
      </c>
      <c r="E19" s="123"/>
      <c r="F19" s="123">
        <v>0</v>
      </c>
      <c r="G19" s="123"/>
      <c r="H19" s="123">
        <v>0</v>
      </c>
      <c r="I19" s="123"/>
      <c r="J19" s="143">
        <f t="shared" si="0"/>
        <v>0</v>
      </c>
      <c r="K19" s="143"/>
      <c r="L19" s="246">
        <f>J19/درآمدها!$J$7</f>
        <v>0</v>
      </c>
      <c r="M19" s="246"/>
      <c r="N19" s="123">
        <v>0</v>
      </c>
      <c r="O19" s="123"/>
      <c r="P19" s="123">
        <v>0</v>
      </c>
      <c r="Q19" s="123"/>
      <c r="R19" s="123">
        <v>6365436706</v>
      </c>
      <c r="S19" s="123"/>
      <c r="T19" s="143">
        <f t="shared" si="1"/>
        <v>6365436706</v>
      </c>
      <c r="U19" s="140"/>
      <c r="V19" s="246">
        <f>T19/درآمدها!$J$5</f>
        <v>-2.3351571006254401E-2</v>
      </c>
    </row>
    <row r="20" spans="1:22" s="97" customFormat="1" ht="42.75" customHeight="1">
      <c r="A20" s="98"/>
      <c r="B20" s="245" t="s">
        <v>325</v>
      </c>
      <c r="C20" s="240"/>
      <c r="D20" s="123">
        <v>0</v>
      </c>
      <c r="E20" s="123"/>
      <c r="F20" s="123">
        <v>0</v>
      </c>
      <c r="G20" s="123"/>
      <c r="H20" s="123">
        <v>0</v>
      </c>
      <c r="I20" s="123"/>
      <c r="J20" s="143">
        <f t="shared" si="0"/>
        <v>0</v>
      </c>
      <c r="K20" s="143"/>
      <c r="L20" s="246">
        <f>J20/درآمدها!$J$7</f>
        <v>0</v>
      </c>
      <c r="M20" s="246"/>
      <c r="N20" s="123">
        <v>0</v>
      </c>
      <c r="O20" s="123"/>
      <c r="P20" s="123">
        <v>0</v>
      </c>
      <c r="Q20" s="123"/>
      <c r="R20" s="123">
        <v>-236099965</v>
      </c>
      <c r="S20" s="123"/>
      <c r="T20" s="143">
        <f t="shared" si="1"/>
        <v>-236099965</v>
      </c>
      <c r="U20" s="140"/>
      <c r="V20" s="246">
        <f>T20/درآمدها!$J$5</f>
        <v>8.661314772126931E-4</v>
      </c>
    </row>
    <row r="21" spans="1:22" s="97" customFormat="1" ht="42.75" customHeight="1">
      <c r="A21" s="98"/>
      <c r="B21" s="245" t="s">
        <v>394</v>
      </c>
      <c r="C21" s="240"/>
      <c r="D21" s="123">
        <v>0</v>
      </c>
      <c r="E21" s="123"/>
      <c r="F21" s="123">
        <v>0</v>
      </c>
      <c r="G21" s="123"/>
      <c r="H21" s="123">
        <v>0</v>
      </c>
      <c r="I21" s="123"/>
      <c r="J21" s="143">
        <f t="shared" si="0"/>
        <v>0</v>
      </c>
      <c r="K21" s="143"/>
      <c r="L21" s="246">
        <f>J21/درآمدها!$J$7</f>
        <v>0</v>
      </c>
      <c r="M21" s="246"/>
      <c r="N21" s="123">
        <v>0</v>
      </c>
      <c r="O21" s="123"/>
      <c r="P21" s="123">
        <v>0</v>
      </c>
      <c r="Q21" s="123"/>
      <c r="R21" s="123">
        <v>1461341250</v>
      </c>
      <c r="S21" s="123"/>
      <c r="T21" s="143">
        <f t="shared" si="1"/>
        <v>1461341250</v>
      </c>
      <c r="U21" s="140"/>
      <c r="V21" s="246">
        <f>T21/درآمدها!$J$5</f>
        <v>-5.3609226734715673E-3</v>
      </c>
    </row>
    <row r="22" spans="1:22" s="97" customFormat="1" ht="42.75" customHeight="1">
      <c r="A22" s="98"/>
      <c r="B22" s="245" t="s">
        <v>108</v>
      </c>
      <c r="C22" s="240"/>
      <c r="D22" s="123">
        <v>0</v>
      </c>
      <c r="E22" s="123"/>
      <c r="F22" s="123">
        <v>-2240886201</v>
      </c>
      <c r="G22" s="123"/>
      <c r="H22" s="123">
        <v>-1598205114</v>
      </c>
      <c r="I22" s="123"/>
      <c r="J22" s="143">
        <f t="shared" si="0"/>
        <v>-3839091315</v>
      </c>
      <c r="K22" s="143"/>
      <c r="L22" s="246">
        <f>J22/درآمدها!$J$7</f>
        <v>1.8403548829510857E-3</v>
      </c>
      <c r="M22" s="246"/>
      <c r="N22" s="123">
        <v>6359194240</v>
      </c>
      <c r="O22" s="123"/>
      <c r="P22" s="123">
        <v>-6414211362</v>
      </c>
      <c r="Q22" s="123"/>
      <c r="R22" s="123">
        <v>-13872035233</v>
      </c>
      <c r="S22" s="123"/>
      <c r="T22" s="143">
        <f t="shared" si="1"/>
        <v>-13927052355</v>
      </c>
      <c r="U22" s="140"/>
      <c r="V22" s="246">
        <f>T22/درآمدها!$J$5</f>
        <v>5.1091318160316819E-2</v>
      </c>
    </row>
    <row r="23" spans="1:22" s="97" customFormat="1" ht="42.75" customHeight="1">
      <c r="A23" s="98"/>
      <c r="B23" s="245" t="s">
        <v>180</v>
      </c>
      <c r="C23" s="240"/>
      <c r="D23" s="123">
        <v>0</v>
      </c>
      <c r="E23" s="123"/>
      <c r="F23" s="123">
        <v>1120809144</v>
      </c>
      <c r="G23" s="123"/>
      <c r="H23" s="123">
        <v>-9691110227</v>
      </c>
      <c r="I23" s="123"/>
      <c r="J23" s="143">
        <f t="shared" si="0"/>
        <v>-8570301083</v>
      </c>
      <c r="K23" s="143"/>
      <c r="L23" s="246">
        <f>J23/درآمدها!$J$7</f>
        <v>4.1083668379635896E-3</v>
      </c>
      <c r="M23" s="246"/>
      <c r="N23" s="123">
        <v>3459890700</v>
      </c>
      <c r="O23" s="123"/>
      <c r="P23" s="123">
        <v>-1998379145</v>
      </c>
      <c r="Q23" s="123"/>
      <c r="R23" s="123">
        <v>-17670854096</v>
      </c>
      <c r="S23" s="123"/>
      <c r="T23" s="143">
        <f t="shared" si="1"/>
        <v>-16209342541</v>
      </c>
      <c r="U23" s="140"/>
      <c r="V23" s="246">
        <f>T23/درآمدها!$J$5</f>
        <v>5.9463887678606296E-2</v>
      </c>
    </row>
    <row r="24" spans="1:22" s="97" customFormat="1" ht="42.6" customHeight="1">
      <c r="A24" s="98"/>
      <c r="B24" s="245" t="s">
        <v>286</v>
      </c>
      <c r="C24" s="240"/>
      <c r="D24" s="123">
        <v>0</v>
      </c>
      <c r="E24" s="123"/>
      <c r="F24" s="123">
        <v>-14495321994</v>
      </c>
      <c r="G24" s="123"/>
      <c r="H24" s="123">
        <v>-386503651</v>
      </c>
      <c r="I24" s="123"/>
      <c r="J24" s="143">
        <f t="shared" si="0"/>
        <v>-14881825645</v>
      </c>
      <c r="K24" s="143"/>
      <c r="L24" s="246">
        <f>J24/درآمدها!$J$7</f>
        <v>7.1339382801324279E-3</v>
      </c>
      <c r="M24" s="246"/>
      <c r="N24" s="123">
        <v>0</v>
      </c>
      <c r="O24" s="123"/>
      <c r="P24" s="123">
        <v>-1736295639</v>
      </c>
      <c r="Q24" s="123"/>
      <c r="R24" s="123">
        <v>-4008428230</v>
      </c>
      <c r="S24" s="123"/>
      <c r="T24" s="143">
        <f t="shared" si="1"/>
        <v>-5744723869</v>
      </c>
      <c r="U24" s="140"/>
      <c r="V24" s="246">
        <f>T24/درآمدها!$J$5</f>
        <v>2.1074489235252479E-2</v>
      </c>
    </row>
    <row r="25" spans="1:22" s="97" customFormat="1" ht="42.75" customHeight="1">
      <c r="A25" s="98"/>
      <c r="B25" s="245" t="s">
        <v>78</v>
      </c>
      <c r="C25" s="240"/>
      <c r="D25" s="123">
        <v>0</v>
      </c>
      <c r="E25" s="123"/>
      <c r="F25" s="123">
        <v>-9872132136</v>
      </c>
      <c r="G25" s="123"/>
      <c r="H25" s="123">
        <v>1485173857</v>
      </c>
      <c r="I25" s="123"/>
      <c r="J25" s="143">
        <f t="shared" si="0"/>
        <v>-8386958279</v>
      </c>
      <c r="K25" s="143"/>
      <c r="L25" s="246">
        <f>J25/درآمدها!$J$7</f>
        <v>4.0204773357584711E-3</v>
      </c>
      <c r="M25" s="246"/>
      <c r="N25" s="123">
        <v>0</v>
      </c>
      <c r="O25" s="123"/>
      <c r="P25" s="123">
        <v>13758363593</v>
      </c>
      <c r="Q25" s="123"/>
      <c r="R25" s="123">
        <v>2488897237</v>
      </c>
      <c r="S25" s="123"/>
      <c r="T25" s="143">
        <f t="shared" si="1"/>
        <v>16247260830</v>
      </c>
      <c r="U25" s="140"/>
      <c r="V25" s="246">
        <f>T25/درآمدها!$J$5</f>
        <v>-5.9602990721950445E-2</v>
      </c>
    </row>
    <row r="26" spans="1:22" s="97" customFormat="1" ht="42.75" customHeight="1">
      <c r="A26" s="98"/>
      <c r="B26" s="245" t="s">
        <v>501</v>
      </c>
      <c r="C26" s="240"/>
      <c r="D26" s="123">
        <v>0</v>
      </c>
      <c r="E26" s="123"/>
      <c r="F26" s="123">
        <v>-1718545146</v>
      </c>
      <c r="G26" s="123"/>
      <c r="H26" s="123">
        <v>-433420523</v>
      </c>
      <c r="I26" s="123"/>
      <c r="J26" s="143">
        <f t="shared" si="0"/>
        <v>-2151965669</v>
      </c>
      <c r="K26" s="143"/>
      <c r="L26" s="246">
        <f>J26/درآمدها!$J$7</f>
        <v>1.0315932083754694E-3</v>
      </c>
      <c r="M26" s="246"/>
      <c r="N26" s="123">
        <v>0</v>
      </c>
      <c r="O26" s="123"/>
      <c r="P26" s="123">
        <v>-2416089875</v>
      </c>
      <c r="Q26" s="123"/>
      <c r="R26" s="123">
        <v>-433420523</v>
      </c>
      <c r="S26" s="123"/>
      <c r="T26" s="143">
        <f t="shared" si="1"/>
        <v>-2849510398</v>
      </c>
      <c r="U26" s="140"/>
      <c r="V26" s="246">
        <f>T26/درآمدها!$J$5</f>
        <v>1.0453413876417428E-2</v>
      </c>
    </row>
    <row r="27" spans="1:22" s="97" customFormat="1" ht="44.4" customHeight="1">
      <c r="A27" s="98"/>
      <c r="B27" s="245" t="s">
        <v>102</v>
      </c>
      <c r="C27" s="240"/>
      <c r="D27" s="123">
        <v>0</v>
      </c>
      <c r="E27" s="123"/>
      <c r="F27" s="123">
        <v>-9455559985</v>
      </c>
      <c r="G27" s="123"/>
      <c r="H27" s="123">
        <v>60419306</v>
      </c>
      <c r="I27" s="123"/>
      <c r="J27" s="143">
        <f t="shared" si="0"/>
        <v>-9395140679</v>
      </c>
      <c r="K27" s="143"/>
      <c r="L27" s="246">
        <f>J27/درآمدها!$J$7</f>
        <v>4.5037722747186147E-3</v>
      </c>
      <c r="M27" s="246"/>
      <c r="N27" s="123">
        <v>5364084700</v>
      </c>
      <c r="O27" s="123"/>
      <c r="P27" s="123">
        <v>2774043414</v>
      </c>
      <c r="Q27" s="123"/>
      <c r="R27" s="123">
        <v>-2512429072</v>
      </c>
      <c r="S27" s="123"/>
      <c r="T27" s="143">
        <f t="shared" si="1"/>
        <v>5625699042</v>
      </c>
      <c r="U27" s="140"/>
      <c r="V27" s="246">
        <f>T27/درآمدها!$J$5</f>
        <v>-2.0637847284735906E-2</v>
      </c>
    </row>
    <row r="28" spans="1:22" s="97" customFormat="1" ht="42.75" customHeight="1">
      <c r="A28" s="98"/>
      <c r="B28" s="245" t="s">
        <v>133</v>
      </c>
      <c r="C28" s="240"/>
      <c r="D28" s="123">
        <v>0</v>
      </c>
      <c r="E28" s="123"/>
      <c r="F28" s="123">
        <v>-4244853502</v>
      </c>
      <c r="G28" s="123"/>
      <c r="H28" s="123">
        <v>-811740026</v>
      </c>
      <c r="I28" s="123"/>
      <c r="J28" s="143">
        <f t="shared" si="0"/>
        <v>-5056593528</v>
      </c>
      <c r="K28" s="143"/>
      <c r="L28" s="246">
        <f>J28/درآمدها!$J$7</f>
        <v>2.4239919884150129E-3</v>
      </c>
      <c r="M28" s="246"/>
      <c r="N28" s="123">
        <v>195379170</v>
      </c>
      <c r="O28" s="123"/>
      <c r="P28" s="123">
        <v>-3862974183</v>
      </c>
      <c r="Q28" s="123"/>
      <c r="R28" s="123">
        <v>-4901107032</v>
      </c>
      <c r="S28" s="123"/>
      <c r="T28" s="143">
        <f t="shared" si="1"/>
        <v>-8568702045</v>
      </c>
      <c r="U28" s="140"/>
      <c r="V28" s="246">
        <f>T28/درآمدها!$J$5</f>
        <v>3.1434238289833182E-2</v>
      </c>
    </row>
    <row r="29" spans="1:22" s="97" customFormat="1" ht="42.75" customHeight="1">
      <c r="A29" s="98"/>
      <c r="B29" s="245" t="s">
        <v>306</v>
      </c>
      <c r="C29" s="240"/>
      <c r="D29" s="123">
        <v>0</v>
      </c>
      <c r="E29" s="123"/>
      <c r="F29" s="123">
        <v>-5669398540</v>
      </c>
      <c r="G29" s="123"/>
      <c r="H29" s="123">
        <v>-308378401</v>
      </c>
      <c r="I29" s="123"/>
      <c r="J29" s="143">
        <f t="shared" si="0"/>
        <v>-5977776941</v>
      </c>
      <c r="K29" s="143"/>
      <c r="L29" s="246">
        <f>J29/درآمدها!$J$7</f>
        <v>2.8655820036314387E-3</v>
      </c>
      <c r="M29" s="246"/>
      <c r="N29" s="123">
        <v>0</v>
      </c>
      <c r="O29" s="123"/>
      <c r="P29" s="123">
        <v>-3783565483</v>
      </c>
      <c r="Q29" s="123"/>
      <c r="R29" s="123">
        <v>-1639146247</v>
      </c>
      <c r="S29" s="123"/>
      <c r="T29" s="143">
        <f t="shared" si="1"/>
        <v>-5422711730</v>
      </c>
      <c r="U29" s="140"/>
      <c r="V29" s="246">
        <f>T29/درآمدها!$J$5</f>
        <v>1.9893189400529976E-2</v>
      </c>
    </row>
    <row r="30" spans="1:22" s="97" customFormat="1" ht="42.75" customHeight="1">
      <c r="A30" s="98"/>
      <c r="B30" s="245" t="s">
        <v>97</v>
      </c>
      <c r="C30" s="240"/>
      <c r="D30" s="123">
        <v>0</v>
      </c>
      <c r="E30" s="123"/>
      <c r="F30" s="123">
        <v>-27681266902</v>
      </c>
      <c r="G30" s="123"/>
      <c r="H30" s="123">
        <v>1944902607</v>
      </c>
      <c r="I30" s="123"/>
      <c r="J30" s="143">
        <f t="shared" si="0"/>
        <v>-25736364295</v>
      </c>
      <c r="K30" s="143"/>
      <c r="L30" s="246">
        <f>J30/درآمدها!$J$7</f>
        <v>1.2337305839705255E-2</v>
      </c>
      <c r="M30" s="246"/>
      <c r="N30" s="123">
        <v>0</v>
      </c>
      <c r="O30" s="123"/>
      <c r="P30" s="123">
        <v>10341087175</v>
      </c>
      <c r="Q30" s="123"/>
      <c r="R30" s="123">
        <v>17924852348</v>
      </c>
      <c r="S30" s="123"/>
      <c r="T30" s="143">
        <f t="shared" si="1"/>
        <v>28265939523</v>
      </c>
      <c r="U30" s="140"/>
      <c r="V30" s="246">
        <f>T30/درآمدها!$J$5</f>
        <v>-0.10369345016150525</v>
      </c>
    </row>
    <row r="31" spans="1:22" s="97" customFormat="1" ht="42.75" customHeight="1">
      <c r="A31" s="98"/>
      <c r="B31" s="245" t="s">
        <v>294</v>
      </c>
      <c r="C31" s="240"/>
      <c r="D31" s="123">
        <v>0</v>
      </c>
      <c r="E31" s="123"/>
      <c r="F31" s="123">
        <v>-2194122657</v>
      </c>
      <c r="G31" s="123"/>
      <c r="H31" s="123">
        <v>1051626</v>
      </c>
      <c r="I31" s="123"/>
      <c r="J31" s="143">
        <f t="shared" si="0"/>
        <v>-2193071031</v>
      </c>
      <c r="K31" s="143"/>
      <c r="L31" s="246">
        <f>J31/درآمدها!$J$7</f>
        <v>1.051297989393988E-3</v>
      </c>
      <c r="M31" s="246"/>
      <c r="N31" s="123">
        <v>0</v>
      </c>
      <c r="O31" s="123"/>
      <c r="P31" s="123">
        <v>311733566</v>
      </c>
      <c r="Q31" s="123"/>
      <c r="R31" s="123">
        <v>-2257600039</v>
      </c>
      <c r="S31" s="123"/>
      <c r="T31" s="143">
        <f t="shared" si="1"/>
        <v>-1945866473</v>
      </c>
      <c r="U31" s="140"/>
      <c r="V31" s="246">
        <f>T31/درآمدها!$J$5</f>
        <v>7.1384009003056942E-3</v>
      </c>
    </row>
    <row r="32" spans="1:22" s="97" customFormat="1" ht="42.75" customHeight="1">
      <c r="A32" s="98"/>
      <c r="B32" s="245" t="s">
        <v>476</v>
      </c>
      <c r="C32" s="240"/>
      <c r="D32" s="123">
        <v>0</v>
      </c>
      <c r="E32" s="123"/>
      <c r="F32" s="123">
        <v>-3989100749</v>
      </c>
      <c r="G32" s="123"/>
      <c r="H32" s="123">
        <v>-103350767</v>
      </c>
      <c r="I32" s="123"/>
      <c r="J32" s="143">
        <f t="shared" si="0"/>
        <v>-4092451516</v>
      </c>
      <c r="K32" s="143"/>
      <c r="L32" s="246">
        <f>J32/درآمدها!$J$7</f>
        <v>1.9618088012869194E-3</v>
      </c>
      <c r="M32" s="246"/>
      <c r="N32" s="123">
        <v>0</v>
      </c>
      <c r="O32" s="123"/>
      <c r="P32" s="123">
        <v>-5750438535</v>
      </c>
      <c r="Q32" s="123"/>
      <c r="R32" s="123">
        <v>220866752</v>
      </c>
      <c r="S32" s="123"/>
      <c r="T32" s="143">
        <f t="shared" si="1"/>
        <v>-5529571783</v>
      </c>
      <c r="U32" s="140"/>
      <c r="V32" s="246">
        <f>T32/درآمدها!$J$5</f>
        <v>2.0285204941743278E-2</v>
      </c>
    </row>
    <row r="33" spans="1:22" s="97" customFormat="1" ht="42.75" customHeight="1">
      <c r="A33" s="98"/>
      <c r="B33" s="245" t="s">
        <v>122</v>
      </c>
      <c r="C33" s="240"/>
      <c r="D33" s="123">
        <v>0</v>
      </c>
      <c r="E33" s="123"/>
      <c r="F33" s="123">
        <v>-3746886435</v>
      </c>
      <c r="G33" s="123"/>
      <c r="H33" s="123">
        <v>917755426</v>
      </c>
      <c r="I33" s="123"/>
      <c r="J33" s="143">
        <f t="shared" si="0"/>
        <v>-2829131009</v>
      </c>
      <c r="K33" s="143"/>
      <c r="L33" s="246">
        <f>J33/درآمدها!$J$7</f>
        <v>1.3562076647091897E-3</v>
      </c>
      <c r="M33" s="246"/>
      <c r="N33" s="123">
        <v>0</v>
      </c>
      <c r="O33" s="123"/>
      <c r="P33" s="123">
        <v>1671183663</v>
      </c>
      <c r="Q33" s="123"/>
      <c r="R33" s="123">
        <v>10433243557</v>
      </c>
      <c r="S33" s="123"/>
      <c r="T33" s="143">
        <f t="shared" si="1"/>
        <v>12104427220</v>
      </c>
      <c r="U33" s="140"/>
      <c r="V33" s="246">
        <f>T33/درآمدها!$J$5</f>
        <v>-4.4405027458907634E-2</v>
      </c>
    </row>
    <row r="34" spans="1:22" s="97" customFormat="1" ht="42.75" customHeight="1">
      <c r="A34" s="98"/>
      <c r="B34" s="245" t="s">
        <v>200</v>
      </c>
      <c r="C34" s="240"/>
      <c r="D34" s="123">
        <v>114120942</v>
      </c>
      <c r="E34" s="123"/>
      <c r="F34" s="123">
        <v>-4480248106</v>
      </c>
      <c r="G34" s="123"/>
      <c r="H34" s="123">
        <v>3860015764</v>
      </c>
      <c r="I34" s="123"/>
      <c r="J34" s="143">
        <f t="shared" si="0"/>
        <v>-506111400</v>
      </c>
      <c r="K34" s="143"/>
      <c r="L34" s="246">
        <f>J34/درآمدها!$J$7</f>
        <v>2.4261589784748585E-4</v>
      </c>
      <c r="M34" s="246"/>
      <c r="N34" s="123">
        <v>114120942</v>
      </c>
      <c r="O34" s="123"/>
      <c r="P34" s="123">
        <v>10888159287</v>
      </c>
      <c r="Q34" s="123"/>
      <c r="R34" s="123">
        <v>-1160400568</v>
      </c>
      <c r="S34" s="123"/>
      <c r="T34" s="143">
        <f t="shared" si="1"/>
        <v>9841879661</v>
      </c>
      <c r="U34" s="140"/>
      <c r="V34" s="246">
        <f>T34/درآمدها!$J$5</f>
        <v>-3.6104883663712055E-2</v>
      </c>
    </row>
    <row r="35" spans="1:22" s="97" customFormat="1" ht="42.75" customHeight="1">
      <c r="A35" s="98"/>
      <c r="B35" s="245" t="s">
        <v>153</v>
      </c>
      <c r="C35" s="240"/>
      <c r="D35" s="123">
        <v>0</v>
      </c>
      <c r="E35" s="123"/>
      <c r="F35" s="123">
        <v>-7548283403</v>
      </c>
      <c r="G35" s="123"/>
      <c r="H35" s="123">
        <v>-1319835842</v>
      </c>
      <c r="I35" s="123"/>
      <c r="J35" s="143">
        <f t="shared" si="0"/>
        <v>-8868119245</v>
      </c>
      <c r="K35" s="143"/>
      <c r="L35" s="246">
        <f>J35/درآمدها!$J$7</f>
        <v>4.251132681153286E-3</v>
      </c>
      <c r="M35" s="246"/>
      <c r="N35" s="123">
        <v>1213592950</v>
      </c>
      <c r="O35" s="123"/>
      <c r="P35" s="123">
        <v>-13578935964</v>
      </c>
      <c r="Q35" s="123"/>
      <c r="R35" s="123">
        <v>-10584260835</v>
      </c>
      <c r="S35" s="123"/>
      <c r="T35" s="143">
        <f t="shared" si="1"/>
        <v>-22949603849</v>
      </c>
      <c r="U35" s="140"/>
      <c r="V35" s="246">
        <f>T35/درآمدها!$J$5</f>
        <v>8.419050076174503E-2</v>
      </c>
    </row>
    <row r="36" spans="1:22" s="97" customFormat="1" ht="42.75" customHeight="1">
      <c r="A36" s="98"/>
      <c r="B36" s="245" t="s">
        <v>140</v>
      </c>
      <c r="C36" s="240"/>
      <c r="D36" s="123">
        <v>0</v>
      </c>
      <c r="E36" s="123"/>
      <c r="F36" s="123">
        <v>-7440534174</v>
      </c>
      <c r="G36" s="123"/>
      <c r="H36" s="123">
        <v>849089492</v>
      </c>
      <c r="I36" s="123"/>
      <c r="J36" s="143">
        <f t="shared" si="0"/>
        <v>-6591444682</v>
      </c>
      <c r="K36" s="143"/>
      <c r="L36" s="246">
        <f>J36/درآمدها!$J$7</f>
        <v>3.1597574558396941E-3</v>
      </c>
      <c r="M36" s="246"/>
      <c r="N36" s="123">
        <v>0</v>
      </c>
      <c r="O36" s="123"/>
      <c r="P36" s="123">
        <v>4213653373</v>
      </c>
      <c r="Q36" s="123"/>
      <c r="R36" s="123">
        <v>11785417074</v>
      </c>
      <c r="S36" s="123"/>
      <c r="T36" s="143">
        <f t="shared" si="1"/>
        <v>15999070447</v>
      </c>
      <c r="U36" s="140"/>
      <c r="V36" s="246">
        <f>T36/درآمدها!$J$5</f>
        <v>-5.8692505610028582E-2</v>
      </c>
    </row>
    <row r="37" spans="1:22" s="97" customFormat="1" ht="42.75" customHeight="1">
      <c r="A37" s="98"/>
      <c r="B37" s="245" t="s">
        <v>312</v>
      </c>
      <c r="C37" s="240"/>
      <c r="D37" s="123">
        <v>3608693</v>
      </c>
      <c r="E37" s="123"/>
      <c r="F37" s="123">
        <v>-8180335293</v>
      </c>
      <c r="G37" s="123"/>
      <c r="H37" s="123">
        <v>-1705364532</v>
      </c>
      <c r="I37" s="123"/>
      <c r="J37" s="143">
        <f t="shared" si="0"/>
        <v>-9882091132</v>
      </c>
      <c r="K37" s="143"/>
      <c r="L37" s="246">
        <f>J37/درآمدها!$J$7</f>
        <v>4.7372029410933198E-3</v>
      </c>
      <c r="M37" s="246"/>
      <c r="N37" s="123">
        <v>123950779</v>
      </c>
      <c r="O37" s="123"/>
      <c r="P37" s="123">
        <v>-12861110286</v>
      </c>
      <c r="Q37" s="123"/>
      <c r="R37" s="123">
        <v>-5056467736</v>
      </c>
      <c r="S37" s="123"/>
      <c r="T37" s="143">
        <f t="shared" si="1"/>
        <v>-17793627243</v>
      </c>
      <c r="U37" s="140"/>
      <c r="V37" s="246">
        <f>T37/درآمدها!$J$5</f>
        <v>6.527582775775341E-2</v>
      </c>
    </row>
    <row r="38" spans="1:22" s="97" customFormat="1" ht="42.75" customHeight="1">
      <c r="A38" s="98"/>
      <c r="B38" s="245" t="s">
        <v>261</v>
      </c>
      <c r="C38" s="240"/>
      <c r="D38" s="123">
        <v>0</v>
      </c>
      <c r="E38" s="123"/>
      <c r="F38" s="123">
        <v>-5947221888</v>
      </c>
      <c r="G38" s="123"/>
      <c r="H38" s="123">
        <v>-830368290</v>
      </c>
      <c r="I38" s="123"/>
      <c r="J38" s="143">
        <f>D38+F38+H38</f>
        <v>-6777590178</v>
      </c>
      <c r="K38" s="143"/>
      <c r="L38" s="246">
        <f>J38/درآمدها!$J$7</f>
        <v>3.2489904915751185E-3</v>
      </c>
      <c r="M38" s="246"/>
      <c r="N38" s="123">
        <v>760560559</v>
      </c>
      <c r="O38" s="123"/>
      <c r="P38" s="123">
        <v>-5845177970</v>
      </c>
      <c r="Q38" s="123"/>
      <c r="R38" s="123">
        <v>-3439062788</v>
      </c>
      <c r="S38" s="123"/>
      <c r="T38" s="143">
        <f t="shared" si="1"/>
        <v>-8523680199</v>
      </c>
      <c r="U38" s="140"/>
      <c r="V38" s="246">
        <f>T38/درآمدها!$J$5</f>
        <v>3.1269075885074576E-2</v>
      </c>
    </row>
    <row r="39" spans="1:22" s="97" customFormat="1" ht="42.6" customHeight="1">
      <c r="A39" s="98"/>
      <c r="B39" s="245" t="s">
        <v>127</v>
      </c>
      <c r="C39" s="240"/>
      <c r="D39" s="123">
        <v>0</v>
      </c>
      <c r="E39" s="123"/>
      <c r="F39" s="123">
        <v>1995632799</v>
      </c>
      <c r="G39" s="123"/>
      <c r="H39" s="123">
        <v>-6056286523</v>
      </c>
      <c r="I39" s="123"/>
      <c r="J39" s="143">
        <f t="shared" si="0"/>
        <v>-4060653724</v>
      </c>
      <c r="K39" s="143"/>
      <c r="L39" s="246">
        <f>J39/درآمدها!$J$7</f>
        <v>1.9465658135659402E-3</v>
      </c>
      <c r="M39" s="246"/>
      <c r="N39" s="123">
        <v>13529650400</v>
      </c>
      <c r="O39" s="123"/>
      <c r="P39" s="123">
        <v>-18275085498</v>
      </c>
      <c r="Q39" s="123"/>
      <c r="R39" s="123">
        <v>-26559298582</v>
      </c>
      <c r="S39" s="123"/>
      <c r="T39" s="143">
        <f t="shared" si="1"/>
        <v>-31304733680</v>
      </c>
      <c r="U39" s="140"/>
      <c r="V39" s="246">
        <f>T39/درآمدها!$J$5</f>
        <v>0.11484125051017413</v>
      </c>
    </row>
    <row r="40" spans="1:22" s="97" customFormat="1" ht="42.75" customHeight="1">
      <c r="A40" s="98"/>
      <c r="B40" s="245" t="s">
        <v>494</v>
      </c>
      <c r="C40" s="240"/>
      <c r="D40" s="123">
        <v>0</v>
      </c>
      <c r="E40" s="123"/>
      <c r="F40" s="123">
        <v>-29899775198</v>
      </c>
      <c r="G40" s="123"/>
      <c r="H40" s="123">
        <v>3253211162</v>
      </c>
      <c r="I40" s="123"/>
      <c r="J40" s="143">
        <f t="shared" si="0"/>
        <v>-26646564036</v>
      </c>
      <c r="K40" s="143"/>
      <c r="L40" s="246">
        <f>J40/درآمدها!$J$7</f>
        <v>1.2773630584382542E-2</v>
      </c>
      <c r="M40" s="246"/>
      <c r="N40" s="123">
        <v>0</v>
      </c>
      <c r="O40" s="123"/>
      <c r="P40" s="123">
        <v>16143651067</v>
      </c>
      <c r="Q40" s="123"/>
      <c r="R40" s="123">
        <v>3253211162</v>
      </c>
      <c r="S40" s="123"/>
      <c r="T40" s="143">
        <f t="shared" si="1"/>
        <v>19396862229</v>
      </c>
      <c r="U40" s="140"/>
      <c r="V40" s="246">
        <f>T40/درآمدها!$J$5</f>
        <v>-7.1157286853875054E-2</v>
      </c>
    </row>
    <row r="41" spans="1:22" s="97" customFormat="1" ht="42.75" customHeight="1">
      <c r="A41" s="98"/>
      <c r="B41" s="245" t="s">
        <v>246</v>
      </c>
      <c r="C41" s="240"/>
      <c r="D41" s="123">
        <v>0</v>
      </c>
      <c r="E41" s="123"/>
      <c r="F41" s="123">
        <v>-3238368287</v>
      </c>
      <c r="G41" s="123"/>
      <c r="H41" s="123">
        <v>-3992105461</v>
      </c>
      <c r="I41" s="123"/>
      <c r="J41" s="143">
        <f t="shared" si="0"/>
        <v>-7230473748</v>
      </c>
      <c r="K41" s="143"/>
      <c r="L41" s="246">
        <f>J41/درآمدها!$J$7</f>
        <v>3.466090430355246E-3</v>
      </c>
      <c r="M41" s="246"/>
      <c r="N41" s="123">
        <v>24970714944</v>
      </c>
      <c r="O41" s="123"/>
      <c r="P41" s="123">
        <v>-10694629965</v>
      </c>
      <c r="Q41" s="123"/>
      <c r="R41" s="123">
        <v>-10351832366</v>
      </c>
      <c r="S41" s="123"/>
      <c r="T41" s="143">
        <f t="shared" si="1"/>
        <v>3924252613</v>
      </c>
      <c r="U41" s="140"/>
      <c r="V41" s="246">
        <f>T41/درآمدها!$J$5</f>
        <v>-1.4396100027602549E-2</v>
      </c>
    </row>
    <row r="42" spans="1:22" s="97" customFormat="1" ht="42.75" customHeight="1">
      <c r="A42" s="98"/>
      <c r="B42" s="245" t="s">
        <v>371</v>
      </c>
      <c r="C42" s="240"/>
      <c r="D42" s="123">
        <v>8554467</v>
      </c>
      <c r="E42" s="123"/>
      <c r="F42" s="123">
        <v>-5936817583</v>
      </c>
      <c r="G42" s="123"/>
      <c r="H42" s="123">
        <v>-74487495</v>
      </c>
      <c r="I42" s="123"/>
      <c r="J42" s="143">
        <f t="shared" si="0"/>
        <v>-6002750611</v>
      </c>
      <c r="K42" s="143"/>
      <c r="L42" s="246">
        <f>J42/درآمدها!$J$7</f>
        <v>2.8775536947840126E-3</v>
      </c>
      <c r="M42" s="246"/>
      <c r="N42" s="123">
        <v>508135320</v>
      </c>
      <c r="O42" s="123"/>
      <c r="P42" s="123">
        <v>-5578518760</v>
      </c>
      <c r="Q42" s="123"/>
      <c r="R42" s="123">
        <v>-1752718686</v>
      </c>
      <c r="S42" s="123"/>
      <c r="T42" s="143">
        <f t="shared" si="1"/>
        <v>-6823102126</v>
      </c>
      <c r="U42" s="140"/>
      <c r="V42" s="246">
        <f>T42/درآمدها!$J$5</f>
        <v>2.5030514187350458E-2</v>
      </c>
    </row>
    <row r="43" spans="1:22" s="97" customFormat="1" ht="42.75" customHeight="1">
      <c r="A43" s="98"/>
      <c r="B43" s="245" t="s">
        <v>354</v>
      </c>
      <c r="C43" s="240"/>
      <c r="D43" s="123">
        <v>0</v>
      </c>
      <c r="E43" s="123"/>
      <c r="F43" s="123">
        <v>-6685464591</v>
      </c>
      <c r="G43" s="123"/>
      <c r="H43" s="123">
        <v>-1408003592</v>
      </c>
      <c r="I43" s="123"/>
      <c r="J43" s="143">
        <f t="shared" si="0"/>
        <v>-8093468183</v>
      </c>
      <c r="K43" s="143"/>
      <c r="L43" s="246">
        <f>J43/درآمدها!$J$7</f>
        <v>3.8797862484792971E-3</v>
      </c>
      <c r="M43" s="246"/>
      <c r="N43" s="123">
        <v>0</v>
      </c>
      <c r="O43" s="123"/>
      <c r="P43" s="123">
        <v>-11467602009</v>
      </c>
      <c r="Q43" s="123"/>
      <c r="R43" s="123">
        <v>-2334514018</v>
      </c>
      <c r="S43" s="123"/>
      <c r="T43" s="143">
        <f t="shared" si="1"/>
        <v>-13802116027</v>
      </c>
      <c r="U43" s="140"/>
      <c r="V43" s="246">
        <f>T43/درآمدها!$J$5</f>
        <v>5.0632989899538933E-2</v>
      </c>
    </row>
    <row r="44" spans="1:22" s="97" customFormat="1" ht="42.75" customHeight="1">
      <c r="A44" s="98"/>
      <c r="B44" s="245" t="s">
        <v>502</v>
      </c>
      <c r="C44" s="240"/>
      <c r="D44" s="123">
        <v>0</v>
      </c>
      <c r="E44" s="123"/>
      <c r="F44" s="123">
        <v>-10596552390</v>
      </c>
      <c r="G44" s="123"/>
      <c r="H44" s="123">
        <v>0</v>
      </c>
      <c r="I44" s="123"/>
      <c r="J44" s="143">
        <f t="shared" si="0"/>
        <v>-10596552390</v>
      </c>
      <c r="K44" s="143"/>
      <c r="L44" s="246">
        <f>J44/درآمدها!$J$7</f>
        <v>5.0796960356707475E-3</v>
      </c>
      <c r="M44" s="246"/>
      <c r="N44" s="123">
        <v>0</v>
      </c>
      <c r="O44" s="123"/>
      <c r="P44" s="123">
        <v>-14815599929</v>
      </c>
      <c r="Q44" s="123"/>
      <c r="R44" s="123">
        <v>0</v>
      </c>
      <c r="S44" s="123"/>
      <c r="T44" s="143">
        <f t="shared" si="1"/>
        <v>-14815599929</v>
      </c>
      <c r="U44" s="140"/>
      <c r="V44" s="246">
        <f>T44/درآمدها!$J$5</f>
        <v>5.4350950252351968E-2</v>
      </c>
    </row>
    <row r="45" spans="1:22" s="97" customFormat="1" ht="42.75" customHeight="1">
      <c r="A45" s="98"/>
      <c r="B45" s="245" t="s">
        <v>462</v>
      </c>
      <c r="C45" s="240"/>
      <c r="D45" s="123">
        <v>263980109</v>
      </c>
      <c r="E45" s="123"/>
      <c r="F45" s="123">
        <v>-4409414821</v>
      </c>
      <c r="G45" s="123"/>
      <c r="H45" s="123">
        <v>11754862216</v>
      </c>
      <c r="I45" s="123"/>
      <c r="J45" s="143">
        <f t="shared" si="0"/>
        <v>7609427504</v>
      </c>
      <c r="K45" s="143"/>
      <c r="L45" s="246">
        <f>J45/درآمدها!$J$7</f>
        <v>-3.6477504478032172E-3</v>
      </c>
      <c r="M45" s="246"/>
      <c r="N45" s="123">
        <v>3644778000</v>
      </c>
      <c r="O45" s="123"/>
      <c r="P45" s="123">
        <v>0</v>
      </c>
      <c r="Q45" s="123"/>
      <c r="R45" s="123">
        <v>12876863179</v>
      </c>
      <c r="S45" s="123"/>
      <c r="T45" s="143">
        <f t="shared" si="1"/>
        <v>16521641179</v>
      </c>
      <c r="U45" s="140"/>
      <c r="V45" s="246">
        <f>T45/درآمدها!$J$5</f>
        <v>-6.0609553586106334E-2</v>
      </c>
    </row>
    <row r="46" spans="1:22" s="97" customFormat="1" ht="42.75" customHeight="1">
      <c r="A46" s="98"/>
      <c r="B46" s="245" t="s">
        <v>524</v>
      </c>
      <c r="C46" s="240"/>
      <c r="D46" s="123">
        <v>0</v>
      </c>
      <c r="E46" s="123"/>
      <c r="F46" s="123">
        <v>-763916714</v>
      </c>
      <c r="G46" s="123"/>
      <c r="H46" s="123">
        <v>-856306279</v>
      </c>
      <c r="I46" s="123"/>
      <c r="J46" s="143">
        <f t="shared" si="0"/>
        <v>-1620222993</v>
      </c>
      <c r="K46" s="143"/>
      <c r="L46" s="246">
        <f>J46/درآمدها!$J$7</f>
        <v>7.7669038112920547E-4</v>
      </c>
      <c r="M46" s="246"/>
      <c r="N46" s="123">
        <v>0</v>
      </c>
      <c r="O46" s="123"/>
      <c r="P46" s="123">
        <v>-3435233977</v>
      </c>
      <c r="Q46" s="123"/>
      <c r="R46" s="123">
        <v>-856306279</v>
      </c>
      <c r="S46" s="123"/>
      <c r="T46" s="143">
        <f t="shared" si="1"/>
        <v>-4291540256</v>
      </c>
      <c r="U46" s="140"/>
      <c r="V46" s="246">
        <f>T46/درآمدها!$J$5</f>
        <v>1.5743492810119726E-2</v>
      </c>
    </row>
    <row r="47" spans="1:22" s="97" customFormat="1" ht="42.75" customHeight="1">
      <c r="A47" s="98"/>
      <c r="B47" s="245" t="s">
        <v>327</v>
      </c>
      <c r="C47" s="240"/>
      <c r="D47" s="123">
        <v>0</v>
      </c>
      <c r="E47" s="123"/>
      <c r="F47" s="123">
        <v>-16289347964</v>
      </c>
      <c r="G47" s="123"/>
      <c r="H47" s="123">
        <v>457771786</v>
      </c>
      <c r="I47" s="123"/>
      <c r="J47" s="143">
        <f t="shared" si="0"/>
        <v>-15831576178</v>
      </c>
      <c r="K47" s="143"/>
      <c r="L47" s="246">
        <f>J47/درآمدها!$J$7</f>
        <v>7.589222587687885E-3</v>
      </c>
      <c r="M47" s="246"/>
      <c r="N47" s="123">
        <v>13470153750</v>
      </c>
      <c r="O47" s="123"/>
      <c r="P47" s="123">
        <v>1630575140</v>
      </c>
      <c r="Q47" s="123"/>
      <c r="R47" s="123">
        <v>-6939450919</v>
      </c>
      <c r="S47" s="123"/>
      <c r="T47" s="143">
        <f t="shared" si="1"/>
        <v>8161277971</v>
      </c>
      <c r="U47" s="140"/>
      <c r="V47" s="246">
        <f>T47/درآمدها!$J$5</f>
        <v>-2.9939605221735804E-2</v>
      </c>
    </row>
    <row r="48" spans="1:22" s="97" customFormat="1" ht="42.75" customHeight="1">
      <c r="A48" s="98"/>
      <c r="B48" s="245" t="s">
        <v>281</v>
      </c>
      <c r="C48" s="240"/>
      <c r="D48" s="123">
        <v>0</v>
      </c>
      <c r="E48" s="123"/>
      <c r="F48" s="123">
        <v>-4609043313</v>
      </c>
      <c r="G48" s="123"/>
      <c r="H48" s="123">
        <v>-201594141</v>
      </c>
      <c r="I48" s="123"/>
      <c r="J48" s="143">
        <f t="shared" si="0"/>
        <v>-4810637454</v>
      </c>
      <c r="K48" s="143"/>
      <c r="L48" s="246">
        <f>J48/درآمدها!$J$7</f>
        <v>2.3060874051067676E-3</v>
      </c>
      <c r="M48" s="246"/>
      <c r="N48" s="123">
        <v>0</v>
      </c>
      <c r="O48" s="123"/>
      <c r="P48" s="123">
        <v>-1386759924</v>
      </c>
      <c r="Q48" s="123"/>
      <c r="R48" s="123">
        <v>-263039801</v>
      </c>
      <c r="S48" s="123"/>
      <c r="T48" s="143">
        <f t="shared" si="1"/>
        <v>-1649799725</v>
      </c>
      <c r="U48" s="140"/>
      <c r="V48" s="246">
        <f>T48/درآمدها!$J$5</f>
        <v>6.0522815957187656E-3</v>
      </c>
    </row>
    <row r="49" spans="1:22" s="97" customFormat="1" ht="42.75" customHeight="1">
      <c r="A49" s="98"/>
      <c r="B49" s="245" t="s">
        <v>366</v>
      </c>
      <c r="C49" s="240"/>
      <c r="D49" s="123">
        <v>0</v>
      </c>
      <c r="E49" s="123"/>
      <c r="F49" s="123">
        <v>-1414335059</v>
      </c>
      <c r="G49" s="123"/>
      <c r="H49" s="123">
        <v>0</v>
      </c>
      <c r="I49" s="123"/>
      <c r="J49" s="143">
        <f t="shared" si="0"/>
        <v>-1414335059</v>
      </c>
      <c r="K49" s="143"/>
      <c r="L49" s="246">
        <f>J49/درآمدها!$J$7</f>
        <v>6.7799336311425091E-4</v>
      </c>
      <c r="M49" s="246"/>
      <c r="N49" s="123">
        <v>0</v>
      </c>
      <c r="O49" s="123"/>
      <c r="P49" s="123">
        <v>-1828343771</v>
      </c>
      <c r="Q49" s="123"/>
      <c r="R49" s="123">
        <v>-101942449</v>
      </c>
      <c r="S49" s="123"/>
      <c r="T49" s="143">
        <f t="shared" si="1"/>
        <v>-1930286220</v>
      </c>
      <c r="U49" s="140"/>
      <c r="V49" s="246">
        <f>T49/درآمدها!$J$5</f>
        <v>7.0812448242925635E-3</v>
      </c>
    </row>
    <row r="50" spans="1:22" s="97" customFormat="1" ht="42.75" customHeight="1">
      <c r="A50" s="98"/>
      <c r="B50" s="245" t="s">
        <v>295</v>
      </c>
      <c r="C50" s="240"/>
      <c r="D50" s="123">
        <v>0</v>
      </c>
      <c r="E50" s="123"/>
      <c r="F50" s="123">
        <v>-5404056474</v>
      </c>
      <c r="G50" s="123"/>
      <c r="H50" s="123">
        <v>-1354688788</v>
      </c>
      <c r="I50" s="123"/>
      <c r="J50" s="143">
        <f t="shared" si="0"/>
        <v>-6758745262</v>
      </c>
      <c r="K50" s="143"/>
      <c r="L50" s="246">
        <f>J50/درآمدها!$J$7</f>
        <v>3.2399567566795983E-3</v>
      </c>
      <c r="M50" s="246"/>
      <c r="N50" s="123">
        <v>0</v>
      </c>
      <c r="O50" s="123"/>
      <c r="P50" s="123">
        <v>-8518468728</v>
      </c>
      <c r="Q50" s="123"/>
      <c r="R50" s="123">
        <v>-4446306976</v>
      </c>
      <c r="S50" s="123"/>
      <c r="T50" s="143">
        <f t="shared" si="1"/>
        <v>-12964775704</v>
      </c>
      <c r="U50" s="140"/>
      <c r="V50" s="246">
        <f>T50/درآمدها!$J$5</f>
        <v>4.7561211337904065E-2</v>
      </c>
    </row>
    <row r="51" spans="1:22" s="97" customFormat="1" ht="42.75" customHeight="1">
      <c r="A51" s="98"/>
      <c r="B51" s="245" t="s">
        <v>275</v>
      </c>
      <c r="C51" s="240"/>
      <c r="D51" s="123">
        <v>0</v>
      </c>
      <c r="E51" s="123"/>
      <c r="F51" s="123">
        <v>-2660740786</v>
      </c>
      <c r="G51" s="123"/>
      <c r="H51" s="123">
        <v>-762454181</v>
      </c>
      <c r="I51" s="123"/>
      <c r="J51" s="143">
        <f t="shared" si="0"/>
        <v>-3423194967</v>
      </c>
      <c r="K51" s="143"/>
      <c r="L51" s="246">
        <f>J51/درآمدها!$J$7</f>
        <v>1.6409856020348477E-3</v>
      </c>
      <c r="M51" s="246"/>
      <c r="N51" s="123">
        <v>0</v>
      </c>
      <c r="O51" s="123"/>
      <c r="P51" s="123">
        <v>-3789949878</v>
      </c>
      <c r="Q51" s="123"/>
      <c r="R51" s="123">
        <v>-539515652</v>
      </c>
      <c r="S51" s="123"/>
      <c r="T51" s="143">
        <f t="shared" si="1"/>
        <v>-4329465530</v>
      </c>
      <c r="U51" s="140"/>
      <c r="V51" s="246">
        <f>T51/درآمدها!$J$5</f>
        <v>1.5882621477899563E-2</v>
      </c>
    </row>
    <row r="52" spans="1:22" s="97" customFormat="1" ht="42.75" customHeight="1">
      <c r="A52" s="98"/>
      <c r="B52" s="245" t="s">
        <v>182</v>
      </c>
      <c r="C52" s="240"/>
      <c r="D52" s="123">
        <v>237433131</v>
      </c>
      <c r="E52" s="123"/>
      <c r="F52" s="123">
        <v>-12240875748</v>
      </c>
      <c r="G52" s="123"/>
      <c r="H52" s="123">
        <v>411589022</v>
      </c>
      <c r="I52" s="123"/>
      <c r="J52" s="143">
        <f t="shared" si="0"/>
        <v>-11591853595</v>
      </c>
      <c r="K52" s="143"/>
      <c r="L52" s="246">
        <f>J52/درآمدها!$J$7</f>
        <v>5.556816083707128E-3</v>
      </c>
      <c r="M52" s="246"/>
      <c r="N52" s="123">
        <v>12164490750</v>
      </c>
      <c r="O52" s="123"/>
      <c r="P52" s="123">
        <v>2552749723</v>
      </c>
      <c r="Q52" s="123"/>
      <c r="R52" s="123">
        <v>-1733305387</v>
      </c>
      <c r="S52" s="123"/>
      <c r="T52" s="143">
        <f t="shared" si="1"/>
        <v>12983935086</v>
      </c>
      <c r="U52" s="140"/>
      <c r="V52" s="246">
        <f>T52/درآمدها!$J$5</f>
        <v>-4.7631497429789518E-2</v>
      </c>
    </row>
    <row r="53" spans="1:22" s="97" customFormat="1" ht="42.75" customHeight="1">
      <c r="A53" s="98"/>
      <c r="B53" s="245" t="s">
        <v>346</v>
      </c>
      <c r="C53" s="240"/>
      <c r="D53" s="123">
        <v>0</v>
      </c>
      <c r="E53" s="123"/>
      <c r="F53" s="123">
        <v>-7858646000</v>
      </c>
      <c r="G53" s="123"/>
      <c r="H53" s="123">
        <v>556582</v>
      </c>
      <c r="I53" s="123"/>
      <c r="J53" s="143">
        <f t="shared" si="0"/>
        <v>-7858089418</v>
      </c>
      <c r="K53" s="143"/>
      <c r="L53" s="246">
        <f>J53/درآمدها!$J$7</f>
        <v>3.7669521364543409E-3</v>
      </c>
      <c r="M53" s="246"/>
      <c r="N53" s="123">
        <v>0</v>
      </c>
      <c r="O53" s="123"/>
      <c r="P53" s="123">
        <v>-1991850288</v>
      </c>
      <c r="Q53" s="123"/>
      <c r="R53" s="123">
        <v>-1157023919</v>
      </c>
      <c r="S53" s="123"/>
      <c r="T53" s="143">
        <f t="shared" si="1"/>
        <v>-3148874207</v>
      </c>
      <c r="U53" s="140"/>
      <c r="V53" s="246">
        <f>T53/درآمدها!$J$5</f>
        <v>1.1551628431905348E-2</v>
      </c>
    </row>
    <row r="54" spans="1:22" s="97" customFormat="1" ht="42.75" customHeight="1">
      <c r="A54" s="98"/>
      <c r="B54" s="245" t="s">
        <v>271</v>
      </c>
      <c r="C54" s="240"/>
      <c r="D54" s="123">
        <v>0</v>
      </c>
      <c r="E54" s="123"/>
      <c r="F54" s="123">
        <v>-1040354882</v>
      </c>
      <c r="G54" s="123"/>
      <c r="H54" s="123">
        <v>-2532909752</v>
      </c>
      <c r="I54" s="123"/>
      <c r="J54" s="143">
        <f t="shared" si="0"/>
        <v>-3573264634</v>
      </c>
      <c r="K54" s="143"/>
      <c r="L54" s="246">
        <f>J54/درآمدها!$J$7</f>
        <v>1.7129248766666349E-3</v>
      </c>
      <c r="M54" s="246"/>
      <c r="N54" s="123">
        <v>0</v>
      </c>
      <c r="O54" s="123"/>
      <c r="P54" s="123">
        <v>-3176192483</v>
      </c>
      <c r="Q54" s="123"/>
      <c r="R54" s="123">
        <v>-8935163091</v>
      </c>
      <c r="S54" s="123"/>
      <c r="T54" s="143">
        <f t="shared" si="1"/>
        <v>-12111355574</v>
      </c>
      <c r="U54" s="140"/>
      <c r="V54" s="246">
        <f>T54/درآمدها!$J$5</f>
        <v>4.4430444089040011E-2</v>
      </c>
    </row>
    <row r="55" spans="1:22" s="97" customFormat="1" ht="42.75" customHeight="1">
      <c r="A55" s="98"/>
      <c r="B55" s="245" t="s">
        <v>293</v>
      </c>
      <c r="C55" s="240"/>
      <c r="D55" s="123">
        <v>0</v>
      </c>
      <c r="E55" s="123"/>
      <c r="F55" s="123">
        <v>-14031003906</v>
      </c>
      <c r="G55" s="123"/>
      <c r="H55" s="123">
        <v>965785912</v>
      </c>
      <c r="I55" s="123"/>
      <c r="J55" s="143">
        <f t="shared" si="0"/>
        <v>-13065217994</v>
      </c>
      <c r="K55" s="143"/>
      <c r="L55" s="246">
        <f>J55/درآمدها!$J$7</f>
        <v>6.2631064903644496E-3</v>
      </c>
      <c r="M55" s="246"/>
      <c r="N55" s="123">
        <v>2342918800</v>
      </c>
      <c r="O55" s="123"/>
      <c r="P55" s="123">
        <v>8225237298</v>
      </c>
      <c r="Q55" s="123"/>
      <c r="R55" s="123">
        <v>3662555451</v>
      </c>
      <c r="S55" s="123"/>
      <c r="T55" s="143">
        <f t="shared" si="1"/>
        <v>14230711549</v>
      </c>
      <c r="U55" s="140"/>
      <c r="V55" s="246">
        <f>T55/درآمدها!$J$5</f>
        <v>-5.2205290313037958E-2</v>
      </c>
    </row>
    <row r="56" spans="1:22" s="97" customFormat="1" ht="42.75" customHeight="1">
      <c r="A56" s="98"/>
      <c r="B56" s="245" t="s">
        <v>241</v>
      </c>
      <c r="C56" s="240"/>
      <c r="D56" s="123">
        <v>0</v>
      </c>
      <c r="E56" s="123"/>
      <c r="F56" s="123">
        <v>-1188049449</v>
      </c>
      <c r="G56" s="123"/>
      <c r="H56" s="123">
        <v>1191756781</v>
      </c>
      <c r="I56" s="123"/>
      <c r="J56" s="143">
        <f t="shared" si="0"/>
        <v>3707332</v>
      </c>
      <c r="K56" s="143"/>
      <c r="L56" s="246">
        <f>J56/درآمدها!$J$7</f>
        <v>-1.7771930879223733E-6</v>
      </c>
      <c r="M56" s="246"/>
      <c r="N56" s="123">
        <v>5130359400</v>
      </c>
      <c r="O56" s="123"/>
      <c r="P56" s="123">
        <v>4279570787</v>
      </c>
      <c r="Q56" s="123"/>
      <c r="R56" s="123">
        <v>-5899720045</v>
      </c>
      <c r="S56" s="123"/>
      <c r="T56" s="143">
        <f t="shared" si="1"/>
        <v>3510210142</v>
      </c>
      <c r="U56" s="140"/>
      <c r="V56" s="246">
        <f>T56/درآمدها!$J$5</f>
        <v>-1.2877187404993631E-2</v>
      </c>
    </row>
    <row r="57" spans="1:22" s="97" customFormat="1" ht="42.75" customHeight="1">
      <c r="A57" s="98"/>
      <c r="B57" s="245" t="s">
        <v>126</v>
      </c>
      <c r="C57" s="240"/>
      <c r="D57" s="123">
        <v>0</v>
      </c>
      <c r="E57" s="123"/>
      <c r="F57" s="123">
        <v>-4289157943</v>
      </c>
      <c r="G57" s="123"/>
      <c r="H57" s="123">
        <v>2391823448</v>
      </c>
      <c r="I57" s="123"/>
      <c r="J57" s="143">
        <f t="shared" si="0"/>
        <v>-1897334495</v>
      </c>
      <c r="K57" s="143"/>
      <c r="L57" s="246">
        <f>J57/درآمدها!$J$7</f>
        <v>9.0953002050819473E-4</v>
      </c>
      <c r="M57" s="246"/>
      <c r="N57" s="123">
        <v>112806792</v>
      </c>
      <c r="O57" s="123"/>
      <c r="P57" s="123">
        <v>0</v>
      </c>
      <c r="Q57" s="123"/>
      <c r="R57" s="123">
        <v>1090938596</v>
      </c>
      <c r="S57" s="123"/>
      <c r="T57" s="143">
        <f t="shared" si="1"/>
        <v>1203745388</v>
      </c>
      <c r="U57" s="140"/>
      <c r="V57" s="246">
        <f>T57/درآمدها!$J$5</f>
        <v>-4.4159336114107696E-3</v>
      </c>
    </row>
    <row r="58" spans="1:22" s="97" customFormat="1" ht="42.75" customHeight="1">
      <c r="A58" s="98"/>
      <c r="B58" s="245" t="s">
        <v>257</v>
      </c>
      <c r="C58" s="240"/>
      <c r="D58" s="123">
        <v>0</v>
      </c>
      <c r="E58" s="123"/>
      <c r="F58" s="123">
        <v>-18593250536</v>
      </c>
      <c r="G58" s="123"/>
      <c r="H58" s="123">
        <v>159890722</v>
      </c>
      <c r="I58" s="123"/>
      <c r="J58" s="143">
        <f t="shared" si="0"/>
        <v>-18433359814</v>
      </c>
      <c r="K58" s="143"/>
      <c r="L58" s="246">
        <f>J58/درآمدها!$J$7</f>
        <v>8.8364461690042442E-3</v>
      </c>
      <c r="M58" s="246"/>
      <c r="N58" s="123">
        <v>0</v>
      </c>
      <c r="O58" s="123"/>
      <c r="P58" s="123">
        <v>4088187844</v>
      </c>
      <c r="Q58" s="123"/>
      <c r="R58" s="123">
        <v>4603747191</v>
      </c>
      <c r="S58" s="123"/>
      <c r="T58" s="143">
        <f t="shared" si="1"/>
        <v>8691935035</v>
      </c>
      <c r="U58" s="140"/>
      <c r="V58" s="246">
        <f>T58/درآمدها!$J$5</f>
        <v>-3.1886317864135691E-2</v>
      </c>
    </row>
    <row r="59" spans="1:22" s="97" customFormat="1" ht="42.75" customHeight="1">
      <c r="A59" s="98"/>
      <c r="B59" s="245" t="s">
        <v>402</v>
      </c>
      <c r="C59" s="240"/>
      <c r="D59" s="123">
        <v>0</v>
      </c>
      <c r="E59" s="123"/>
      <c r="F59" s="123">
        <v>-2982167811</v>
      </c>
      <c r="G59" s="123"/>
      <c r="H59" s="123">
        <v>-34045332</v>
      </c>
      <c r="I59" s="123"/>
      <c r="J59" s="143">
        <f t="shared" si="0"/>
        <v>-3016213143</v>
      </c>
      <c r="K59" s="143"/>
      <c r="L59" s="246">
        <f>J59/درآمدها!$J$7</f>
        <v>1.4458896989641653E-3</v>
      </c>
      <c r="M59" s="246"/>
      <c r="N59" s="123">
        <v>0</v>
      </c>
      <c r="O59" s="123"/>
      <c r="P59" s="123">
        <v>-3977470869</v>
      </c>
      <c r="Q59" s="123"/>
      <c r="R59" s="123">
        <v>-2446230818</v>
      </c>
      <c r="S59" s="123"/>
      <c r="T59" s="143">
        <f t="shared" si="1"/>
        <v>-6423701687</v>
      </c>
      <c r="U59" s="140"/>
      <c r="V59" s="246">
        <f>T59/درآمدها!$J$5</f>
        <v>2.3565315781961162E-2</v>
      </c>
    </row>
    <row r="60" spans="1:22" s="97" customFormat="1" ht="42.75" customHeight="1">
      <c r="A60" s="98"/>
      <c r="B60" s="245" t="s">
        <v>391</v>
      </c>
      <c r="C60" s="240"/>
      <c r="D60" s="123">
        <v>160486954</v>
      </c>
      <c r="E60" s="123"/>
      <c r="F60" s="123">
        <v>-20497471474</v>
      </c>
      <c r="G60" s="123"/>
      <c r="H60" s="123">
        <v>8606658547</v>
      </c>
      <c r="I60" s="123"/>
      <c r="J60" s="143">
        <f t="shared" si="0"/>
        <v>-11730325973</v>
      </c>
      <c r="K60" s="143"/>
      <c r="L60" s="246">
        <f>J60/درآمدها!$J$7</f>
        <v>5.6231959366714089E-3</v>
      </c>
      <c r="M60" s="246"/>
      <c r="N60" s="123">
        <v>14821547000</v>
      </c>
      <c r="O60" s="123"/>
      <c r="P60" s="123">
        <v>32055901297</v>
      </c>
      <c r="Q60" s="123"/>
      <c r="R60" s="123">
        <v>51722619580</v>
      </c>
      <c r="S60" s="123"/>
      <c r="T60" s="143">
        <f t="shared" si="1"/>
        <v>98600067877</v>
      </c>
      <c r="U60" s="140"/>
      <c r="V60" s="246">
        <f>T60/درآمدها!$J$5</f>
        <v>-0.3617138293247007</v>
      </c>
    </row>
    <row r="61" spans="1:22" s="97" customFormat="1" ht="42.75" customHeight="1">
      <c r="A61" s="98"/>
      <c r="B61" s="245" t="s">
        <v>268</v>
      </c>
      <c r="C61" s="240"/>
      <c r="D61" s="123">
        <v>0</v>
      </c>
      <c r="E61" s="123"/>
      <c r="F61" s="123">
        <v>-6673628745</v>
      </c>
      <c r="G61" s="123"/>
      <c r="H61" s="123">
        <v>-1652460984</v>
      </c>
      <c r="I61" s="123"/>
      <c r="J61" s="143">
        <f t="shared" si="0"/>
        <v>-8326089729</v>
      </c>
      <c r="K61" s="143"/>
      <c r="L61" s="246">
        <f>J61/درآمدها!$J$7</f>
        <v>3.9912986254806056E-3</v>
      </c>
      <c r="M61" s="246"/>
      <c r="N61" s="123">
        <v>0</v>
      </c>
      <c r="O61" s="123"/>
      <c r="P61" s="123">
        <v>-14829166724</v>
      </c>
      <c r="Q61" s="123"/>
      <c r="R61" s="123">
        <v>-10144589756</v>
      </c>
      <c r="S61" s="123"/>
      <c r="T61" s="143">
        <f t="shared" si="1"/>
        <v>-24973756480</v>
      </c>
      <c r="U61" s="140"/>
      <c r="V61" s="246">
        <f>T61/درآمدها!$J$5</f>
        <v>9.161609402005827E-2</v>
      </c>
    </row>
    <row r="62" spans="1:22" s="97" customFormat="1" ht="42.75" customHeight="1">
      <c r="A62" s="98"/>
      <c r="B62" s="245" t="s">
        <v>103</v>
      </c>
      <c r="C62" s="240"/>
      <c r="D62" s="123">
        <v>0</v>
      </c>
      <c r="E62" s="123"/>
      <c r="F62" s="123">
        <v>-3199170979</v>
      </c>
      <c r="G62" s="123"/>
      <c r="H62" s="123">
        <v>-103819111</v>
      </c>
      <c r="I62" s="123"/>
      <c r="J62" s="143">
        <f t="shared" si="0"/>
        <v>-3302990090</v>
      </c>
      <c r="K62" s="143"/>
      <c r="L62" s="246">
        <f>J62/درآمدها!$J$7</f>
        <v>1.5833626870817336E-3</v>
      </c>
      <c r="M62" s="246"/>
      <c r="N62" s="123">
        <v>582564366</v>
      </c>
      <c r="O62" s="123"/>
      <c r="P62" s="123">
        <v>-489238259</v>
      </c>
      <c r="Q62" s="123"/>
      <c r="R62" s="123">
        <v>-2217639052</v>
      </c>
      <c r="S62" s="123"/>
      <c r="T62" s="143">
        <f t="shared" si="1"/>
        <v>-2124312945</v>
      </c>
      <c r="U62" s="140"/>
      <c r="V62" s="246">
        <f>T62/درآمدها!$J$5</f>
        <v>7.7930308423167123E-3</v>
      </c>
    </row>
    <row r="63" spans="1:22" s="97" customFormat="1" ht="42.75" customHeight="1">
      <c r="A63" s="98"/>
      <c r="B63" s="245" t="s">
        <v>112</v>
      </c>
      <c r="C63" s="240"/>
      <c r="D63" s="123">
        <v>0</v>
      </c>
      <c r="E63" s="123"/>
      <c r="F63" s="123">
        <v>-1870845404</v>
      </c>
      <c r="G63" s="123"/>
      <c r="H63" s="123">
        <v>-147959055</v>
      </c>
      <c r="I63" s="123"/>
      <c r="J63" s="143">
        <f t="shared" si="0"/>
        <v>-2018804459</v>
      </c>
      <c r="K63" s="143"/>
      <c r="L63" s="246">
        <f>J63/درآمدها!$J$7</f>
        <v>9.6775938340608986E-4</v>
      </c>
      <c r="M63" s="246"/>
      <c r="N63" s="123">
        <v>33374943</v>
      </c>
      <c r="O63" s="123"/>
      <c r="P63" s="123">
        <v>-3757740176</v>
      </c>
      <c r="Q63" s="123"/>
      <c r="R63" s="123">
        <v>-3404375993</v>
      </c>
      <c r="S63" s="123"/>
      <c r="T63" s="143">
        <f t="shared" si="1"/>
        <v>-7128741226</v>
      </c>
      <c r="U63" s="140"/>
      <c r="V63" s="246">
        <f>T63/درآمدها!$J$5</f>
        <v>2.6151749614797295E-2</v>
      </c>
    </row>
    <row r="64" spans="1:22" s="97" customFormat="1" ht="42.75" customHeight="1">
      <c r="A64" s="98"/>
      <c r="B64" s="245" t="s">
        <v>243</v>
      </c>
      <c r="C64" s="240"/>
      <c r="D64" s="123">
        <v>0</v>
      </c>
      <c r="E64" s="123"/>
      <c r="F64" s="123">
        <v>-6862421392</v>
      </c>
      <c r="G64" s="123"/>
      <c r="H64" s="123">
        <v>-1230534430</v>
      </c>
      <c r="I64" s="123"/>
      <c r="J64" s="143">
        <f t="shared" si="0"/>
        <v>-8092955822</v>
      </c>
      <c r="K64" s="143"/>
      <c r="L64" s="246">
        <f>J64/درآمدها!$J$7</f>
        <v>3.8795406366949406E-3</v>
      </c>
      <c r="M64" s="246"/>
      <c r="N64" s="123">
        <v>517258280</v>
      </c>
      <c r="O64" s="123"/>
      <c r="P64" s="123">
        <v>-6833666105</v>
      </c>
      <c r="Q64" s="123"/>
      <c r="R64" s="123">
        <v>-2547962516</v>
      </c>
      <c r="S64" s="123"/>
      <c r="T64" s="143">
        <f t="shared" si="1"/>
        <v>-8864370341</v>
      </c>
      <c r="U64" s="140"/>
      <c r="V64" s="246">
        <f>T64/درآمدها!$J$5</f>
        <v>3.2518895875358195E-2</v>
      </c>
    </row>
    <row r="65" spans="1:22" s="97" customFormat="1" ht="42.75" customHeight="1">
      <c r="A65" s="98"/>
      <c r="B65" s="245" t="s">
        <v>188</v>
      </c>
      <c r="C65" s="240"/>
      <c r="D65" s="123">
        <v>0</v>
      </c>
      <c r="E65" s="123"/>
      <c r="F65" s="123">
        <v>243741847</v>
      </c>
      <c r="G65" s="123"/>
      <c r="H65" s="123">
        <v>-726346951</v>
      </c>
      <c r="I65" s="123"/>
      <c r="J65" s="143">
        <f t="shared" si="0"/>
        <v>-482605104</v>
      </c>
      <c r="K65" s="143"/>
      <c r="L65" s="246">
        <f>J65/درآمدها!$J$7</f>
        <v>2.3134762546889732E-4</v>
      </c>
      <c r="M65" s="246"/>
      <c r="N65" s="123">
        <v>0</v>
      </c>
      <c r="O65" s="123"/>
      <c r="P65" s="123">
        <v>-1101582107</v>
      </c>
      <c r="Q65" s="123"/>
      <c r="R65" s="123">
        <v>-3529548791</v>
      </c>
      <c r="S65" s="123"/>
      <c r="T65" s="143">
        <f t="shared" si="1"/>
        <v>-4631130898</v>
      </c>
      <c r="U65" s="140"/>
      <c r="V65" s="246">
        <f>T65/درآمدها!$J$5</f>
        <v>1.6989279290448373E-2</v>
      </c>
    </row>
    <row r="66" spans="1:22" s="97" customFormat="1" ht="42.75" customHeight="1">
      <c r="A66" s="98"/>
      <c r="B66" s="245" t="s">
        <v>165</v>
      </c>
      <c r="C66" s="240"/>
      <c r="D66" s="123">
        <v>0</v>
      </c>
      <c r="E66" s="123"/>
      <c r="F66" s="123">
        <v>-3263033270</v>
      </c>
      <c r="G66" s="123"/>
      <c r="H66" s="123">
        <v>-1231720728</v>
      </c>
      <c r="I66" s="123"/>
      <c r="J66" s="143">
        <f t="shared" si="0"/>
        <v>-4494753998</v>
      </c>
      <c r="K66" s="143"/>
      <c r="L66" s="246">
        <f>J66/درآمدها!$J$7</f>
        <v>2.1546615563853067E-3</v>
      </c>
      <c r="M66" s="246"/>
      <c r="N66" s="123">
        <v>3881192800</v>
      </c>
      <c r="O66" s="123"/>
      <c r="P66" s="123">
        <v>-2306934215</v>
      </c>
      <c r="Q66" s="123"/>
      <c r="R66" s="123">
        <v>-4343521903</v>
      </c>
      <c r="S66" s="123"/>
      <c r="T66" s="143">
        <f t="shared" si="1"/>
        <v>-2769263318</v>
      </c>
      <c r="U66" s="140"/>
      <c r="V66" s="246">
        <f>T66/درآمدها!$J$5</f>
        <v>1.0159027886388139E-2</v>
      </c>
    </row>
    <row r="67" spans="1:22" s="97" customFormat="1" ht="42.75" customHeight="1">
      <c r="A67" s="98"/>
      <c r="B67" s="245" t="s">
        <v>525</v>
      </c>
      <c r="C67" s="240"/>
      <c r="D67" s="123">
        <v>0</v>
      </c>
      <c r="E67" s="123"/>
      <c r="F67" s="123">
        <v>-4182738009</v>
      </c>
      <c r="G67" s="123"/>
      <c r="H67" s="123">
        <v>-1979649971</v>
      </c>
      <c r="I67" s="123"/>
      <c r="J67" s="143">
        <f t="shared" si="0"/>
        <v>-6162387980</v>
      </c>
      <c r="K67" s="143"/>
      <c r="L67" s="246">
        <f>J67/درآمدها!$J$7</f>
        <v>2.9540794628460346E-3</v>
      </c>
      <c r="M67" s="246"/>
      <c r="N67" s="123">
        <v>0</v>
      </c>
      <c r="O67" s="123"/>
      <c r="P67" s="123">
        <v>-8004426764</v>
      </c>
      <c r="Q67" s="123"/>
      <c r="R67" s="123">
        <v>-1979649971</v>
      </c>
      <c r="S67" s="123"/>
      <c r="T67" s="143">
        <f t="shared" si="1"/>
        <v>-9984076735</v>
      </c>
      <c r="U67" s="140"/>
      <c r="V67" s="246">
        <f>T67/درآمدها!$J$5</f>
        <v>3.6626532880216361E-2</v>
      </c>
    </row>
    <row r="68" spans="1:22" s="97" customFormat="1" ht="42.75" customHeight="1">
      <c r="A68" s="98"/>
      <c r="B68" s="245" t="s">
        <v>274</v>
      </c>
      <c r="C68" s="240"/>
      <c r="D68" s="123">
        <v>22531072</v>
      </c>
      <c r="E68" s="123"/>
      <c r="F68" s="123">
        <v>-2396856438</v>
      </c>
      <c r="G68" s="123"/>
      <c r="H68" s="123">
        <v>-43547789</v>
      </c>
      <c r="I68" s="123"/>
      <c r="J68" s="143">
        <f t="shared" si="0"/>
        <v>-2417873155</v>
      </c>
      <c r="K68" s="143"/>
      <c r="L68" s="246">
        <f>J68/درآمدها!$J$7</f>
        <v>1.1590619503564993E-3</v>
      </c>
      <c r="M68" s="246"/>
      <c r="N68" s="123">
        <v>1753866100</v>
      </c>
      <c r="O68" s="123"/>
      <c r="P68" s="123">
        <v>-390785934</v>
      </c>
      <c r="Q68" s="123"/>
      <c r="R68" s="123">
        <v>676005270</v>
      </c>
      <c r="S68" s="123"/>
      <c r="T68" s="143">
        <f t="shared" si="1"/>
        <v>2039085436</v>
      </c>
      <c r="U68" s="140"/>
      <c r="V68" s="246">
        <f>T68/درآمدها!$J$5</f>
        <v>-7.4803741747508021E-3</v>
      </c>
    </row>
    <row r="69" spans="1:22" s="97" customFormat="1" ht="42.75" customHeight="1">
      <c r="A69" s="98"/>
      <c r="B69" s="245" t="s">
        <v>326</v>
      </c>
      <c r="C69" s="240"/>
      <c r="D69" s="123">
        <v>0</v>
      </c>
      <c r="E69" s="123"/>
      <c r="F69" s="123">
        <v>-10079186456</v>
      </c>
      <c r="G69" s="123"/>
      <c r="H69" s="123">
        <v>0</v>
      </c>
      <c r="I69" s="123"/>
      <c r="J69" s="143">
        <f t="shared" si="0"/>
        <v>-10079186456</v>
      </c>
      <c r="K69" s="143"/>
      <c r="L69" s="246">
        <f>J69/درآمدها!$J$7</f>
        <v>4.831685023484274E-3</v>
      </c>
      <c r="M69" s="246"/>
      <c r="N69" s="123">
        <v>0</v>
      </c>
      <c r="O69" s="123"/>
      <c r="P69" s="123">
        <v>4462955402</v>
      </c>
      <c r="Q69" s="123"/>
      <c r="R69" s="123">
        <v>7771948815</v>
      </c>
      <c r="S69" s="123"/>
      <c r="T69" s="143">
        <f t="shared" si="1"/>
        <v>12234904217</v>
      </c>
      <c r="U69" s="140"/>
      <c r="V69" s="246">
        <f>T69/درآمدها!$J$5</f>
        <v>-4.4883681634709335E-2</v>
      </c>
    </row>
    <row r="70" spans="1:22" s="97" customFormat="1" ht="42.75" customHeight="1">
      <c r="A70" s="98"/>
      <c r="B70" s="245" t="s">
        <v>136</v>
      </c>
      <c r="C70" s="240"/>
      <c r="D70" s="123">
        <v>4409321</v>
      </c>
      <c r="E70" s="123"/>
      <c r="F70" s="123">
        <v>-2885291776</v>
      </c>
      <c r="G70" s="123"/>
      <c r="H70" s="123">
        <v>27722712</v>
      </c>
      <c r="I70" s="123"/>
      <c r="J70" s="143">
        <f t="shared" si="0"/>
        <v>-2853159743</v>
      </c>
      <c r="K70" s="143"/>
      <c r="L70" s="246">
        <f>J70/درآمدها!$J$7</f>
        <v>1.3677263795090309E-3</v>
      </c>
      <c r="M70" s="246"/>
      <c r="N70" s="123">
        <v>326289760</v>
      </c>
      <c r="O70" s="123"/>
      <c r="P70" s="123">
        <v>-1978287803</v>
      </c>
      <c r="Q70" s="123"/>
      <c r="R70" s="123">
        <v>-1908875534</v>
      </c>
      <c r="S70" s="123"/>
      <c r="T70" s="143">
        <f t="shared" si="1"/>
        <v>-3560873577</v>
      </c>
      <c r="U70" s="140"/>
      <c r="V70" s="246">
        <f>T70/درآمدها!$J$5</f>
        <v>1.3063045949264145E-2</v>
      </c>
    </row>
    <row r="71" spans="1:22" s="97" customFormat="1" ht="42.75" customHeight="1">
      <c r="A71" s="98"/>
      <c r="B71" s="245" t="s">
        <v>244</v>
      </c>
      <c r="C71" s="240"/>
      <c r="D71" s="123">
        <v>0</v>
      </c>
      <c r="F71" s="123">
        <v>-3000926268</v>
      </c>
      <c r="G71" s="123"/>
      <c r="H71" s="123">
        <v>780295620</v>
      </c>
      <c r="I71" s="123"/>
      <c r="J71" s="143">
        <f t="shared" si="0"/>
        <v>-2220630648</v>
      </c>
      <c r="K71" s="143"/>
      <c r="L71" s="246">
        <f>J71/درآمدها!$J$7</f>
        <v>1.064509312479751E-3</v>
      </c>
      <c r="M71" s="246"/>
      <c r="N71" s="123">
        <v>1586152920</v>
      </c>
      <c r="O71" s="123"/>
      <c r="P71" s="123">
        <v>4517519250</v>
      </c>
      <c r="Q71" s="123"/>
      <c r="R71" s="123">
        <v>1201255218</v>
      </c>
      <c r="S71" s="123"/>
      <c r="T71" s="143">
        <f t="shared" si="1"/>
        <v>7304927388</v>
      </c>
      <c r="U71" s="140"/>
      <c r="V71" s="246">
        <f>T71/درآمدها!$J$5</f>
        <v>-2.6798087621486513E-2</v>
      </c>
    </row>
    <row r="72" spans="1:22" s="97" customFormat="1" ht="42.75" customHeight="1">
      <c r="A72" s="98"/>
      <c r="B72" s="245" t="s">
        <v>226</v>
      </c>
      <c r="C72" s="240"/>
      <c r="D72" s="123">
        <v>0</v>
      </c>
      <c r="F72" s="123">
        <v>-385799243</v>
      </c>
      <c r="G72" s="123"/>
      <c r="H72" s="123">
        <v>601141638</v>
      </c>
      <c r="I72" s="123"/>
      <c r="J72" s="143">
        <f t="shared" si="0"/>
        <v>215342395</v>
      </c>
      <c r="K72" s="143"/>
      <c r="L72" s="246">
        <f>J72/درآمدها!$J$7</f>
        <v>-1.0322922682151191E-4</v>
      </c>
      <c r="M72" s="246"/>
      <c r="N72" s="123">
        <v>0</v>
      </c>
      <c r="O72" s="123"/>
      <c r="P72" s="123">
        <v>234757140</v>
      </c>
      <c r="Q72" s="123"/>
      <c r="R72" s="123">
        <v>-1834351303</v>
      </c>
      <c r="S72" s="123"/>
      <c r="T72" s="143">
        <f t="shared" si="1"/>
        <v>-1599594163</v>
      </c>
      <c r="U72" s="140"/>
      <c r="V72" s="246">
        <f>T72/درآمدها!$J$5</f>
        <v>5.8681027561354841E-3</v>
      </c>
    </row>
    <row r="73" spans="1:22" s="113" customFormat="1" ht="42.75" customHeight="1">
      <c r="A73" s="112"/>
      <c r="B73" s="245" t="s">
        <v>158</v>
      </c>
      <c r="C73" s="240"/>
      <c r="D73" s="123">
        <v>0</v>
      </c>
      <c r="E73" s="123"/>
      <c r="F73" s="123">
        <v>-3769421280</v>
      </c>
      <c r="G73" s="123"/>
      <c r="H73" s="123">
        <v>54167117</v>
      </c>
      <c r="I73" s="123"/>
      <c r="J73" s="143">
        <f t="shared" si="0"/>
        <v>-3715254163</v>
      </c>
      <c r="K73" s="143"/>
      <c r="L73" s="246">
        <f>J73/درآمدها!$J$7</f>
        <v>1.780990755173376E-3</v>
      </c>
      <c r="M73" s="246"/>
      <c r="N73" s="123">
        <v>6086579800</v>
      </c>
      <c r="O73" s="123"/>
      <c r="P73" s="123">
        <v>-1727938139</v>
      </c>
      <c r="Q73" s="123"/>
      <c r="R73" s="123">
        <v>-4315508773</v>
      </c>
      <c r="S73" s="123"/>
      <c r="T73" s="143">
        <f t="shared" si="1"/>
        <v>43132888</v>
      </c>
      <c r="U73" s="140"/>
      <c r="V73" s="246">
        <f>T73/درآمدها!$J$5</f>
        <v>-1.5823277229155727E-4</v>
      </c>
    </row>
    <row r="74" spans="1:22" s="97" customFormat="1" ht="42.75" customHeight="1">
      <c r="A74" s="98"/>
      <c r="B74" s="245" t="s">
        <v>526</v>
      </c>
      <c r="C74" s="240"/>
      <c r="D74" s="123">
        <v>0</v>
      </c>
      <c r="F74" s="123">
        <v>-10776943138</v>
      </c>
      <c r="G74" s="123"/>
      <c r="H74" s="123">
        <v>-972729136</v>
      </c>
      <c r="I74" s="123"/>
      <c r="J74" s="143">
        <f t="shared" si="0"/>
        <v>-11749672274</v>
      </c>
      <c r="K74" s="143"/>
      <c r="L74" s="246">
        <f>J74/درآمدها!$J$7</f>
        <v>5.6324700217584914E-3</v>
      </c>
      <c r="M74" s="246"/>
      <c r="N74" s="123">
        <v>0</v>
      </c>
      <c r="O74" s="123"/>
      <c r="P74" s="123">
        <v>-10776943138</v>
      </c>
      <c r="Q74" s="123"/>
      <c r="R74" s="123">
        <v>-972729136</v>
      </c>
      <c r="S74" s="123"/>
      <c r="T74" s="143">
        <f t="shared" si="1"/>
        <v>-11749672274</v>
      </c>
      <c r="U74" s="140"/>
      <c r="V74" s="246">
        <f>T74/درآمدها!$J$5</f>
        <v>4.3103610809280053E-2</v>
      </c>
    </row>
    <row r="75" spans="1:22" s="97" customFormat="1" ht="42.6" customHeight="1">
      <c r="A75" s="98"/>
      <c r="B75" s="245" t="s">
        <v>370</v>
      </c>
      <c r="C75" s="240"/>
      <c r="D75" s="123">
        <v>0</v>
      </c>
      <c r="F75" s="123">
        <v>-2013333649</v>
      </c>
      <c r="G75" s="123"/>
      <c r="H75" s="123">
        <v>-102458899</v>
      </c>
      <c r="I75" s="123"/>
      <c r="J75" s="143">
        <f t="shared" si="0"/>
        <v>-2115792548</v>
      </c>
      <c r="K75" s="143"/>
      <c r="L75" s="246">
        <f>J75/درآمدها!$J$7</f>
        <v>1.0142528081604955E-3</v>
      </c>
      <c r="M75" s="246"/>
      <c r="N75" s="123">
        <v>0</v>
      </c>
      <c r="O75" s="123"/>
      <c r="P75" s="123">
        <v>-975619606</v>
      </c>
      <c r="Q75" s="123"/>
      <c r="R75" s="123">
        <v>-993652124</v>
      </c>
      <c r="S75" s="123"/>
      <c r="T75" s="143">
        <f t="shared" si="1"/>
        <v>-1969271730</v>
      </c>
      <c r="U75" s="140"/>
      <c r="V75" s="246">
        <f>T75/درآمدها!$J$5</f>
        <v>7.2242629622503145E-3</v>
      </c>
    </row>
    <row r="76" spans="1:22" s="97" customFormat="1" ht="42.75" customHeight="1">
      <c r="A76" s="98"/>
      <c r="B76" s="245" t="s">
        <v>316</v>
      </c>
      <c r="C76" s="240"/>
      <c r="D76" s="123">
        <v>0</v>
      </c>
      <c r="F76" s="123">
        <v>-8474050184</v>
      </c>
      <c r="G76" s="123"/>
      <c r="H76" s="123">
        <v>-503434825</v>
      </c>
      <c r="I76" s="123"/>
      <c r="J76" s="143">
        <f t="shared" ref="J76:J139" si="2">D76+F76+H76</f>
        <v>-8977485009</v>
      </c>
      <c r="K76" s="143"/>
      <c r="L76" s="246">
        <f>J76/درآمدها!$J$7</f>
        <v>4.3035596231795602E-3</v>
      </c>
      <c r="M76" s="246"/>
      <c r="N76" s="123">
        <v>0</v>
      </c>
      <c r="O76" s="123"/>
      <c r="P76" s="123">
        <v>-14395191928</v>
      </c>
      <c r="Q76" s="123"/>
      <c r="R76" s="123">
        <v>407098365</v>
      </c>
      <c r="S76" s="123"/>
      <c r="T76" s="143">
        <f t="shared" ref="T76:T139" si="3">N76+P76+R76</f>
        <v>-13988093563</v>
      </c>
      <c r="U76" s="140"/>
      <c r="V76" s="246">
        <f>T76/درآمدها!$J$5</f>
        <v>5.1315247510140688E-2</v>
      </c>
    </row>
    <row r="77" spans="1:22" s="97" customFormat="1" ht="42.75" customHeight="1">
      <c r="A77" s="98"/>
      <c r="B77" s="245" t="s">
        <v>124</v>
      </c>
      <c r="C77" s="240"/>
      <c r="D77" s="123">
        <v>0</v>
      </c>
      <c r="F77" s="123">
        <v>-5647131108</v>
      </c>
      <c r="G77" s="123"/>
      <c r="H77" s="123">
        <v>1050567813</v>
      </c>
      <c r="I77" s="123"/>
      <c r="J77" s="143">
        <f t="shared" si="2"/>
        <v>-4596563295</v>
      </c>
      <c r="K77" s="143"/>
      <c r="L77" s="246">
        <f>J77/درآمدها!$J$7</f>
        <v>2.2034661357741062E-3</v>
      </c>
      <c r="M77" s="246"/>
      <c r="N77" s="123">
        <v>16570238200</v>
      </c>
      <c r="O77" s="123"/>
      <c r="P77" s="123">
        <v>5009372647</v>
      </c>
      <c r="Q77" s="123"/>
      <c r="R77" s="123">
        <v>41419412855</v>
      </c>
      <c r="S77" s="123"/>
      <c r="T77" s="143">
        <f t="shared" si="3"/>
        <v>62999023702</v>
      </c>
      <c r="U77" s="140"/>
      <c r="V77" s="246">
        <f>T77/درآمدها!$J$5</f>
        <v>-0.2311115864077774</v>
      </c>
    </row>
    <row r="78" spans="1:22" s="97" customFormat="1" ht="42.75" customHeight="1">
      <c r="A78" s="98"/>
      <c r="B78" s="245" t="s">
        <v>75</v>
      </c>
      <c r="C78" s="240"/>
      <c r="D78" s="123">
        <v>0</v>
      </c>
      <c r="F78" s="123">
        <v>-4311854336</v>
      </c>
      <c r="G78" s="123"/>
      <c r="H78" s="123">
        <v>1319020372</v>
      </c>
      <c r="I78" s="123"/>
      <c r="J78" s="143">
        <f t="shared" si="2"/>
        <v>-2992833964</v>
      </c>
      <c r="K78" s="143"/>
      <c r="L78" s="246">
        <f>J78/درآمدها!$J$7</f>
        <v>1.4346823629823595E-3</v>
      </c>
      <c r="M78" s="246"/>
      <c r="N78" s="123">
        <v>768408270</v>
      </c>
      <c r="O78" s="123"/>
      <c r="P78" s="123">
        <v>4020633032</v>
      </c>
      <c r="Q78" s="123"/>
      <c r="R78" s="123">
        <v>2570120827</v>
      </c>
      <c r="S78" s="123"/>
      <c r="T78" s="143">
        <f t="shared" si="3"/>
        <v>7359162129</v>
      </c>
      <c r="U78" s="140"/>
      <c r="V78" s="246">
        <f>T78/درآمدها!$J$5</f>
        <v>-2.6997047482995085E-2</v>
      </c>
    </row>
    <row r="79" spans="1:22" s="97" customFormat="1" ht="42.75" customHeight="1">
      <c r="A79" s="98"/>
      <c r="B79" s="245" t="s">
        <v>256</v>
      </c>
      <c r="C79" s="240"/>
      <c r="D79" s="123">
        <v>0</v>
      </c>
      <c r="E79" s="123"/>
      <c r="F79" s="123">
        <v>-13252737211</v>
      </c>
      <c r="G79" s="123"/>
      <c r="H79" s="123">
        <v>-2921989955</v>
      </c>
      <c r="I79" s="123"/>
      <c r="J79" s="143">
        <f t="shared" si="2"/>
        <v>-16174727166</v>
      </c>
      <c r="K79" s="143"/>
      <c r="L79" s="246">
        <f>J79/درآمدها!$J$7</f>
        <v>7.7537197419722424E-3</v>
      </c>
      <c r="M79" s="246"/>
      <c r="N79" s="123">
        <v>0</v>
      </c>
      <c r="O79" s="123"/>
      <c r="P79" s="123">
        <v>-12327485233</v>
      </c>
      <c r="Q79" s="123"/>
      <c r="R79" s="123">
        <v>-6958867266</v>
      </c>
      <c r="S79" s="123"/>
      <c r="T79" s="143">
        <f t="shared" si="3"/>
        <v>-19286352499</v>
      </c>
      <c r="U79" s="140"/>
      <c r="V79" s="246">
        <f>T79/درآمدها!$J$5</f>
        <v>7.0751882491823265E-2</v>
      </c>
    </row>
    <row r="80" spans="1:22" s="97" customFormat="1" ht="42.75" customHeight="1">
      <c r="A80" s="98"/>
      <c r="B80" s="245" t="s">
        <v>147</v>
      </c>
      <c r="C80" s="240"/>
      <c r="D80" s="123">
        <v>0</v>
      </c>
      <c r="F80" s="123">
        <v>-9367399142</v>
      </c>
      <c r="G80" s="123"/>
      <c r="H80" s="123">
        <v>-471422279</v>
      </c>
      <c r="I80" s="123"/>
      <c r="J80" s="143">
        <f t="shared" si="2"/>
        <v>-9838821421</v>
      </c>
      <c r="K80" s="143"/>
      <c r="L80" s="246">
        <f>J80/درآمدها!$J$7</f>
        <v>4.7164606306378228E-3</v>
      </c>
      <c r="M80" s="246"/>
      <c r="N80" s="123">
        <v>2445804760</v>
      </c>
      <c r="O80" s="123"/>
      <c r="P80" s="123">
        <v>-6560589011</v>
      </c>
      <c r="Q80" s="123"/>
      <c r="R80" s="123">
        <v>-2540409990</v>
      </c>
      <c r="S80" s="123"/>
      <c r="T80" s="143">
        <f t="shared" si="3"/>
        <v>-6655194241</v>
      </c>
      <c r="U80" s="140"/>
      <c r="V80" s="246">
        <f>T80/درآمدها!$J$5</f>
        <v>2.4414544996204202E-2</v>
      </c>
    </row>
    <row r="81" spans="1:22" s="97" customFormat="1" ht="42.75" customHeight="1">
      <c r="A81" s="98"/>
      <c r="B81" s="245" t="s">
        <v>172</v>
      </c>
      <c r="C81" s="240"/>
      <c r="D81" s="123">
        <v>0</v>
      </c>
      <c r="F81" s="123">
        <v>-4891989702</v>
      </c>
      <c r="G81" s="123"/>
      <c r="H81" s="123">
        <v>-773453632</v>
      </c>
      <c r="I81" s="123"/>
      <c r="J81" s="143">
        <f t="shared" si="2"/>
        <v>-5665443334</v>
      </c>
      <c r="K81" s="143"/>
      <c r="L81" s="246">
        <f>J81/درآمدها!$J$7</f>
        <v>2.715857854975137E-3</v>
      </c>
      <c r="M81" s="246"/>
      <c r="N81" s="123">
        <v>0</v>
      </c>
      <c r="O81" s="123"/>
      <c r="P81" s="123">
        <v>-4752993257</v>
      </c>
      <c r="Q81" s="123"/>
      <c r="R81" s="123">
        <v>-2056515592</v>
      </c>
      <c r="S81" s="123"/>
      <c r="T81" s="143">
        <f t="shared" si="3"/>
        <v>-6809508849</v>
      </c>
      <c r="U81" s="140"/>
      <c r="V81" s="246">
        <f>T81/درآمدها!$J$5</f>
        <v>2.4980647322320759E-2</v>
      </c>
    </row>
    <row r="82" spans="1:22" s="97" customFormat="1" ht="42.75" customHeight="1">
      <c r="A82" s="98"/>
      <c r="B82" s="245" t="s">
        <v>222</v>
      </c>
      <c r="C82" s="240"/>
      <c r="D82" s="123">
        <v>0</v>
      </c>
      <c r="F82" s="123">
        <v>-1362913803</v>
      </c>
      <c r="G82" s="123"/>
      <c r="H82" s="123">
        <v>-2315163131</v>
      </c>
      <c r="I82" s="123"/>
      <c r="J82" s="143">
        <f t="shared" si="2"/>
        <v>-3678076934</v>
      </c>
      <c r="K82" s="143"/>
      <c r="L82" s="246">
        <f>J82/درآمدها!$J$7</f>
        <v>1.7631690131748425E-3</v>
      </c>
      <c r="M82" s="246"/>
      <c r="N82" s="123">
        <v>6880284600</v>
      </c>
      <c r="O82" s="123"/>
      <c r="P82" s="123">
        <v>-9443210188</v>
      </c>
      <c r="Q82" s="123"/>
      <c r="R82" s="123">
        <v>-15323283730</v>
      </c>
      <c r="S82" s="123"/>
      <c r="T82" s="143">
        <f t="shared" si="3"/>
        <v>-17886209318</v>
      </c>
      <c r="U82" s="140"/>
      <c r="V82" s="246">
        <f>T82/درآمدها!$J$5</f>
        <v>6.5615464611927299E-2</v>
      </c>
    </row>
    <row r="83" spans="1:22" s="97" customFormat="1" ht="42.75" customHeight="1">
      <c r="A83" s="98"/>
      <c r="B83" s="245" t="s">
        <v>89</v>
      </c>
      <c r="C83" s="240"/>
      <c r="D83" s="123">
        <v>0</v>
      </c>
      <c r="F83" s="123">
        <v>-3385157084</v>
      </c>
      <c r="G83" s="123"/>
      <c r="H83" s="123">
        <v>379769695</v>
      </c>
      <c r="I83" s="123"/>
      <c r="J83" s="143">
        <f t="shared" si="2"/>
        <v>-3005387389</v>
      </c>
      <c r="K83" s="143"/>
      <c r="L83" s="246">
        <f>J83/درآمدها!$J$7</f>
        <v>1.4407001299748361E-3</v>
      </c>
      <c r="M83" s="246"/>
      <c r="N83" s="123">
        <v>2002658200</v>
      </c>
      <c r="O83" s="123"/>
      <c r="P83" s="123">
        <v>-656696811</v>
      </c>
      <c r="Q83" s="123"/>
      <c r="R83" s="123">
        <v>-2936721574</v>
      </c>
      <c r="S83" s="123"/>
      <c r="T83" s="143">
        <f t="shared" si="3"/>
        <v>-1590760185</v>
      </c>
      <c r="U83" s="140"/>
      <c r="V83" s="246">
        <f>T83/درآمدها!$J$5</f>
        <v>5.8356953544028986E-3</v>
      </c>
    </row>
    <row r="84" spans="1:22" s="97" customFormat="1" ht="42.75" customHeight="1">
      <c r="A84" s="98"/>
      <c r="B84" s="245" t="s">
        <v>114</v>
      </c>
      <c r="C84" s="240"/>
      <c r="D84" s="123">
        <v>0</v>
      </c>
      <c r="F84" s="123">
        <v>-29482426277</v>
      </c>
      <c r="G84" s="123"/>
      <c r="H84" s="123">
        <v>1289237821</v>
      </c>
      <c r="I84" s="123"/>
      <c r="J84" s="143">
        <f t="shared" si="2"/>
        <v>-28193188456</v>
      </c>
      <c r="K84" s="143"/>
      <c r="L84" s="246">
        <f>J84/درآمدها!$J$7</f>
        <v>1.3515039832012899E-2</v>
      </c>
      <c r="M84" s="246"/>
      <c r="N84" s="123">
        <v>0</v>
      </c>
      <c r="O84" s="123"/>
      <c r="P84" s="123">
        <v>3516680289</v>
      </c>
      <c r="Q84" s="123"/>
      <c r="R84" s="123">
        <v>2283669869</v>
      </c>
      <c r="S84" s="123"/>
      <c r="T84" s="143">
        <f t="shared" si="3"/>
        <v>5800350158</v>
      </c>
      <c r="U84" s="140"/>
      <c r="V84" s="246">
        <f>T84/درآمدها!$J$5</f>
        <v>-2.127855398326475E-2</v>
      </c>
    </row>
    <row r="85" spans="1:22" s="97" customFormat="1" ht="42.75" customHeight="1">
      <c r="A85" s="98"/>
      <c r="B85" s="245" t="s">
        <v>129</v>
      </c>
      <c r="C85" s="240"/>
      <c r="D85" s="123">
        <v>0</v>
      </c>
      <c r="F85" s="123">
        <v>-20518594779</v>
      </c>
      <c r="G85" s="123"/>
      <c r="H85" s="123">
        <v>-76338829</v>
      </c>
      <c r="I85" s="123"/>
      <c r="J85" s="143">
        <f t="shared" si="2"/>
        <v>-20594933608</v>
      </c>
      <c r="K85" s="143"/>
      <c r="L85" s="246">
        <f>J85/درآمدها!$J$7</f>
        <v>9.8726452484853757E-3</v>
      </c>
      <c r="M85" s="246"/>
      <c r="N85" s="123">
        <v>2112367680</v>
      </c>
      <c r="O85" s="123"/>
      <c r="P85" s="123">
        <v>-23293508039</v>
      </c>
      <c r="Q85" s="123"/>
      <c r="R85" s="123">
        <v>-1444306050</v>
      </c>
      <c r="S85" s="123"/>
      <c r="T85" s="143">
        <f t="shared" si="3"/>
        <v>-22625446409</v>
      </c>
      <c r="U85" s="140"/>
      <c r="V85" s="246">
        <f>T85/درآمدها!$J$5</f>
        <v>8.3001330901611062E-2</v>
      </c>
    </row>
    <row r="86" spans="1:22" s="97" customFormat="1" ht="42.75" customHeight="1">
      <c r="A86" s="98"/>
      <c r="B86" s="245" t="s">
        <v>280</v>
      </c>
      <c r="C86" s="240"/>
      <c r="D86" s="123">
        <v>0</v>
      </c>
      <c r="F86" s="123">
        <v>1581671377</v>
      </c>
      <c r="G86" s="123"/>
      <c r="H86" s="123">
        <v>-801242679</v>
      </c>
      <c r="I86" s="123"/>
      <c r="J86" s="143">
        <f t="shared" si="2"/>
        <v>780428698</v>
      </c>
      <c r="K86" s="143"/>
      <c r="L86" s="246">
        <f>J86/درآمدها!$J$7</f>
        <v>-3.7411607261012968E-4</v>
      </c>
      <c r="M86" s="246"/>
      <c r="N86" s="123">
        <v>37214810</v>
      </c>
      <c r="O86" s="123"/>
      <c r="P86" s="123">
        <v>487312257</v>
      </c>
      <c r="Q86" s="123"/>
      <c r="R86" s="123">
        <v>-6049678769</v>
      </c>
      <c r="S86" s="123"/>
      <c r="T86" s="143">
        <f t="shared" si="3"/>
        <v>-5525151702</v>
      </c>
      <c r="U86" s="140"/>
      <c r="V86" s="246">
        <f>T86/درآمدها!$J$5</f>
        <v>2.0268989897891283E-2</v>
      </c>
    </row>
    <row r="87" spans="1:22" s="97" customFormat="1" ht="42.75" customHeight="1">
      <c r="A87" s="98"/>
      <c r="B87" s="245" t="s">
        <v>175</v>
      </c>
      <c r="C87" s="240"/>
      <c r="D87" s="123">
        <v>0</v>
      </c>
      <c r="F87" s="123">
        <v>826699995</v>
      </c>
      <c r="G87" s="123"/>
      <c r="H87" s="123">
        <v>376540566</v>
      </c>
      <c r="I87" s="123"/>
      <c r="J87" s="143">
        <f t="shared" si="2"/>
        <v>1203240561</v>
      </c>
      <c r="K87" s="143"/>
      <c r="L87" s="246">
        <f>J87/درآمدها!$J$7</f>
        <v>-5.7680046138760665E-4</v>
      </c>
      <c r="M87" s="246"/>
      <c r="N87" s="123">
        <v>0</v>
      </c>
      <c r="O87" s="123"/>
      <c r="P87" s="123">
        <v>6489099957</v>
      </c>
      <c r="Q87" s="123"/>
      <c r="R87" s="123">
        <v>-187294080</v>
      </c>
      <c r="S87" s="123"/>
      <c r="T87" s="143">
        <f t="shared" si="3"/>
        <v>6301805877</v>
      </c>
      <c r="U87" s="140"/>
      <c r="V87" s="246">
        <f>T87/درآمدها!$J$5</f>
        <v>-2.3118141645440907E-2</v>
      </c>
    </row>
    <row r="88" spans="1:22" s="97" customFormat="1" ht="42.75" customHeight="1">
      <c r="A88" s="98"/>
      <c r="B88" s="245" t="s">
        <v>307</v>
      </c>
      <c r="C88" s="240"/>
      <c r="D88" s="123">
        <v>0</v>
      </c>
      <c r="E88" s="123">
        <v>0</v>
      </c>
      <c r="F88" s="123">
        <v>-5837390480</v>
      </c>
      <c r="G88" s="123"/>
      <c r="H88" s="123">
        <v>-6643240</v>
      </c>
      <c r="I88" s="123"/>
      <c r="J88" s="143">
        <f t="shared" si="2"/>
        <v>-5844033720</v>
      </c>
      <c r="K88" s="143"/>
      <c r="L88" s="246">
        <f>J88/درآمدها!$J$7</f>
        <v>2.8014691785815983E-3</v>
      </c>
      <c r="M88" s="246"/>
      <c r="N88" s="123">
        <v>136507906</v>
      </c>
      <c r="O88" s="123"/>
      <c r="P88" s="123">
        <v>-2045862036</v>
      </c>
      <c r="Q88" s="123"/>
      <c r="R88" s="123">
        <v>-986368169</v>
      </c>
      <c r="S88" s="123"/>
      <c r="T88" s="143">
        <f t="shared" si="3"/>
        <v>-2895722299</v>
      </c>
      <c r="U88" s="140"/>
      <c r="V88" s="246">
        <f>T88/درآمدها!$J$5</f>
        <v>1.0622941991671221E-2</v>
      </c>
    </row>
    <row r="89" spans="1:22" s="97" customFormat="1" ht="42.75" customHeight="1">
      <c r="A89" s="98"/>
      <c r="B89" s="245" t="s">
        <v>118</v>
      </c>
      <c r="C89" s="240"/>
      <c r="D89" s="123">
        <v>0</v>
      </c>
      <c r="F89" s="123">
        <v>-6742777304</v>
      </c>
      <c r="G89" s="123"/>
      <c r="H89" s="123">
        <v>362064086</v>
      </c>
      <c r="I89" s="123"/>
      <c r="J89" s="143">
        <f t="shared" si="2"/>
        <v>-6380713218</v>
      </c>
      <c r="K89" s="143"/>
      <c r="L89" s="246">
        <f>J89/درآمدها!$J$7</f>
        <v>3.0587385826369266E-3</v>
      </c>
      <c r="M89" s="246"/>
      <c r="N89" s="123">
        <v>343867170</v>
      </c>
      <c r="O89" s="123"/>
      <c r="P89" s="123">
        <v>-2203515330</v>
      </c>
      <c r="Q89" s="123"/>
      <c r="R89" s="123">
        <v>-5085828786</v>
      </c>
      <c r="S89" s="123"/>
      <c r="T89" s="143">
        <f t="shared" si="3"/>
        <v>-6945476946</v>
      </c>
      <c r="U89" s="140"/>
      <c r="V89" s="246">
        <f>T89/درآمدها!$J$5</f>
        <v>2.547944556953104E-2</v>
      </c>
    </row>
    <row r="90" spans="1:22" s="97" customFormat="1" ht="42.75" customHeight="1">
      <c r="A90" s="98"/>
      <c r="B90" s="245" t="s">
        <v>338</v>
      </c>
      <c r="C90" s="240"/>
      <c r="D90" s="123">
        <v>0</v>
      </c>
      <c r="F90" s="123">
        <v>-7725604253</v>
      </c>
      <c r="G90" s="123"/>
      <c r="H90" s="123">
        <v>-365270281</v>
      </c>
      <c r="I90" s="123"/>
      <c r="J90" s="143">
        <f t="shared" si="2"/>
        <v>-8090874534</v>
      </c>
      <c r="K90" s="143"/>
      <c r="L90" s="246">
        <f>J90/درآمدها!$J$7</f>
        <v>3.8785429244189494E-3</v>
      </c>
      <c r="M90" s="246"/>
      <c r="N90" s="123">
        <v>5894681000</v>
      </c>
      <c r="O90" s="123"/>
      <c r="P90" s="123">
        <v>-3183999393</v>
      </c>
      <c r="Q90" s="123"/>
      <c r="R90" s="123">
        <v>-3566477282</v>
      </c>
      <c r="S90" s="123"/>
      <c r="T90" s="143">
        <f t="shared" si="3"/>
        <v>-855795675</v>
      </c>
      <c r="U90" s="140"/>
      <c r="V90" s="246">
        <f>T90/درآمدها!$J$5</f>
        <v>3.1394819231759892E-3</v>
      </c>
    </row>
    <row r="91" spans="1:22" s="97" customFormat="1" ht="42.75" customHeight="1">
      <c r="A91" s="98"/>
      <c r="B91" s="245" t="s">
        <v>336</v>
      </c>
      <c r="C91" s="240"/>
      <c r="D91" s="123">
        <v>0</v>
      </c>
      <c r="F91" s="123">
        <v>-1019966949</v>
      </c>
      <c r="G91" s="123"/>
      <c r="H91" s="123">
        <v>-3669335602</v>
      </c>
      <c r="I91" s="123"/>
      <c r="J91" s="143">
        <f t="shared" si="2"/>
        <v>-4689302551</v>
      </c>
      <c r="K91" s="143"/>
      <c r="L91" s="246">
        <f>J91/درآمدها!$J$7</f>
        <v>2.2479227867409643E-3</v>
      </c>
      <c r="M91" s="246"/>
      <c r="N91" s="123">
        <v>239491395</v>
      </c>
      <c r="O91" s="123"/>
      <c r="P91" s="123">
        <v>-2753717185</v>
      </c>
      <c r="Q91" s="123"/>
      <c r="R91" s="123">
        <v>-6106310270</v>
      </c>
      <c r="S91" s="123"/>
      <c r="T91" s="143">
        <f t="shared" si="3"/>
        <v>-8620536060</v>
      </c>
      <c r="U91" s="140"/>
      <c r="V91" s="246">
        <f>T91/درآمدها!$J$5</f>
        <v>3.1624391100664027E-2</v>
      </c>
    </row>
    <row r="92" spans="1:22" s="97" customFormat="1" ht="52.5" customHeight="1">
      <c r="A92" s="98"/>
      <c r="B92" s="245" t="s">
        <v>313</v>
      </c>
      <c r="C92" s="240"/>
      <c r="D92" s="123">
        <v>0</v>
      </c>
      <c r="F92" s="123">
        <v>-4648643779</v>
      </c>
      <c r="G92" s="123"/>
      <c r="H92" s="123">
        <v>-204431635</v>
      </c>
      <c r="I92" s="123"/>
      <c r="J92" s="143">
        <f t="shared" si="2"/>
        <v>-4853075414</v>
      </c>
      <c r="K92" s="143"/>
      <c r="L92" s="246">
        <f>J92/درآمدها!$J$7</f>
        <v>2.3264309969883491E-3</v>
      </c>
      <c r="M92" s="246"/>
      <c r="N92" s="123">
        <v>0</v>
      </c>
      <c r="O92" s="123"/>
      <c r="P92" s="123">
        <v>-1201568090</v>
      </c>
      <c r="Q92" s="123"/>
      <c r="R92" s="123">
        <v>-1191154780</v>
      </c>
      <c r="S92" s="123"/>
      <c r="T92" s="143">
        <f t="shared" si="3"/>
        <v>-2392722870</v>
      </c>
      <c r="U92" s="140"/>
      <c r="V92" s="246">
        <f>T92/درآمدها!$J$5</f>
        <v>8.7776912374963479E-3</v>
      </c>
    </row>
    <row r="93" spans="1:22" s="97" customFormat="1" ht="42.75" customHeight="1">
      <c r="A93" s="98"/>
      <c r="B93" s="24" t="s">
        <v>317</v>
      </c>
      <c r="C93" s="247"/>
      <c r="D93" s="123">
        <v>0</v>
      </c>
      <c r="F93" s="123">
        <v>-4148157266</v>
      </c>
      <c r="G93" s="123"/>
      <c r="H93" s="123">
        <v>-607720196</v>
      </c>
      <c r="I93" s="123"/>
      <c r="J93" s="143">
        <f t="shared" si="2"/>
        <v>-4755877462</v>
      </c>
      <c r="K93" s="143"/>
      <c r="L93" s="246">
        <f>J93/درآمدها!$J$7</f>
        <v>2.279836969678518E-3</v>
      </c>
      <c r="M93" s="246"/>
      <c r="N93" s="123">
        <v>0</v>
      </c>
      <c r="O93" s="123"/>
      <c r="P93" s="123">
        <v>-5844503635</v>
      </c>
      <c r="Q93" s="123"/>
      <c r="R93" s="123">
        <v>-2657362346</v>
      </c>
      <c r="S93" s="123"/>
      <c r="T93" s="143">
        <f t="shared" si="3"/>
        <v>-8501865981</v>
      </c>
      <c r="U93" s="248"/>
      <c r="V93" s="246">
        <f>T93/درآمدها!$J$5</f>
        <v>3.1189050541315717E-2</v>
      </c>
    </row>
    <row r="94" spans="1:22" s="97" customFormat="1" ht="42.75" customHeight="1">
      <c r="A94" s="98"/>
      <c r="B94" s="245" t="s">
        <v>185</v>
      </c>
      <c r="C94" s="240"/>
      <c r="D94" s="123">
        <v>0</v>
      </c>
      <c r="F94" s="123">
        <v>-11260807240</v>
      </c>
      <c r="G94" s="123"/>
      <c r="H94" s="123">
        <v>-967020925</v>
      </c>
      <c r="I94" s="123"/>
      <c r="J94" s="143">
        <f t="shared" si="2"/>
        <v>-12227828165</v>
      </c>
      <c r="K94" s="143"/>
      <c r="L94" s="246">
        <f>J94/درآمدها!$J$7</f>
        <v>5.8616848167740354E-3</v>
      </c>
      <c r="M94" s="246"/>
      <c r="N94" s="123">
        <v>8453108000</v>
      </c>
      <c r="O94" s="123"/>
      <c r="P94" s="123">
        <v>-11825964536</v>
      </c>
      <c r="Q94" s="123"/>
      <c r="R94" s="123">
        <v>-5965565338</v>
      </c>
      <c r="S94" s="123"/>
      <c r="T94" s="143">
        <f t="shared" si="3"/>
        <v>-9338421874</v>
      </c>
      <c r="U94" s="140"/>
      <c r="V94" s="246">
        <f>T94/درآمدها!$J$5</f>
        <v>3.4257951425630012E-2</v>
      </c>
    </row>
    <row r="95" spans="1:22" s="97" customFormat="1" ht="42.75" customHeight="1">
      <c r="A95" s="98"/>
      <c r="B95" s="245" t="s">
        <v>403</v>
      </c>
      <c r="C95" s="240"/>
      <c r="D95" s="123">
        <v>0</v>
      </c>
      <c r="F95" s="123">
        <v>-13332451111</v>
      </c>
      <c r="G95" s="123"/>
      <c r="H95" s="123">
        <v>-1526482138</v>
      </c>
      <c r="I95" s="123"/>
      <c r="J95" s="143">
        <f t="shared" si="2"/>
        <v>-14858933249</v>
      </c>
      <c r="K95" s="143"/>
      <c r="L95" s="246">
        <f>J95/درآمدها!$J$7</f>
        <v>7.1229642945446299E-3</v>
      </c>
      <c r="M95" s="246"/>
      <c r="N95" s="123">
        <v>0</v>
      </c>
      <c r="O95" s="123"/>
      <c r="P95" s="123">
        <v>-9499474068</v>
      </c>
      <c r="Q95" s="123"/>
      <c r="R95" s="123">
        <v>-48030923</v>
      </c>
      <c r="S95" s="123"/>
      <c r="T95" s="143">
        <f t="shared" si="3"/>
        <v>-9547504991</v>
      </c>
      <c r="U95" s="140"/>
      <c r="V95" s="246">
        <f>T95/درآمدها!$J$5</f>
        <v>3.5024971738349855E-2</v>
      </c>
    </row>
    <row r="96" spans="1:22" s="97" customFormat="1" ht="42.75" customHeight="1">
      <c r="A96" s="98"/>
      <c r="B96" s="24" t="s">
        <v>296</v>
      </c>
      <c r="C96" s="247"/>
      <c r="D96" s="123">
        <v>0</v>
      </c>
      <c r="F96" s="123">
        <v>-9958469080</v>
      </c>
      <c r="G96" s="123"/>
      <c r="H96" s="123">
        <v>110484687</v>
      </c>
      <c r="I96" s="123"/>
      <c r="J96" s="143">
        <f t="shared" si="2"/>
        <v>-9847984393</v>
      </c>
      <c r="K96" s="143"/>
      <c r="L96" s="246">
        <f>J96/درآمدها!$J$7</f>
        <v>4.7208531076275359E-3</v>
      </c>
      <c r="M96" s="246"/>
      <c r="N96" s="123">
        <v>3536420160</v>
      </c>
      <c r="O96" s="123"/>
      <c r="P96" s="123">
        <v>1397100401</v>
      </c>
      <c r="Q96" s="123"/>
      <c r="R96" s="123">
        <v>-1127177498</v>
      </c>
      <c r="S96" s="123"/>
      <c r="T96" s="143">
        <f t="shared" si="3"/>
        <v>3806343063</v>
      </c>
      <c r="U96" s="248"/>
      <c r="V96" s="246">
        <f>T96/درآمدها!$J$5</f>
        <v>-1.3963549464882288E-2</v>
      </c>
    </row>
    <row r="97" spans="1:22" s="97" customFormat="1" ht="42.75" customHeight="1">
      <c r="A97" s="98"/>
      <c r="B97" s="245" t="s">
        <v>291</v>
      </c>
      <c r="C97" s="240"/>
      <c r="D97" s="123">
        <v>0</v>
      </c>
      <c r="F97" s="123">
        <v>-3132325246</v>
      </c>
      <c r="G97" s="123"/>
      <c r="H97" s="123">
        <v>-285049317</v>
      </c>
      <c r="I97" s="123"/>
      <c r="J97" s="143">
        <f t="shared" si="2"/>
        <v>-3417374563</v>
      </c>
      <c r="K97" s="143"/>
      <c r="L97" s="246">
        <f>J97/درآمدها!$J$7</f>
        <v>1.6381954602947188E-3</v>
      </c>
      <c r="M97" s="246"/>
      <c r="N97" s="123">
        <v>0</v>
      </c>
      <c r="O97" s="123"/>
      <c r="P97" s="123">
        <v>-3828913647</v>
      </c>
      <c r="Q97" s="123"/>
      <c r="R97" s="123">
        <v>-1173410319</v>
      </c>
      <c r="S97" s="123"/>
      <c r="T97" s="143">
        <f t="shared" si="3"/>
        <v>-5002323966</v>
      </c>
      <c r="U97" s="140"/>
      <c r="V97" s="246">
        <f>T97/درآمدها!$J$5</f>
        <v>1.8350999103994094E-2</v>
      </c>
    </row>
    <row r="98" spans="1:22" s="97" customFormat="1" ht="42.75" customHeight="1">
      <c r="A98" s="98"/>
      <c r="B98" s="245" t="s">
        <v>463</v>
      </c>
      <c r="C98" s="240"/>
      <c r="D98" s="123">
        <v>0</v>
      </c>
      <c r="F98" s="123">
        <v>-971221523</v>
      </c>
      <c r="G98" s="123"/>
      <c r="H98" s="123">
        <v>68320394</v>
      </c>
      <c r="I98" s="123"/>
      <c r="J98" s="143">
        <f t="shared" si="2"/>
        <v>-902901129</v>
      </c>
      <c r="K98" s="143"/>
      <c r="L98" s="246">
        <f>J98/درآمدها!$J$7</f>
        <v>4.3282599064127709E-4</v>
      </c>
      <c r="M98" s="246"/>
      <c r="N98" s="123">
        <v>0</v>
      </c>
      <c r="O98" s="123"/>
      <c r="P98" s="123">
        <v>144265013</v>
      </c>
      <c r="Q98" s="123"/>
      <c r="R98" s="123">
        <v>1005018791</v>
      </c>
      <c r="S98" s="123"/>
      <c r="T98" s="143">
        <f t="shared" si="3"/>
        <v>1149283804</v>
      </c>
      <c r="U98" s="140"/>
      <c r="V98" s="246">
        <f>T98/درآمدها!$J$5</f>
        <v>-4.2161415775523016E-3</v>
      </c>
    </row>
    <row r="99" spans="1:22" s="97" customFormat="1" ht="42.75" customHeight="1">
      <c r="A99" s="98"/>
      <c r="B99" s="245" t="s">
        <v>375</v>
      </c>
      <c r="C99" s="240"/>
      <c r="D99" s="123">
        <v>0</v>
      </c>
      <c r="F99" s="123">
        <v>-22405784855</v>
      </c>
      <c r="G99" s="123"/>
      <c r="H99" s="123">
        <v>-209588354</v>
      </c>
      <c r="I99" s="123"/>
      <c r="J99" s="143">
        <f t="shared" si="2"/>
        <v>-22615373209</v>
      </c>
      <c r="K99" s="143"/>
      <c r="L99" s="246">
        <f>J99/درآمدها!$J$7</f>
        <v>1.0841188474034594E-2</v>
      </c>
      <c r="M99" s="246"/>
      <c r="N99" s="123">
        <v>779925900</v>
      </c>
      <c r="O99" s="123"/>
      <c r="P99" s="123">
        <v>-25670017997</v>
      </c>
      <c r="Q99" s="123"/>
      <c r="R99" s="123">
        <v>1128567776</v>
      </c>
      <c r="S99" s="123"/>
      <c r="T99" s="143">
        <f t="shared" si="3"/>
        <v>-23761524321</v>
      </c>
      <c r="U99" s="140"/>
      <c r="V99" s="246">
        <f>T99/درآمدها!$J$5</f>
        <v>8.7169026733964414E-2</v>
      </c>
    </row>
    <row r="100" spans="1:22" s="97" customFormat="1" ht="42.75" customHeight="1">
      <c r="A100" s="98"/>
      <c r="B100" s="245" t="s">
        <v>347</v>
      </c>
      <c r="C100" s="240"/>
      <c r="D100" s="123">
        <v>0</v>
      </c>
      <c r="F100" s="123">
        <v>-3054710766</v>
      </c>
      <c r="G100" s="123"/>
      <c r="H100" s="123">
        <v>787589314</v>
      </c>
      <c r="I100" s="123"/>
      <c r="J100" s="143">
        <f t="shared" si="2"/>
        <v>-2267121452</v>
      </c>
      <c r="K100" s="143"/>
      <c r="L100" s="246">
        <f>J100/درآمدها!$J$7</f>
        <v>1.0867957264078141E-3</v>
      </c>
      <c r="M100" s="246"/>
      <c r="N100" s="123">
        <v>0</v>
      </c>
      <c r="O100" s="123"/>
      <c r="P100" s="123">
        <v>2318093207</v>
      </c>
      <c r="Q100" s="123"/>
      <c r="R100" s="123">
        <v>-6186862244</v>
      </c>
      <c r="S100" s="123"/>
      <c r="T100" s="143">
        <f t="shared" si="3"/>
        <v>-3868769037</v>
      </c>
      <c r="U100" s="140"/>
      <c r="V100" s="246">
        <f>T100/درآمدها!$J$5</f>
        <v>1.4192558821478596E-2</v>
      </c>
    </row>
    <row r="101" spans="1:22" s="97" customFormat="1" ht="42.75" customHeight="1">
      <c r="A101" s="98"/>
      <c r="B101" s="245" t="s">
        <v>384</v>
      </c>
      <c r="C101" s="240"/>
      <c r="D101" s="123">
        <v>0</v>
      </c>
      <c r="F101" s="123">
        <v>-2011357286</v>
      </c>
      <c r="G101" s="123"/>
      <c r="H101" s="123">
        <v>-251316494</v>
      </c>
      <c r="I101" s="123"/>
      <c r="J101" s="143">
        <f t="shared" si="2"/>
        <v>-2262673780</v>
      </c>
      <c r="K101" s="143"/>
      <c r="L101" s="246">
        <f>J101/درآمدها!$J$7</f>
        <v>1.0846636346675152E-3</v>
      </c>
      <c r="M101" s="246"/>
      <c r="N101" s="123">
        <v>0</v>
      </c>
      <c r="O101" s="123"/>
      <c r="P101" s="123">
        <v>0</v>
      </c>
      <c r="Q101" s="123"/>
      <c r="R101" s="123">
        <v>18143422393</v>
      </c>
      <c r="S101" s="123"/>
      <c r="T101" s="143">
        <f t="shared" si="3"/>
        <v>18143422393</v>
      </c>
      <c r="U101" s="140"/>
      <c r="V101" s="246">
        <f>T101/درآمدها!$J$5</f>
        <v>-6.6559049421896124E-2</v>
      </c>
    </row>
    <row r="102" spans="1:22" s="97" customFormat="1" ht="42.75" customHeight="1">
      <c r="A102" s="98"/>
      <c r="B102" s="245" t="s">
        <v>378</v>
      </c>
      <c r="C102" s="240"/>
      <c r="D102" s="123">
        <v>0</v>
      </c>
      <c r="F102" s="123">
        <v>-1298763447</v>
      </c>
      <c r="G102" s="123"/>
      <c r="H102" s="123">
        <v>-68509339</v>
      </c>
      <c r="I102" s="123"/>
      <c r="J102" s="143">
        <f t="shared" si="2"/>
        <v>-1367272786</v>
      </c>
      <c r="K102" s="143"/>
      <c r="L102" s="246">
        <f>J102/درآمدها!$J$7</f>
        <v>6.5543300265084598E-4</v>
      </c>
      <c r="M102" s="246"/>
      <c r="N102" s="123">
        <v>0</v>
      </c>
      <c r="O102" s="123"/>
      <c r="P102" s="123">
        <v>-1125449605</v>
      </c>
      <c r="Q102" s="123"/>
      <c r="R102" s="123">
        <v>-2545767527</v>
      </c>
      <c r="S102" s="123"/>
      <c r="T102" s="143">
        <f t="shared" si="3"/>
        <v>-3671217132</v>
      </c>
      <c r="U102" s="140"/>
      <c r="V102" s="246">
        <f>T102/درآمدها!$J$5</f>
        <v>1.3467840699204281E-2</v>
      </c>
    </row>
    <row r="103" spans="1:22" s="97" customFormat="1" ht="42.75" customHeight="1">
      <c r="A103" s="98"/>
      <c r="B103" s="245" t="s">
        <v>83</v>
      </c>
      <c r="C103" s="240"/>
      <c r="D103" s="123">
        <v>0</v>
      </c>
      <c r="F103" s="123">
        <v>-4147246525</v>
      </c>
      <c r="G103" s="123"/>
      <c r="H103" s="123">
        <v>216931753</v>
      </c>
      <c r="I103" s="123"/>
      <c r="J103" s="143">
        <f t="shared" si="2"/>
        <v>-3930314772</v>
      </c>
      <c r="K103" s="143"/>
      <c r="L103" s="246">
        <f>J103/درآمدها!$J$7</f>
        <v>1.8840849015296171E-3</v>
      </c>
      <c r="M103" s="246"/>
      <c r="N103" s="123">
        <v>0</v>
      </c>
      <c r="O103" s="123"/>
      <c r="P103" s="123">
        <v>-774548808</v>
      </c>
      <c r="Q103" s="123"/>
      <c r="R103" s="123">
        <v>-1245577211</v>
      </c>
      <c r="S103" s="123"/>
      <c r="T103" s="143">
        <f t="shared" si="3"/>
        <v>-2020126019</v>
      </c>
      <c r="U103" s="140"/>
      <c r="V103" s="246">
        <f>T103/درآمدها!$J$5</f>
        <v>7.4108216534139121E-3</v>
      </c>
    </row>
    <row r="104" spans="1:22" s="97" customFormat="1" ht="42.75" customHeight="1">
      <c r="A104" s="98"/>
      <c r="B104" s="245" t="s">
        <v>348</v>
      </c>
      <c r="C104" s="240"/>
      <c r="D104" s="123">
        <v>0</v>
      </c>
      <c r="F104" s="123">
        <v>-1491691307</v>
      </c>
      <c r="G104" s="123"/>
      <c r="H104" s="123">
        <v>-523191127</v>
      </c>
      <c r="I104" s="123"/>
      <c r="J104" s="143">
        <f t="shared" si="2"/>
        <v>-2014882434</v>
      </c>
      <c r="K104" s="143"/>
      <c r="L104" s="246">
        <f>J104/درآمدها!$J$7</f>
        <v>9.6587927239346445E-4</v>
      </c>
      <c r="M104" s="246"/>
      <c r="N104" s="123">
        <v>0</v>
      </c>
      <c r="O104" s="123"/>
      <c r="P104" s="123">
        <v>-1849419247</v>
      </c>
      <c r="Q104" s="123"/>
      <c r="R104" s="123">
        <v>-798275361</v>
      </c>
      <c r="S104" s="123"/>
      <c r="T104" s="143">
        <f t="shared" si="3"/>
        <v>-2647694608</v>
      </c>
      <c r="U104" s="140"/>
      <c r="V104" s="246">
        <f>T104/درآمدها!$J$5</f>
        <v>9.7130537144938679E-3</v>
      </c>
    </row>
    <row r="105" spans="1:22" s="97" customFormat="1" ht="42.75" customHeight="1">
      <c r="A105" s="98"/>
      <c r="B105" s="245" t="s">
        <v>477</v>
      </c>
      <c r="C105" s="240"/>
      <c r="D105" s="123">
        <v>0</v>
      </c>
      <c r="E105" s="123"/>
      <c r="F105" s="123">
        <v>-2594675254</v>
      </c>
      <c r="G105" s="123"/>
      <c r="H105" s="123">
        <v>-61140717</v>
      </c>
      <c r="I105" s="123"/>
      <c r="J105" s="143">
        <f t="shared" si="2"/>
        <v>-2655815971</v>
      </c>
      <c r="K105" s="143"/>
      <c r="L105" s="246">
        <f>J105/درآمدها!$J$7</f>
        <v>1.2731251979739193E-3</v>
      </c>
      <c r="M105" s="246"/>
      <c r="N105" s="123">
        <v>0</v>
      </c>
      <c r="O105" s="123"/>
      <c r="P105" s="123">
        <v>-440740493</v>
      </c>
      <c r="Q105" s="123"/>
      <c r="R105" s="123">
        <v>93630591</v>
      </c>
      <c r="S105" s="123"/>
      <c r="T105" s="143">
        <f t="shared" si="3"/>
        <v>-347109902</v>
      </c>
      <c r="U105" s="140"/>
      <c r="V105" s="246">
        <f>T105/درآمدها!$J$5</f>
        <v>1.273370846007593E-3</v>
      </c>
    </row>
    <row r="106" spans="1:22" s="97" customFormat="1" ht="42.75" customHeight="1">
      <c r="A106" s="98"/>
      <c r="B106" s="245" t="s">
        <v>305</v>
      </c>
      <c r="C106" s="240"/>
      <c r="D106" s="123">
        <v>0</v>
      </c>
      <c r="F106" s="123">
        <v>-6191645628</v>
      </c>
      <c r="G106" s="123"/>
      <c r="H106" s="123">
        <v>-468211206</v>
      </c>
      <c r="I106" s="123"/>
      <c r="J106" s="143">
        <f t="shared" si="2"/>
        <v>-6659856834</v>
      </c>
      <c r="K106" s="143"/>
      <c r="L106" s="246">
        <f>J106/درآمدها!$J$7</f>
        <v>3.1925523616275478E-3</v>
      </c>
      <c r="M106" s="246"/>
      <c r="N106" s="123">
        <v>210262481</v>
      </c>
      <c r="O106" s="123"/>
      <c r="P106" s="123">
        <v>-3892063383</v>
      </c>
      <c r="Q106" s="123"/>
      <c r="R106" s="123">
        <v>-2661705527</v>
      </c>
      <c r="S106" s="123"/>
      <c r="T106" s="143">
        <f t="shared" si="3"/>
        <v>-6343506429</v>
      </c>
      <c r="U106" s="140"/>
      <c r="V106" s="246">
        <f>T106/درآمدها!$J$5</f>
        <v>2.3271119900665743E-2</v>
      </c>
    </row>
    <row r="107" spans="1:22" s="97" customFormat="1" ht="42.75" customHeight="1">
      <c r="A107" s="98"/>
      <c r="B107" s="245" t="s">
        <v>214</v>
      </c>
      <c r="C107" s="240"/>
      <c r="D107" s="123">
        <v>0</v>
      </c>
      <c r="F107" s="123">
        <v>-2240955227</v>
      </c>
      <c r="G107" s="123"/>
      <c r="H107" s="123">
        <v>0</v>
      </c>
      <c r="I107" s="123"/>
      <c r="J107" s="143">
        <f t="shared" si="2"/>
        <v>-2240955227</v>
      </c>
      <c r="K107" s="143"/>
      <c r="L107" s="246">
        <f>J107/درآمدها!$J$7</f>
        <v>1.0742523571581699E-3</v>
      </c>
      <c r="M107" s="246"/>
      <c r="N107" s="123">
        <v>772027500</v>
      </c>
      <c r="O107" s="123"/>
      <c r="P107" s="123">
        <v>-940716808</v>
      </c>
      <c r="Q107" s="123"/>
      <c r="R107" s="123">
        <v>-99052422</v>
      </c>
      <c r="S107" s="123"/>
      <c r="T107" s="143">
        <f t="shared" si="3"/>
        <v>-267741730</v>
      </c>
      <c r="U107" s="140"/>
      <c r="V107" s="246">
        <f>T107/درآمدها!$J$5</f>
        <v>9.8220912534392811E-4</v>
      </c>
    </row>
    <row r="108" spans="1:22" s="97" customFormat="1" ht="42.75" customHeight="1">
      <c r="A108" s="98"/>
      <c r="B108" s="245" t="s">
        <v>380</v>
      </c>
      <c r="C108" s="240"/>
      <c r="D108" s="123">
        <v>0</v>
      </c>
      <c r="F108" s="123">
        <v>0</v>
      </c>
      <c r="G108" s="123"/>
      <c r="H108" s="123">
        <v>0</v>
      </c>
      <c r="I108" s="123"/>
      <c r="J108" s="143">
        <f t="shared" si="2"/>
        <v>0</v>
      </c>
      <c r="K108" s="143"/>
      <c r="L108" s="246">
        <f>J108/درآمدها!$J$7</f>
        <v>0</v>
      </c>
      <c r="M108" s="246"/>
      <c r="N108" s="123">
        <v>0</v>
      </c>
      <c r="O108" s="123"/>
      <c r="P108" s="123">
        <v>0</v>
      </c>
      <c r="Q108" s="123"/>
      <c r="R108" s="123">
        <v>-640339876</v>
      </c>
      <c r="S108" s="123"/>
      <c r="T108" s="143">
        <f t="shared" si="3"/>
        <v>-640339876</v>
      </c>
      <c r="U108" s="140"/>
      <c r="V108" s="246">
        <f>T108/درآمدها!$J$5</f>
        <v>2.3490834601270385E-3</v>
      </c>
    </row>
    <row r="109" spans="1:22" s="97" customFormat="1" ht="42.6" customHeight="1">
      <c r="A109" s="98"/>
      <c r="B109" s="245" t="s">
        <v>290</v>
      </c>
      <c r="C109" s="240"/>
      <c r="D109" s="123">
        <v>0</v>
      </c>
      <c r="F109" s="123">
        <v>-8521263736</v>
      </c>
      <c r="G109" s="123"/>
      <c r="H109" s="123">
        <v>-2782120667</v>
      </c>
      <c r="I109" s="123"/>
      <c r="J109" s="143">
        <f t="shared" si="2"/>
        <v>-11303384403</v>
      </c>
      <c r="K109" s="143"/>
      <c r="L109" s="246">
        <f>J109/درآمدها!$J$7</f>
        <v>5.4185318798373495E-3</v>
      </c>
      <c r="M109" s="246"/>
      <c r="N109" s="123">
        <v>520805200</v>
      </c>
      <c r="O109" s="123"/>
      <c r="P109" s="123">
        <v>-14888430533</v>
      </c>
      <c r="Q109" s="123"/>
      <c r="R109" s="123">
        <v>-9208448409</v>
      </c>
      <c r="S109" s="123"/>
      <c r="T109" s="143">
        <f t="shared" si="3"/>
        <v>-23576073742</v>
      </c>
      <c r="U109" s="140"/>
      <c r="V109" s="246">
        <f>T109/درآمدها!$J$5</f>
        <v>8.6488702262339789E-2</v>
      </c>
    </row>
    <row r="110" spans="1:22" s="97" customFormat="1" ht="42.75" customHeight="1">
      <c r="A110" s="98"/>
      <c r="B110" s="245" t="s">
        <v>166</v>
      </c>
      <c r="C110" s="240"/>
      <c r="D110" s="123">
        <v>0</v>
      </c>
      <c r="E110" s="123"/>
      <c r="F110" s="123">
        <v>-5582967330</v>
      </c>
      <c r="G110" s="123"/>
      <c r="H110" s="123">
        <v>1074454015</v>
      </c>
      <c r="I110" s="123"/>
      <c r="J110" s="143">
        <f t="shared" si="2"/>
        <v>-4508513315</v>
      </c>
      <c r="K110" s="143"/>
      <c r="L110" s="246">
        <f>J110/درآمدها!$J$7</f>
        <v>2.1612573948661695E-3</v>
      </c>
      <c r="M110" s="246"/>
      <c r="N110" s="123">
        <v>0</v>
      </c>
      <c r="O110" s="123"/>
      <c r="P110" s="123">
        <v>-2625192156</v>
      </c>
      <c r="Q110" s="123"/>
      <c r="R110" s="123">
        <v>-6222124027</v>
      </c>
      <c r="S110" s="123"/>
      <c r="T110" s="143">
        <f t="shared" si="3"/>
        <v>-8847316183</v>
      </c>
      <c r="U110" s="140"/>
      <c r="V110" s="246">
        <f>T110/درآمدها!$J$5</f>
        <v>3.2456332786620933E-2</v>
      </c>
    </row>
    <row r="111" spans="1:22" s="97" customFormat="1" ht="42.6" customHeight="1">
      <c r="A111" s="98"/>
      <c r="B111" s="245" t="s">
        <v>248</v>
      </c>
      <c r="C111" s="240"/>
      <c r="D111" s="123">
        <v>78960120</v>
      </c>
      <c r="E111" s="123"/>
      <c r="F111" s="123">
        <v>-2703706382</v>
      </c>
      <c r="G111" s="123"/>
      <c r="H111" s="123">
        <v>-1029260257</v>
      </c>
      <c r="I111" s="123"/>
      <c r="J111" s="143">
        <f t="shared" si="2"/>
        <v>-3654006519</v>
      </c>
      <c r="K111" s="143"/>
      <c r="L111" s="246">
        <f>J111/درآمدها!$J$7</f>
        <v>1.7516303176489433E-3</v>
      </c>
      <c r="M111" s="246"/>
      <c r="N111" s="123">
        <v>2114525238</v>
      </c>
      <c r="O111" s="123"/>
      <c r="P111" s="123">
        <v>-5833828799</v>
      </c>
      <c r="Q111" s="123"/>
      <c r="R111" s="123">
        <v>-2604629170</v>
      </c>
      <c r="S111" s="123"/>
      <c r="T111" s="143">
        <f t="shared" si="3"/>
        <v>-6323932731</v>
      </c>
      <c r="U111" s="140"/>
      <c r="V111" s="246">
        <f>T111/درآمدها!$J$5</f>
        <v>2.3199313892717986E-2</v>
      </c>
    </row>
    <row r="112" spans="1:22" s="97" customFormat="1" ht="42.75" customHeight="1">
      <c r="A112" s="98"/>
      <c r="B112" s="245" t="s">
        <v>362</v>
      </c>
      <c r="C112" s="240"/>
      <c r="D112" s="123">
        <v>0</v>
      </c>
      <c r="E112" s="123"/>
      <c r="F112" s="123">
        <v>-20146417037</v>
      </c>
      <c r="G112" s="123"/>
      <c r="H112" s="123">
        <v>-230740595</v>
      </c>
      <c r="I112" s="123"/>
      <c r="J112" s="143">
        <f t="shared" si="2"/>
        <v>-20377157632</v>
      </c>
      <c r="K112" s="143"/>
      <c r="L112" s="246">
        <f>J112/درآمدها!$J$7</f>
        <v>9.7682494298042457E-3</v>
      </c>
      <c r="M112" s="246"/>
      <c r="N112" s="123">
        <v>7107667360</v>
      </c>
      <c r="O112" s="123"/>
      <c r="P112" s="123">
        <v>-9723196126</v>
      </c>
      <c r="Q112" s="123"/>
      <c r="R112" s="123">
        <v>-2875668499</v>
      </c>
      <c r="S112" s="123"/>
      <c r="T112" s="143">
        <f t="shared" si="3"/>
        <v>-5491197265</v>
      </c>
      <c r="U112" s="140"/>
      <c r="V112" s="246">
        <f>T112/درآمدها!$J$5</f>
        <v>2.014442822471723E-2</v>
      </c>
    </row>
    <row r="113" spans="1:22" s="97" customFormat="1" ht="42.75" customHeight="1">
      <c r="A113" s="98"/>
      <c r="B113" s="245" t="s">
        <v>309</v>
      </c>
      <c r="C113" s="240"/>
      <c r="D113" s="123">
        <v>0</v>
      </c>
      <c r="E113" s="123"/>
      <c r="F113" s="123">
        <v>5998073693</v>
      </c>
      <c r="G113" s="123"/>
      <c r="H113" s="123">
        <v>-3428038708</v>
      </c>
      <c r="I113" s="123"/>
      <c r="J113" s="143">
        <f t="shared" si="2"/>
        <v>2570034985</v>
      </c>
      <c r="K113" s="143"/>
      <c r="L113" s="246">
        <f>J113/درآمدها!$J$7</f>
        <v>-1.2320041504404462E-3</v>
      </c>
      <c r="M113" s="246"/>
      <c r="N113" s="123">
        <v>8133635230</v>
      </c>
      <c r="O113" s="123"/>
      <c r="P113" s="123">
        <v>-2981333894</v>
      </c>
      <c r="Q113" s="123"/>
      <c r="R113" s="123">
        <v>-13451883569</v>
      </c>
      <c r="S113" s="123"/>
      <c r="T113" s="143">
        <f t="shared" si="3"/>
        <v>-8299582233</v>
      </c>
      <c r="U113" s="140"/>
      <c r="V113" s="246">
        <f>T113/درآمدها!$J$5</f>
        <v>3.0446973677935578E-2</v>
      </c>
    </row>
    <row r="114" spans="1:22" s="97" customFormat="1" ht="42.75" customHeight="1">
      <c r="A114" s="98"/>
      <c r="B114" s="245" t="s">
        <v>204</v>
      </c>
      <c r="C114" s="240"/>
      <c r="D114" s="123">
        <v>0</v>
      </c>
      <c r="E114" s="123"/>
      <c r="F114" s="123">
        <v>-7619158099</v>
      </c>
      <c r="G114" s="123"/>
      <c r="H114" s="123">
        <v>-762623971</v>
      </c>
      <c r="I114" s="123"/>
      <c r="J114" s="143">
        <f t="shared" si="2"/>
        <v>-8381782070</v>
      </c>
      <c r="K114" s="143"/>
      <c r="L114" s="246">
        <f>J114/درآمدها!$J$7</f>
        <v>4.0179960033996636E-3</v>
      </c>
      <c r="M114" s="246"/>
      <c r="N114" s="123">
        <v>0</v>
      </c>
      <c r="O114" s="123"/>
      <c r="P114" s="123">
        <v>-5328342301</v>
      </c>
      <c r="Q114" s="123"/>
      <c r="R114" s="123">
        <v>-4075167041</v>
      </c>
      <c r="S114" s="123"/>
      <c r="T114" s="143">
        <f t="shared" si="3"/>
        <v>-9403509342</v>
      </c>
      <c r="U114" s="140"/>
      <c r="V114" s="246">
        <f>T114/درآمدها!$J$5</f>
        <v>3.449672445893763E-2</v>
      </c>
    </row>
    <row r="115" spans="1:22" s="97" customFormat="1" ht="42.75" customHeight="1">
      <c r="A115" s="98"/>
      <c r="B115" s="245" t="s">
        <v>358</v>
      </c>
      <c r="C115" s="240"/>
      <c r="D115" s="123">
        <v>192775841</v>
      </c>
      <c r="E115" s="123"/>
      <c r="F115" s="123">
        <v>-1669813401</v>
      </c>
      <c r="G115" s="123"/>
      <c r="H115" s="123">
        <v>-845333805</v>
      </c>
      <c r="I115" s="123"/>
      <c r="J115" s="143">
        <f t="shared" si="2"/>
        <v>-2322371365</v>
      </c>
      <c r="K115" s="143"/>
      <c r="L115" s="246">
        <f>J115/درآمدها!$J$7</f>
        <v>1.1132810165010436E-3</v>
      </c>
      <c r="M115" s="246"/>
      <c r="N115" s="123">
        <v>9658069610</v>
      </c>
      <c r="O115" s="123"/>
      <c r="P115" s="123">
        <v>-8808949753</v>
      </c>
      <c r="Q115" s="123"/>
      <c r="R115" s="123">
        <v>-9904171296</v>
      </c>
      <c r="S115" s="123"/>
      <c r="T115" s="143">
        <f t="shared" si="3"/>
        <v>-9055051439</v>
      </c>
      <c r="U115" s="140"/>
      <c r="V115" s="246">
        <f>T115/درآمدها!$J$5</f>
        <v>3.3218408478366324E-2</v>
      </c>
    </row>
    <row r="116" spans="1:22" s="97" customFormat="1" ht="42.6" customHeight="1">
      <c r="A116" s="98"/>
      <c r="B116" s="245" t="s">
        <v>263</v>
      </c>
      <c r="C116" s="240"/>
      <c r="D116" s="123">
        <v>0</v>
      </c>
      <c r="E116" s="123"/>
      <c r="F116" s="123">
        <v>-5386544493</v>
      </c>
      <c r="G116" s="123"/>
      <c r="H116" s="123">
        <v>3211279611</v>
      </c>
      <c r="I116" s="123"/>
      <c r="J116" s="143">
        <f t="shared" si="2"/>
        <v>-2175264882</v>
      </c>
      <c r="K116" s="143"/>
      <c r="L116" s="246">
        <f>J116/درآمدها!$J$7</f>
        <v>1.0427622108542414E-3</v>
      </c>
      <c r="M116" s="246"/>
      <c r="N116" s="123">
        <v>331375500</v>
      </c>
      <c r="O116" s="123"/>
      <c r="P116" s="123">
        <v>403533712</v>
      </c>
      <c r="Q116" s="123"/>
      <c r="R116" s="123">
        <v>1763026714</v>
      </c>
      <c r="S116" s="123"/>
      <c r="T116" s="143">
        <f t="shared" si="3"/>
        <v>2497935926</v>
      </c>
      <c r="U116" s="140"/>
      <c r="V116" s="246">
        <f>T116/درآمدها!$J$5</f>
        <v>-9.1636647788958213E-3</v>
      </c>
    </row>
    <row r="117" spans="1:22" s="97" customFormat="1" ht="42.75" customHeight="1">
      <c r="A117" s="98"/>
      <c r="B117" s="245" t="s">
        <v>464</v>
      </c>
      <c r="C117" s="240"/>
      <c r="D117" s="123">
        <v>0</v>
      </c>
      <c r="E117" s="123"/>
      <c r="F117" s="123">
        <v>-5169113603</v>
      </c>
      <c r="G117" s="123"/>
      <c r="H117" s="123">
        <v>6437697639</v>
      </c>
      <c r="I117" s="123"/>
      <c r="J117" s="143">
        <f t="shared" si="2"/>
        <v>1268584036</v>
      </c>
      <c r="K117" s="143"/>
      <c r="L117" s="246">
        <f>J117/درآمدها!$J$7</f>
        <v>-6.0812432774509195E-4</v>
      </c>
      <c r="M117" s="246"/>
      <c r="N117" s="123">
        <v>0</v>
      </c>
      <c r="O117" s="123"/>
      <c r="P117" s="123">
        <v>0</v>
      </c>
      <c r="Q117" s="123"/>
      <c r="R117" s="123">
        <v>8600674842</v>
      </c>
      <c r="S117" s="123"/>
      <c r="T117" s="143">
        <f t="shared" si="3"/>
        <v>8600674842</v>
      </c>
      <c r="U117" s="140"/>
      <c r="V117" s="246">
        <f>T117/درآمدها!$J$5</f>
        <v>-3.1551530327111679E-2</v>
      </c>
    </row>
    <row r="118" spans="1:22" s="97" customFormat="1" ht="42.75" customHeight="1">
      <c r="A118" s="98"/>
      <c r="B118" s="245" t="s">
        <v>181</v>
      </c>
      <c r="C118" s="240"/>
      <c r="D118" s="123">
        <v>0</v>
      </c>
      <c r="E118" s="123"/>
      <c r="F118" s="123">
        <v>-9710002551</v>
      </c>
      <c r="G118" s="123"/>
      <c r="H118" s="123">
        <v>563776599</v>
      </c>
      <c r="I118" s="123"/>
      <c r="J118" s="143">
        <f t="shared" si="2"/>
        <v>-9146225952</v>
      </c>
      <c r="K118" s="143"/>
      <c r="L118" s="246">
        <f>J118/درآمدها!$J$7</f>
        <v>4.3844493944622783E-3</v>
      </c>
      <c r="M118" s="246"/>
      <c r="N118" s="123">
        <v>12350459520</v>
      </c>
      <c r="O118" s="123"/>
      <c r="P118" s="123">
        <v>3227800908</v>
      </c>
      <c r="Q118" s="123"/>
      <c r="R118" s="123">
        <v>-8999009762</v>
      </c>
      <c r="S118" s="123"/>
      <c r="T118" s="143">
        <f t="shared" si="3"/>
        <v>6579250666</v>
      </c>
      <c r="U118" s="140"/>
      <c r="V118" s="246">
        <f>T118/درآمدها!$J$5</f>
        <v>-2.4135946391585339E-2</v>
      </c>
    </row>
    <row r="119" spans="1:22" s="97" customFormat="1" ht="42.75" customHeight="1">
      <c r="A119" s="98"/>
      <c r="B119" s="245" t="s">
        <v>361</v>
      </c>
      <c r="C119" s="240"/>
      <c r="D119" s="123">
        <v>0</v>
      </c>
      <c r="E119" s="123"/>
      <c r="F119" s="123">
        <v>-1440213053</v>
      </c>
      <c r="G119" s="123"/>
      <c r="H119" s="123">
        <v>-6875961086</v>
      </c>
      <c r="I119" s="123"/>
      <c r="J119" s="143">
        <f t="shared" si="2"/>
        <v>-8316174139</v>
      </c>
      <c r="K119" s="143"/>
      <c r="L119" s="246">
        <f>J119/درآمدها!$J$7</f>
        <v>3.9865453641027004E-3</v>
      </c>
      <c r="M119" s="246"/>
      <c r="N119" s="123">
        <v>13278647420</v>
      </c>
      <c r="O119" s="123"/>
      <c r="P119" s="123">
        <v>-3060612682</v>
      </c>
      <c r="Q119" s="123"/>
      <c r="R119" s="123">
        <v>-31382551004</v>
      </c>
      <c r="S119" s="123"/>
      <c r="T119" s="143">
        <f t="shared" si="3"/>
        <v>-21164516266</v>
      </c>
      <c r="U119" s="140"/>
      <c r="V119" s="246">
        <f>T119/درآمدها!$J$5</f>
        <v>7.7641916372002212E-2</v>
      </c>
    </row>
    <row r="120" spans="1:22" s="97" customFormat="1" ht="42.75" customHeight="1">
      <c r="A120" s="98"/>
      <c r="B120" s="245" t="s">
        <v>85</v>
      </c>
      <c r="C120" s="240"/>
      <c r="D120" s="123">
        <v>0</v>
      </c>
      <c r="E120" s="123"/>
      <c r="F120" s="123">
        <v>-3449733675</v>
      </c>
      <c r="G120" s="123"/>
      <c r="H120" s="123">
        <v>-501933409</v>
      </c>
      <c r="I120" s="123"/>
      <c r="J120" s="143">
        <f t="shared" si="2"/>
        <v>-3951667084</v>
      </c>
      <c r="K120" s="143"/>
      <c r="L120" s="246">
        <f>J120/درآمدها!$J$7</f>
        <v>1.89432061316741E-3</v>
      </c>
      <c r="M120" s="246"/>
      <c r="N120" s="123">
        <v>0</v>
      </c>
      <c r="O120" s="123"/>
      <c r="P120" s="123">
        <v>-3012001513</v>
      </c>
      <c r="Q120" s="123"/>
      <c r="R120" s="123">
        <v>1481274526</v>
      </c>
      <c r="S120" s="123"/>
      <c r="T120" s="143">
        <f t="shared" si="3"/>
        <v>-1530726987</v>
      </c>
      <c r="U120" s="140"/>
      <c r="V120" s="246">
        <f>T120/درآمدها!$J$5</f>
        <v>5.6154638839512102E-3</v>
      </c>
    </row>
    <row r="121" spans="1:22" s="97" customFormat="1" ht="42.75" customHeight="1">
      <c r="A121" s="98"/>
      <c r="B121" s="245" t="s">
        <v>527</v>
      </c>
      <c r="C121" s="240"/>
      <c r="D121" s="123">
        <v>0</v>
      </c>
      <c r="E121" s="123"/>
      <c r="F121" s="123">
        <v>-5864061250</v>
      </c>
      <c r="G121" s="123"/>
      <c r="H121" s="123">
        <v>-862304678</v>
      </c>
      <c r="I121" s="123"/>
      <c r="J121" s="143">
        <f t="shared" si="2"/>
        <v>-6726365928</v>
      </c>
      <c r="K121" s="143"/>
      <c r="L121" s="246">
        <f>J121/درآمدها!$J$7</f>
        <v>3.2244349937038709E-3</v>
      </c>
      <c r="M121" s="246"/>
      <c r="N121" s="123">
        <v>0</v>
      </c>
      <c r="O121" s="123"/>
      <c r="P121" s="123">
        <v>-7565751523</v>
      </c>
      <c r="Q121" s="123"/>
      <c r="R121" s="123">
        <v>-862304678</v>
      </c>
      <c r="S121" s="123"/>
      <c r="T121" s="143">
        <f t="shared" si="3"/>
        <v>-8428056201</v>
      </c>
      <c r="U121" s="140"/>
      <c r="V121" s="246">
        <f>T121/درآمدها!$J$5</f>
        <v>3.0918279752407959E-2</v>
      </c>
    </row>
    <row r="122" spans="1:22" s="97" customFormat="1" ht="42.75" customHeight="1">
      <c r="A122" s="98"/>
      <c r="B122" s="245" t="s">
        <v>88</v>
      </c>
      <c r="C122" s="240"/>
      <c r="D122" s="123">
        <v>0</v>
      </c>
      <c r="E122" s="123"/>
      <c r="F122" s="123">
        <v>-15396058573</v>
      </c>
      <c r="G122" s="123"/>
      <c r="H122" s="123">
        <v>-416349745</v>
      </c>
      <c r="I122" s="123"/>
      <c r="J122" s="143">
        <f t="shared" si="2"/>
        <v>-15812408318</v>
      </c>
      <c r="K122" s="143"/>
      <c r="L122" s="246">
        <f>J122/درآمدها!$J$7</f>
        <v>7.5800340423128653E-3</v>
      </c>
      <c r="M122" s="246"/>
      <c r="N122" s="123">
        <v>16957217900</v>
      </c>
      <c r="O122" s="123"/>
      <c r="P122" s="123">
        <v>-27175579017</v>
      </c>
      <c r="Q122" s="123"/>
      <c r="R122" s="123">
        <v>-29400989053</v>
      </c>
      <c r="S122" s="123"/>
      <c r="T122" s="143">
        <f t="shared" si="3"/>
        <v>-39619350170</v>
      </c>
      <c r="U122" s="140"/>
      <c r="V122" s="246">
        <f>T122/درآمدها!$J$5</f>
        <v>0.14534337728067456</v>
      </c>
    </row>
    <row r="123" spans="1:22" s="97" customFormat="1" ht="42.75" customHeight="1">
      <c r="A123" s="98"/>
      <c r="B123" s="245" t="s">
        <v>311</v>
      </c>
      <c r="C123" s="240"/>
      <c r="D123" s="123">
        <v>0</v>
      </c>
      <c r="E123" s="123"/>
      <c r="F123" s="123">
        <v>-6023681982</v>
      </c>
      <c r="G123" s="123"/>
      <c r="H123" s="123">
        <v>-1725254832</v>
      </c>
      <c r="I123" s="123"/>
      <c r="J123" s="143">
        <f t="shared" si="2"/>
        <v>-7748936814</v>
      </c>
      <c r="K123" s="143"/>
      <c r="L123" s="246">
        <f>J123/درآمدها!$J$7</f>
        <v>3.714627377474695E-3</v>
      </c>
      <c r="M123" s="246"/>
      <c r="N123" s="123">
        <v>8527160</v>
      </c>
      <c r="O123" s="123"/>
      <c r="P123" s="123">
        <v>-12292658112</v>
      </c>
      <c r="Q123" s="123"/>
      <c r="R123" s="123">
        <v>-4973605609</v>
      </c>
      <c r="S123" s="123"/>
      <c r="T123" s="143">
        <f t="shared" si="3"/>
        <v>-17257736561</v>
      </c>
      <c r="U123" s="140"/>
      <c r="V123" s="246">
        <f>T123/درآمدها!$J$5</f>
        <v>6.3309915615304857E-2</v>
      </c>
    </row>
    <row r="124" spans="1:22" s="97" customFormat="1" ht="42.75" customHeight="1">
      <c r="A124" s="98"/>
      <c r="B124" s="245" t="s">
        <v>356</v>
      </c>
      <c r="C124" s="240"/>
      <c r="D124" s="123">
        <v>0</v>
      </c>
      <c r="E124" s="123"/>
      <c r="F124" s="123">
        <v>0</v>
      </c>
      <c r="G124" s="123"/>
      <c r="H124" s="123">
        <v>0</v>
      </c>
      <c r="I124" s="123"/>
      <c r="J124" s="143">
        <f t="shared" si="2"/>
        <v>0</v>
      </c>
      <c r="K124" s="143"/>
      <c r="L124" s="246">
        <f>J124/درآمدها!$J$7</f>
        <v>0</v>
      </c>
      <c r="M124" s="246"/>
      <c r="N124" s="123">
        <v>0</v>
      </c>
      <c r="O124" s="123"/>
      <c r="P124" s="123">
        <v>0</v>
      </c>
      <c r="Q124" s="123"/>
      <c r="R124" s="123">
        <v>-7459917090</v>
      </c>
      <c r="S124" s="123"/>
      <c r="T124" s="143">
        <f t="shared" si="3"/>
        <v>-7459917090</v>
      </c>
      <c r="U124" s="140"/>
      <c r="V124" s="246">
        <f>T124/درآمدها!$J$5</f>
        <v>2.7366666526383917E-2</v>
      </c>
    </row>
    <row r="125" spans="1:22" s="97" customFormat="1" ht="42.75" customHeight="1">
      <c r="A125" s="98"/>
      <c r="B125" s="245" t="s">
        <v>128</v>
      </c>
      <c r="C125" s="240"/>
      <c r="D125" s="123">
        <v>0</v>
      </c>
      <c r="E125" s="123"/>
      <c r="F125" s="123">
        <v>-9833785866</v>
      </c>
      <c r="G125" s="123"/>
      <c r="H125" s="123">
        <v>1241555946</v>
      </c>
      <c r="I125" s="123"/>
      <c r="J125" s="143">
        <f t="shared" si="2"/>
        <v>-8592229920</v>
      </c>
      <c r="K125" s="143"/>
      <c r="L125" s="246">
        <f>J125/درآمدها!$J$7</f>
        <v>4.1188789198441916E-3</v>
      </c>
      <c r="M125" s="246"/>
      <c r="N125" s="123">
        <v>0</v>
      </c>
      <c r="O125" s="123"/>
      <c r="P125" s="123">
        <v>11734570323</v>
      </c>
      <c r="Q125" s="123"/>
      <c r="R125" s="123">
        <v>1727696457</v>
      </c>
      <c r="S125" s="123"/>
      <c r="T125" s="143">
        <f t="shared" si="3"/>
        <v>13462266780</v>
      </c>
      <c r="U125" s="140"/>
      <c r="V125" s="246">
        <f>T125/درآمدها!$J$5</f>
        <v>-4.9386254728130789E-2</v>
      </c>
    </row>
    <row r="126" spans="1:22" s="97" customFormat="1" ht="42.75" customHeight="1">
      <c r="A126" s="98"/>
      <c r="B126" s="245" t="s">
        <v>109</v>
      </c>
      <c r="C126" s="240"/>
      <c r="D126" s="123">
        <v>0</v>
      </c>
      <c r="E126" s="123"/>
      <c r="F126" s="123">
        <v>-5980893314</v>
      </c>
      <c r="G126" s="123"/>
      <c r="H126" s="123">
        <v>-966726735</v>
      </c>
      <c r="I126" s="123"/>
      <c r="J126" s="143">
        <f t="shared" si="2"/>
        <v>-6947620049</v>
      </c>
      <c r="K126" s="143"/>
      <c r="L126" s="246">
        <f>J126/درآمدها!$J$7</f>
        <v>3.3304981395228966E-3</v>
      </c>
      <c r="M126" s="246"/>
      <c r="N126" s="123">
        <v>2315092950</v>
      </c>
      <c r="O126" s="123"/>
      <c r="P126" s="123">
        <v>-3394789750</v>
      </c>
      <c r="Q126" s="123"/>
      <c r="R126" s="123">
        <v>781520525</v>
      </c>
      <c r="S126" s="123"/>
      <c r="T126" s="143">
        <f t="shared" si="3"/>
        <v>-298176275</v>
      </c>
      <c r="U126" s="140"/>
      <c r="V126" s="246">
        <f>T126/درآمدها!$J$5</f>
        <v>1.0938580932679436E-3</v>
      </c>
    </row>
    <row r="127" spans="1:22" s="97" customFormat="1" ht="42.75" customHeight="1">
      <c r="A127" s="98"/>
      <c r="B127" s="245" t="s">
        <v>385</v>
      </c>
      <c r="C127" s="240"/>
      <c r="D127" s="123">
        <v>0</v>
      </c>
      <c r="E127" s="123"/>
      <c r="F127" s="123">
        <v>0</v>
      </c>
      <c r="G127" s="123"/>
      <c r="H127" s="123">
        <v>0</v>
      </c>
      <c r="I127" s="123"/>
      <c r="J127" s="143">
        <f t="shared" si="2"/>
        <v>0</v>
      </c>
      <c r="K127" s="143"/>
      <c r="L127" s="246">
        <f>J127/درآمدها!$J$7</f>
        <v>0</v>
      </c>
      <c r="M127" s="246"/>
      <c r="N127" s="123">
        <v>0</v>
      </c>
      <c r="O127" s="123"/>
      <c r="P127" s="123">
        <v>0</v>
      </c>
      <c r="Q127" s="123"/>
      <c r="R127" s="123">
        <v>-1460226168</v>
      </c>
      <c r="S127" s="123"/>
      <c r="T127" s="143">
        <f t="shared" si="3"/>
        <v>-1460226168</v>
      </c>
      <c r="U127" s="140"/>
      <c r="V127" s="246">
        <f>T127/درآمدها!$J$5</f>
        <v>5.3568320010317248E-3</v>
      </c>
    </row>
    <row r="128" spans="1:22" s="97" customFormat="1" ht="42.75" customHeight="1">
      <c r="A128" s="98"/>
      <c r="B128" s="245" t="s">
        <v>111</v>
      </c>
      <c r="C128" s="240"/>
      <c r="D128" s="123">
        <v>12811412</v>
      </c>
      <c r="E128" s="123"/>
      <c r="F128" s="123">
        <v>-2198399215</v>
      </c>
      <c r="G128" s="123"/>
      <c r="H128" s="123">
        <v>-401737470</v>
      </c>
      <c r="I128" s="123"/>
      <c r="J128" s="143">
        <f t="shared" si="2"/>
        <v>-2587325273</v>
      </c>
      <c r="K128" s="143"/>
      <c r="L128" s="246">
        <f>J128/درآمدها!$J$7</f>
        <v>1.2402926393920123E-3</v>
      </c>
      <c r="M128" s="246"/>
      <c r="N128" s="123">
        <v>948044480</v>
      </c>
      <c r="O128" s="123"/>
      <c r="P128" s="123">
        <v>-2521212931</v>
      </c>
      <c r="Q128" s="123"/>
      <c r="R128" s="123">
        <v>-1493833972</v>
      </c>
      <c r="S128" s="123"/>
      <c r="T128" s="143">
        <f t="shared" si="3"/>
        <v>-3067002423</v>
      </c>
      <c r="U128" s="140"/>
      <c r="V128" s="246">
        <f>T128/درآمدها!$J$5</f>
        <v>1.1251282223815233E-2</v>
      </c>
    </row>
    <row r="129" spans="1:22" s="97" customFormat="1" ht="42.75" customHeight="1">
      <c r="A129" s="98"/>
      <c r="B129" s="245" t="s">
        <v>369</v>
      </c>
      <c r="C129" s="240"/>
      <c r="D129" s="123">
        <v>1954183</v>
      </c>
      <c r="E129" s="123"/>
      <c r="F129" s="123">
        <v>-5826560220</v>
      </c>
      <c r="G129" s="123"/>
      <c r="H129" s="123">
        <v>-644509268</v>
      </c>
      <c r="I129" s="123"/>
      <c r="J129" s="143">
        <f t="shared" si="2"/>
        <v>-6469115305</v>
      </c>
      <c r="K129" s="143"/>
      <c r="L129" s="246">
        <f>J129/درآمدها!$J$7</f>
        <v>3.1011161139652007E-3</v>
      </c>
      <c r="M129" s="246"/>
      <c r="N129" s="123">
        <v>101096405</v>
      </c>
      <c r="O129" s="123"/>
      <c r="P129" s="123">
        <v>-10663422261</v>
      </c>
      <c r="Q129" s="123"/>
      <c r="R129" s="123">
        <v>-10802763009</v>
      </c>
      <c r="S129" s="123"/>
      <c r="T129" s="143">
        <f t="shared" si="3"/>
        <v>-21365088865</v>
      </c>
      <c r="U129" s="140"/>
      <c r="V129" s="246">
        <f>T129/درآمدها!$J$5</f>
        <v>7.8377715894294639E-2</v>
      </c>
    </row>
    <row r="130" spans="1:22" s="97" customFormat="1" ht="42.75" customHeight="1">
      <c r="A130" s="98"/>
      <c r="B130" s="245" t="s">
        <v>265</v>
      </c>
      <c r="C130" s="240"/>
      <c r="D130" s="123">
        <v>0</v>
      </c>
      <c r="E130" s="123"/>
      <c r="F130" s="123">
        <v>0</v>
      </c>
      <c r="G130" s="123"/>
      <c r="H130" s="123">
        <v>0</v>
      </c>
      <c r="I130" s="123"/>
      <c r="J130" s="143">
        <f t="shared" si="2"/>
        <v>0</v>
      </c>
      <c r="K130" s="143"/>
      <c r="L130" s="246">
        <f>J130/درآمدها!$J$7</f>
        <v>0</v>
      </c>
      <c r="M130" s="246"/>
      <c r="N130" s="123">
        <v>12715954056</v>
      </c>
      <c r="O130" s="123"/>
      <c r="P130" s="123">
        <v>0</v>
      </c>
      <c r="Q130" s="123"/>
      <c r="R130" s="123">
        <v>90398565892</v>
      </c>
      <c r="S130" s="123"/>
      <c r="T130" s="143">
        <f t="shared" si="3"/>
        <v>103114519948</v>
      </c>
      <c r="U130" s="140"/>
      <c r="V130" s="246">
        <f>T130/درآمدها!$J$5</f>
        <v>-0.37827507295326768</v>
      </c>
    </row>
    <row r="131" spans="1:22" s="97" customFormat="1" ht="42.75" customHeight="1">
      <c r="A131" s="98"/>
      <c r="B131" s="245" t="s">
        <v>113</v>
      </c>
      <c r="C131" s="240"/>
      <c r="D131" s="123">
        <v>0</v>
      </c>
      <c r="E131" s="123"/>
      <c r="F131" s="123">
        <v>-17136400119</v>
      </c>
      <c r="G131" s="123"/>
      <c r="H131" s="123">
        <v>943651650</v>
      </c>
      <c r="I131" s="123"/>
      <c r="J131" s="143">
        <f t="shared" si="2"/>
        <v>-16192748469</v>
      </c>
      <c r="K131" s="143"/>
      <c r="L131" s="246">
        <f>J131/درآمدها!$J$7</f>
        <v>7.7623586594274246E-3</v>
      </c>
      <c r="M131" s="246"/>
      <c r="N131" s="123">
        <v>0</v>
      </c>
      <c r="O131" s="123"/>
      <c r="P131" s="123">
        <v>3697591766</v>
      </c>
      <c r="Q131" s="123"/>
      <c r="R131" s="123">
        <v>4893127783</v>
      </c>
      <c r="S131" s="123"/>
      <c r="T131" s="143">
        <f t="shared" si="3"/>
        <v>8590719549</v>
      </c>
      <c r="U131" s="140"/>
      <c r="V131" s="246">
        <f>T131/درآمدها!$J$5</f>
        <v>-3.15150093872116E-2</v>
      </c>
    </row>
    <row r="132" spans="1:22" s="97" customFormat="1" ht="42.75" customHeight="1">
      <c r="A132" s="98"/>
      <c r="B132" s="245" t="s">
        <v>279</v>
      </c>
      <c r="C132" s="240"/>
      <c r="D132" s="123">
        <v>358170737</v>
      </c>
      <c r="E132" s="123"/>
      <c r="F132" s="123">
        <v>-3388640809</v>
      </c>
      <c r="G132" s="123"/>
      <c r="H132" s="123">
        <v>-256326091</v>
      </c>
      <c r="I132" s="123"/>
      <c r="J132" s="143">
        <f t="shared" si="2"/>
        <v>-3286796163</v>
      </c>
      <c r="K132" s="143"/>
      <c r="L132" s="246">
        <f>J132/درآمدها!$J$7</f>
        <v>1.5755997634669292E-3</v>
      </c>
      <c r="M132" s="246"/>
      <c r="N132" s="123">
        <v>358170737</v>
      </c>
      <c r="O132" s="123"/>
      <c r="P132" s="123">
        <v>-2744659847</v>
      </c>
      <c r="Q132" s="123"/>
      <c r="R132" s="123">
        <v>-5167966420</v>
      </c>
      <c r="S132" s="123"/>
      <c r="T132" s="143">
        <f t="shared" si="3"/>
        <v>-7554455530</v>
      </c>
      <c r="U132" s="140"/>
      <c r="V132" s="246">
        <f>T132/درآمدها!$J$5</f>
        <v>2.7713480295249081E-2</v>
      </c>
    </row>
    <row r="133" spans="1:22" s="97" customFormat="1" ht="42.75" customHeight="1">
      <c r="A133" s="98"/>
      <c r="B133" s="245" t="s">
        <v>135</v>
      </c>
      <c r="C133" s="240"/>
      <c r="D133" s="123">
        <v>0</v>
      </c>
      <c r="E133" s="123"/>
      <c r="F133" s="123">
        <v>-44190506220</v>
      </c>
      <c r="G133" s="123"/>
      <c r="H133" s="123">
        <v>1671060870</v>
      </c>
      <c r="I133" s="123"/>
      <c r="J133" s="143">
        <f t="shared" si="2"/>
        <v>-42519445350</v>
      </c>
      <c r="K133" s="143"/>
      <c r="L133" s="246">
        <f>J133/درآمدها!$J$7</f>
        <v>2.0382653719255003E-2</v>
      </c>
      <c r="M133" s="246"/>
      <c r="N133" s="123">
        <v>7238363000</v>
      </c>
      <c r="O133" s="123"/>
      <c r="P133" s="123">
        <v>9434859736</v>
      </c>
      <c r="Q133" s="123"/>
      <c r="R133" s="123">
        <v>-3403481675</v>
      </c>
      <c r="S133" s="123"/>
      <c r="T133" s="143">
        <f t="shared" si="3"/>
        <v>13269741061</v>
      </c>
      <c r="U133" s="140"/>
      <c r="V133" s="246">
        <f>T133/درآمدها!$J$5</f>
        <v>-4.867997514270643E-2</v>
      </c>
    </row>
    <row r="134" spans="1:22" s="97" customFormat="1" ht="42.75" customHeight="1">
      <c r="A134" s="98"/>
      <c r="B134" s="245" t="s">
        <v>130</v>
      </c>
      <c r="C134" s="240"/>
      <c r="D134" s="123">
        <v>0</v>
      </c>
      <c r="E134" s="123"/>
      <c r="F134" s="123">
        <v>-15606764642</v>
      </c>
      <c r="G134" s="123"/>
      <c r="H134" s="123">
        <v>27075071</v>
      </c>
      <c r="I134" s="123"/>
      <c r="J134" s="143">
        <f t="shared" si="2"/>
        <v>-15579689571</v>
      </c>
      <c r="K134" s="143"/>
      <c r="L134" s="246">
        <f>J134/درآمدها!$J$7</f>
        <v>7.4684750698231191E-3</v>
      </c>
      <c r="M134" s="246"/>
      <c r="N134" s="123">
        <v>0</v>
      </c>
      <c r="O134" s="123"/>
      <c r="P134" s="123">
        <v>-11942886758</v>
      </c>
      <c r="Q134" s="123"/>
      <c r="R134" s="123">
        <v>2618650703</v>
      </c>
      <c r="S134" s="123"/>
      <c r="T134" s="143">
        <f t="shared" si="3"/>
        <v>-9324236055</v>
      </c>
      <c r="U134" s="140"/>
      <c r="V134" s="246">
        <f>T134/درآمدها!$J$5</f>
        <v>3.4205910823396364E-2</v>
      </c>
    </row>
    <row r="135" spans="1:22" s="97" customFormat="1" ht="42.75" customHeight="1">
      <c r="A135" s="98"/>
      <c r="B135" s="245" t="s">
        <v>344</v>
      </c>
      <c r="C135" s="240"/>
      <c r="D135" s="123">
        <v>0</v>
      </c>
      <c r="E135" s="123"/>
      <c r="F135" s="123">
        <v>-877657933</v>
      </c>
      <c r="G135" s="123"/>
      <c r="H135" s="123">
        <v>-522221614</v>
      </c>
      <c r="I135" s="123"/>
      <c r="J135" s="143">
        <f t="shared" si="2"/>
        <v>-1399879547</v>
      </c>
      <c r="K135" s="143"/>
      <c r="L135" s="246">
        <f>J135/درآمدها!$J$7</f>
        <v>6.7106378788096214E-4</v>
      </c>
      <c r="M135" s="246"/>
      <c r="N135" s="123">
        <v>0</v>
      </c>
      <c r="O135" s="123"/>
      <c r="P135" s="123">
        <v>-783209130</v>
      </c>
      <c r="Q135" s="123"/>
      <c r="R135" s="123">
        <v>-1325473000</v>
      </c>
      <c r="S135" s="123"/>
      <c r="T135" s="143">
        <f t="shared" si="3"/>
        <v>-2108682130</v>
      </c>
      <c r="U135" s="140"/>
      <c r="V135" s="246">
        <f>T135/درآمدها!$J$5</f>
        <v>7.735689279873074E-3</v>
      </c>
    </row>
    <row r="136" spans="1:22" s="97" customFormat="1" ht="42.75" customHeight="1">
      <c r="A136" s="98"/>
      <c r="B136" s="245" t="s">
        <v>234</v>
      </c>
      <c r="C136" s="240"/>
      <c r="D136" s="123">
        <v>0</v>
      </c>
      <c r="E136" s="123"/>
      <c r="F136" s="123">
        <v>-2657553142</v>
      </c>
      <c r="G136" s="123"/>
      <c r="H136" s="123">
        <v>-2780914841</v>
      </c>
      <c r="I136" s="123"/>
      <c r="J136" s="143">
        <f t="shared" si="2"/>
        <v>-5438467983</v>
      </c>
      <c r="K136" s="143"/>
      <c r="L136" s="246">
        <f>J136/درآمدها!$J$7</f>
        <v>2.607052108706404E-3</v>
      </c>
      <c r="M136" s="246"/>
      <c r="N136" s="123">
        <v>849085320</v>
      </c>
      <c r="O136" s="123"/>
      <c r="P136" s="123">
        <v>-10899815367</v>
      </c>
      <c r="Q136" s="123"/>
      <c r="R136" s="123">
        <v>-10272644848</v>
      </c>
      <c r="S136" s="123"/>
      <c r="T136" s="143">
        <f t="shared" si="3"/>
        <v>-20323374895</v>
      </c>
      <c r="U136" s="140"/>
      <c r="V136" s="246">
        <f>T136/درآمدها!$J$5</f>
        <v>7.4556193685813177E-2</v>
      </c>
    </row>
    <row r="137" spans="1:22" s="97" customFormat="1" ht="42.75" customHeight="1">
      <c r="A137" s="98"/>
      <c r="B137" s="245" t="s">
        <v>258</v>
      </c>
      <c r="C137" s="240"/>
      <c r="D137" s="123">
        <v>0</v>
      </c>
      <c r="E137" s="123"/>
      <c r="F137" s="123">
        <v>-5190132103</v>
      </c>
      <c r="G137" s="123"/>
      <c r="H137" s="123">
        <v>-605973570</v>
      </c>
      <c r="I137" s="123"/>
      <c r="J137" s="143">
        <f t="shared" si="2"/>
        <v>-5796105673</v>
      </c>
      <c r="K137" s="143"/>
      <c r="L137" s="246">
        <f>J137/درآمدها!$J$7</f>
        <v>2.7784937898529872E-3</v>
      </c>
      <c r="M137" s="246"/>
      <c r="N137" s="123">
        <v>0</v>
      </c>
      <c r="O137" s="123"/>
      <c r="P137" s="123">
        <v>-6733316727</v>
      </c>
      <c r="Q137" s="123"/>
      <c r="R137" s="123">
        <v>-6426475122</v>
      </c>
      <c r="S137" s="123"/>
      <c r="T137" s="143">
        <f t="shared" si="3"/>
        <v>-13159791849</v>
      </c>
      <c r="U137" s="140"/>
      <c r="V137" s="246">
        <f>T137/درآمدها!$J$5</f>
        <v>4.8276627037983369E-2</v>
      </c>
    </row>
    <row r="138" spans="1:22" s="97" customFormat="1" ht="42.75" customHeight="1">
      <c r="A138" s="98"/>
      <c r="B138" s="245" t="s">
        <v>139</v>
      </c>
      <c r="C138" s="240"/>
      <c r="D138" s="123">
        <v>0</v>
      </c>
      <c r="E138" s="123"/>
      <c r="F138" s="123">
        <v>-5621711079</v>
      </c>
      <c r="G138" s="123"/>
      <c r="H138" s="123">
        <v>-2435011150</v>
      </c>
      <c r="I138" s="123"/>
      <c r="J138" s="143">
        <f t="shared" si="2"/>
        <v>-8056722229</v>
      </c>
      <c r="K138" s="143"/>
      <c r="L138" s="246">
        <f>J138/درآمدها!$J$7</f>
        <v>3.8621712478648625E-3</v>
      </c>
      <c r="M138" s="246"/>
      <c r="N138" s="123">
        <v>8247489690</v>
      </c>
      <c r="O138" s="123"/>
      <c r="P138" s="123">
        <v>-10356814092</v>
      </c>
      <c r="Q138" s="123"/>
      <c r="R138" s="123">
        <v>-2506835767</v>
      </c>
      <c r="S138" s="123"/>
      <c r="T138" s="143">
        <f t="shared" si="3"/>
        <v>-4616160169</v>
      </c>
      <c r="U138" s="140"/>
      <c r="V138" s="246">
        <f>T138/درآمدها!$J$5</f>
        <v>1.693435925001668E-2</v>
      </c>
    </row>
    <row r="139" spans="1:22" s="97" customFormat="1" ht="42.75" customHeight="1">
      <c r="A139" s="98"/>
      <c r="B139" s="245" t="s">
        <v>329</v>
      </c>
      <c r="C139" s="240"/>
      <c r="D139" s="123">
        <v>0</v>
      </c>
      <c r="E139" s="123"/>
      <c r="F139" s="123">
        <v>-22425444800</v>
      </c>
      <c r="G139" s="123"/>
      <c r="H139" s="123">
        <v>1388429762</v>
      </c>
      <c r="I139" s="123"/>
      <c r="J139" s="143">
        <f t="shared" si="2"/>
        <v>-21037015038</v>
      </c>
      <c r="K139" s="143"/>
      <c r="L139" s="246">
        <f>J139/درآمدها!$J$7</f>
        <v>1.008456693817889E-2</v>
      </c>
      <c r="M139" s="246"/>
      <c r="N139" s="123">
        <v>0</v>
      </c>
      <c r="O139" s="123"/>
      <c r="P139" s="123">
        <v>-6589303690</v>
      </c>
      <c r="Q139" s="123"/>
      <c r="R139" s="123">
        <v>11358953752</v>
      </c>
      <c r="S139" s="123"/>
      <c r="T139" s="143">
        <f t="shared" si="3"/>
        <v>4769650062</v>
      </c>
      <c r="U139" s="140"/>
      <c r="V139" s="246">
        <f>T139/درآمدها!$J$5</f>
        <v>-1.7497436113502487E-2</v>
      </c>
    </row>
    <row r="140" spans="1:22" s="97" customFormat="1" ht="42.75" customHeight="1">
      <c r="A140" s="98"/>
      <c r="B140" s="245" t="s">
        <v>528</v>
      </c>
      <c r="C140" s="240"/>
      <c r="D140" s="123">
        <v>0</v>
      </c>
      <c r="E140" s="123"/>
      <c r="F140" s="123">
        <v>-7058946515</v>
      </c>
      <c r="G140" s="123"/>
      <c r="H140" s="123">
        <v>-573060537</v>
      </c>
      <c r="I140" s="123"/>
      <c r="J140" s="143">
        <f t="shared" ref="J140:J205" si="4">D140+F140+H140</f>
        <v>-7632007052</v>
      </c>
      <c r="K140" s="143"/>
      <c r="L140" s="246">
        <f>J140/درآمدها!$J$7</f>
        <v>3.6585744626564894E-3</v>
      </c>
      <c r="M140" s="246"/>
      <c r="N140" s="123">
        <v>0</v>
      </c>
      <c r="O140" s="123"/>
      <c r="P140" s="123">
        <v>-7409035359</v>
      </c>
      <c r="Q140" s="123"/>
      <c r="R140" s="123">
        <v>-573060537</v>
      </c>
      <c r="S140" s="123"/>
      <c r="T140" s="143">
        <f t="shared" ref="T140:T205" si="5">N140+P140+R140</f>
        <v>-7982095896</v>
      </c>
      <c r="U140" s="140"/>
      <c r="V140" s="246">
        <f>T140/درآمدها!$J$5</f>
        <v>2.9282276723996359E-2</v>
      </c>
    </row>
    <row r="141" spans="1:22" s="97" customFormat="1" ht="42.75" customHeight="1">
      <c r="A141" s="98"/>
      <c r="B141" s="236" t="s">
        <v>377</v>
      </c>
      <c r="C141" s="240"/>
      <c r="D141" s="123">
        <v>0</v>
      </c>
      <c r="E141" s="123"/>
      <c r="F141" s="123">
        <v>415573770</v>
      </c>
      <c r="G141" s="123"/>
      <c r="H141" s="123">
        <v>757005482</v>
      </c>
      <c r="I141" s="123"/>
      <c r="J141" s="143">
        <f t="shared" si="4"/>
        <v>1172579252</v>
      </c>
      <c r="K141" s="143"/>
      <c r="L141" s="246">
        <f>J141/درآمدها!$J$7</f>
        <v>-5.621022723876865E-4</v>
      </c>
      <c r="M141" s="246"/>
      <c r="N141" s="123">
        <v>0</v>
      </c>
      <c r="O141" s="123"/>
      <c r="P141" s="123">
        <v>6488204817</v>
      </c>
      <c r="Q141" s="123"/>
      <c r="R141" s="123">
        <v>-2332236706</v>
      </c>
      <c r="S141" s="123"/>
      <c r="T141" s="143">
        <f t="shared" si="5"/>
        <v>4155968111</v>
      </c>
      <c r="U141" s="140"/>
      <c r="V141" s="246">
        <f>T141/درآمدها!$J$5</f>
        <v>-1.5246147110734538E-2</v>
      </c>
    </row>
    <row r="142" spans="1:22" s="97" customFormat="1" ht="42.75" customHeight="1">
      <c r="A142" s="98"/>
      <c r="B142" s="245" t="s">
        <v>260</v>
      </c>
      <c r="C142" s="240"/>
      <c r="D142" s="123">
        <v>266439305</v>
      </c>
      <c r="E142" s="123"/>
      <c r="F142" s="123">
        <v>-15444232047</v>
      </c>
      <c r="G142" s="123"/>
      <c r="H142" s="123">
        <v>-954838580</v>
      </c>
      <c r="I142" s="123"/>
      <c r="J142" s="143">
        <f t="shared" si="4"/>
        <v>-16132631322</v>
      </c>
      <c r="K142" s="143"/>
      <c r="L142" s="246">
        <f>J142/درآمدها!$J$7</f>
        <v>7.7335401511001382E-3</v>
      </c>
      <c r="M142" s="246"/>
      <c r="N142" s="123">
        <v>13650573723</v>
      </c>
      <c r="O142" s="123"/>
      <c r="P142" s="123">
        <v>-7262970367</v>
      </c>
      <c r="Q142" s="123"/>
      <c r="R142" s="123">
        <v>-3191265573</v>
      </c>
      <c r="S142" s="123"/>
      <c r="T142" s="143">
        <f t="shared" si="5"/>
        <v>3196337783</v>
      </c>
      <c r="U142" s="140"/>
      <c r="V142" s="246">
        <f>T142/درآمدها!$J$5</f>
        <v>-1.1725748310299556E-2</v>
      </c>
    </row>
    <row r="143" spans="1:22" s="97" customFormat="1" ht="42.75" customHeight="1">
      <c r="A143" s="98"/>
      <c r="B143" s="245" t="s">
        <v>289</v>
      </c>
      <c r="C143" s="240"/>
      <c r="D143" s="123">
        <v>0</v>
      </c>
      <c r="E143" s="123"/>
      <c r="F143" s="123">
        <v>-8685301351</v>
      </c>
      <c r="G143" s="123"/>
      <c r="H143" s="123">
        <v>200362532</v>
      </c>
      <c r="I143" s="123"/>
      <c r="J143" s="143">
        <f t="shared" si="4"/>
        <v>-8484938819</v>
      </c>
      <c r="K143" s="143"/>
      <c r="L143" s="246">
        <f>J143/درآمدها!$J$7</f>
        <v>4.0674465142509558E-3</v>
      </c>
      <c r="M143" s="246"/>
      <c r="N143" s="123">
        <v>0</v>
      </c>
      <c r="O143" s="123"/>
      <c r="P143" s="123">
        <v>66157923</v>
      </c>
      <c r="Q143" s="123"/>
      <c r="R143" s="123">
        <v>-1195644587</v>
      </c>
      <c r="S143" s="123"/>
      <c r="T143" s="143">
        <f t="shared" si="5"/>
        <v>-1129486664</v>
      </c>
      <c r="U143" s="140"/>
      <c r="V143" s="246">
        <f>T143/درآمدها!$J$5</f>
        <v>4.1435158738052195E-3</v>
      </c>
    </row>
    <row r="144" spans="1:22" s="97" customFormat="1" ht="42.75" customHeight="1">
      <c r="A144" s="98"/>
      <c r="B144" s="245" t="s">
        <v>359</v>
      </c>
      <c r="C144" s="240"/>
      <c r="D144" s="123">
        <v>0</v>
      </c>
      <c r="E144" s="123"/>
      <c r="F144" s="123">
        <v>-4624643354</v>
      </c>
      <c r="G144" s="123"/>
      <c r="H144" s="123">
        <v>-4247996538</v>
      </c>
      <c r="I144" s="123"/>
      <c r="J144" s="143">
        <f t="shared" si="4"/>
        <v>-8872639892</v>
      </c>
      <c r="K144" s="143"/>
      <c r="L144" s="246">
        <f>J144/درآمدها!$J$7</f>
        <v>4.2532997551033231E-3</v>
      </c>
      <c r="M144" s="246"/>
      <c r="N144" s="123">
        <v>3465545</v>
      </c>
      <c r="O144" s="123"/>
      <c r="P144" s="123">
        <v>-10209165409</v>
      </c>
      <c r="Q144" s="123"/>
      <c r="R144" s="123">
        <v>-6101436166</v>
      </c>
      <c r="S144" s="123"/>
      <c r="T144" s="143">
        <f t="shared" si="5"/>
        <v>-16307136030</v>
      </c>
      <c r="U144" s="140"/>
      <c r="V144" s="246">
        <f>T144/درآمدها!$J$5</f>
        <v>5.9822642577571881E-2</v>
      </c>
    </row>
    <row r="145" spans="1:22" s="97" customFormat="1" ht="42.75" customHeight="1">
      <c r="A145" s="98"/>
      <c r="B145" s="245" t="s">
        <v>187</v>
      </c>
      <c r="C145" s="240"/>
      <c r="D145" s="123">
        <v>0</v>
      </c>
      <c r="E145" s="123"/>
      <c r="F145" s="123">
        <v>-8641845751</v>
      </c>
      <c r="G145" s="123"/>
      <c r="H145" s="123">
        <v>-1149727316</v>
      </c>
      <c r="I145" s="123"/>
      <c r="J145" s="143">
        <f t="shared" si="4"/>
        <v>-9791573067</v>
      </c>
      <c r="K145" s="143"/>
      <c r="L145" s="246">
        <f>J145/درآمدها!$J$7</f>
        <v>4.6938110680562932E-3</v>
      </c>
      <c r="M145" s="246"/>
      <c r="N145" s="123">
        <v>0</v>
      </c>
      <c r="O145" s="123"/>
      <c r="P145" s="123">
        <v>-13654765779</v>
      </c>
      <c r="Q145" s="123"/>
      <c r="R145" s="123">
        <v>-12907632906</v>
      </c>
      <c r="S145" s="123"/>
      <c r="T145" s="143">
        <f t="shared" si="5"/>
        <v>-26562398685</v>
      </c>
      <c r="U145" s="140"/>
      <c r="V145" s="246">
        <f>T145/درآمدها!$J$5</f>
        <v>9.7444019575994203E-2</v>
      </c>
    </row>
    <row r="146" spans="1:22" s="97" customFormat="1" ht="42.75" customHeight="1">
      <c r="A146" s="98"/>
      <c r="B146" s="245" t="s">
        <v>365</v>
      </c>
      <c r="C146" s="240"/>
      <c r="D146" s="123">
        <v>0</v>
      </c>
      <c r="E146" s="123"/>
      <c r="F146" s="123">
        <v>-59609370867</v>
      </c>
      <c r="G146" s="123"/>
      <c r="H146" s="123">
        <v>51662212085</v>
      </c>
      <c r="I146" s="123"/>
      <c r="J146" s="143">
        <f t="shared" si="4"/>
        <v>-7947158782</v>
      </c>
      <c r="K146" s="143"/>
      <c r="L146" s="246">
        <f>J146/درآمدها!$J$7</f>
        <v>3.809649542040472E-3</v>
      </c>
      <c r="M146" s="246"/>
      <c r="N146" s="123">
        <v>865076650</v>
      </c>
      <c r="O146" s="123"/>
      <c r="P146" s="123">
        <v>0</v>
      </c>
      <c r="Q146" s="123"/>
      <c r="R146" s="123">
        <v>53698026400</v>
      </c>
      <c r="S146" s="123"/>
      <c r="T146" s="143">
        <f t="shared" si="5"/>
        <v>54563103050</v>
      </c>
      <c r="U146" s="140"/>
      <c r="V146" s="246">
        <f>T146/درآمدها!$J$5</f>
        <v>-0.20016445595832638</v>
      </c>
    </row>
    <row r="147" spans="1:22" s="97" customFormat="1" ht="42.75" customHeight="1">
      <c r="A147" s="98"/>
      <c r="B147" s="245" t="s">
        <v>218</v>
      </c>
      <c r="C147" s="240"/>
      <c r="D147" s="123">
        <v>226987731</v>
      </c>
      <c r="E147" s="123"/>
      <c r="F147" s="123">
        <v>-3920907716</v>
      </c>
      <c r="G147" s="123"/>
      <c r="H147" s="123">
        <v>-1336373190</v>
      </c>
      <c r="I147" s="123"/>
      <c r="J147" s="143">
        <f t="shared" si="4"/>
        <v>-5030293175</v>
      </c>
      <c r="K147" s="143"/>
      <c r="L147" s="246">
        <f>J147/درآمدها!$J$7</f>
        <v>2.4113843218878397E-3</v>
      </c>
      <c r="M147" s="246"/>
      <c r="N147" s="123">
        <v>11788229466</v>
      </c>
      <c r="O147" s="123"/>
      <c r="P147" s="123">
        <v>-17049506957</v>
      </c>
      <c r="Q147" s="123"/>
      <c r="R147" s="123">
        <v>-3278388721</v>
      </c>
      <c r="S147" s="123"/>
      <c r="T147" s="143">
        <f t="shared" si="5"/>
        <v>-8539666212</v>
      </c>
      <c r="U147" s="140"/>
      <c r="V147" s="246">
        <f>T147/درآمدها!$J$5</f>
        <v>3.1327720489509103E-2</v>
      </c>
    </row>
    <row r="148" spans="1:22" s="97" customFormat="1" ht="42.75" customHeight="1">
      <c r="A148" s="98"/>
      <c r="B148" s="245" t="s">
        <v>138</v>
      </c>
      <c r="C148" s="240"/>
      <c r="D148" s="123">
        <v>42570309</v>
      </c>
      <c r="E148" s="123"/>
      <c r="F148" s="123">
        <v>-6655282246</v>
      </c>
      <c r="G148" s="123"/>
      <c r="H148" s="123">
        <v>-426943057</v>
      </c>
      <c r="I148" s="123"/>
      <c r="J148" s="143">
        <f t="shared" si="4"/>
        <v>-7039654994</v>
      </c>
      <c r="K148" s="143"/>
      <c r="L148" s="246">
        <f>J148/درآمدها!$J$7</f>
        <v>3.3746171631499461E-3</v>
      </c>
      <c r="M148" s="246"/>
      <c r="N148" s="123">
        <v>2120001377</v>
      </c>
      <c r="O148" s="123"/>
      <c r="P148" s="123">
        <v>-6092426605</v>
      </c>
      <c r="Q148" s="123"/>
      <c r="R148" s="123">
        <v>-4023750342</v>
      </c>
      <c r="S148" s="123"/>
      <c r="T148" s="143">
        <f t="shared" si="5"/>
        <v>-7996175570</v>
      </c>
      <c r="U148" s="140"/>
      <c r="V148" s="246">
        <f>T148/درآمدها!$J$5</f>
        <v>2.9333927933856949E-2</v>
      </c>
    </row>
    <row r="149" spans="1:22" s="97" customFormat="1" ht="42.75" customHeight="1">
      <c r="A149" s="98"/>
      <c r="B149" s="245" t="s">
        <v>131</v>
      </c>
      <c r="C149" s="240"/>
      <c r="D149" s="123">
        <v>0</v>
      </c>
      <c r="E149" s="123"/>
      <c r="F149" s="123">
        <v>-6032092790</v>
      </c>
      <c r="G149" s="123"/>
      <c r="H149" s="123">
        <v>0</v>
      </c>
      <c r="I149" s="123"/>
      <c r="J149" s="143">
        <f t="shared" si="4"/>
        <v>-6032092790</v>
      </c>
      <c r="K149" s="143"/>
      <c r="L149" s="246">
        <f>J149/درآمدها!$J$7</f>
        <v>2.8916195291099861E-3</v>
      </c>
      <c r="M149" s="246"/>
      <c r="N149" s="123">
        <v>0</v>
      </c>
      <c r="O149" s="123"/>
      <c r="P149" s="123">
        <v>-2678272164</v>
      </c>
      <c r="Q149" s="123"/>
      <c r="R149" s="123">
        <v>-5294417276</v>
      </c>
      <c r="S149" s="123"/>
      <c r="T149" s="143">
        <f t="shared" si="5"/>
        <v>-7972689440</v>
      </c>
      <c r="U149" s="140"/>
      <c r="V149" s="246">
        <f>T149/درآمدها!$J$5</f>
        <v>2.9247769189738079E-2</v>
      </c>
    </row>
    <row r="150" spans="1:22" s="97" customFormat="1" ht="42.75" customHeight="1">
      <c r="A150" s="98"/>
      <c r="B150" s="245" t="s">
        <v>229</v>
      </c>
      <c r="C150" s="240"/>
      <c r="D150" s="123">
        <v>0</v>
      </c>
      <c r="E150" s="123"/>
      <c r="F150" s="123">
        <v>0</v>
      </c>
      <c r="G150" s="123"/>
      <c r="H150" s="123">
        <v>0</v>
      </c>
      <c r="I150" s="123"/>
      <c r="J150" s="143">
        <f t="shared" si="4"/>
        <v>0</v>
      </c>
      <c r="K150" s="143"/>
      <c r="L150" s="246">
        <f>J150/درآمدها!$J$7</f>
        <v>0</v>
      </c>
      <c r="M150" s="246"/>
      <c r="N150" s="123">
        <v>0</v>
      </c>
      <c r="O150" s="123"/>
      <c r="P150" s="123">
        <v>-3906072314</v>
      </c>
      <c r="Q150" s="123"/>
      <c r="R150" s="123">
        <v>-1667671663</v>
      </c>
      <c r="S150" s="123"/>
      <c r="T150" s="143">
        <f t="shared" si="5"/>
        <v>-5573743977</v>
      </c>
      <c r="U150" s="140"/>
      <c r="V150" s="246">
        <f>T150/درآمدها!$J$5</f>
        <v>2.0447250402618064E-2</v>
      </c>
    </row>
    <row r="151" spans="1:22" s="97" customFormat="1" ht="42.75" customHeight="1">
      <c r="A151" s="98"/>
      <c r="B151" s="245" t="s">
        <v>298</v>
      </c>
      <c r="C151" s="240"/>
      <c r="D151" s="123">
        <v>2842188</v>
      </c>
      <c r="E151" s="123"/>
      <c r="F151" s="123">
        <v>717989308</v>
      </c>
      <c r="G151" s="123"/>
      <c r="H151" s="123">
        <v>-2294046386</v>
      </c>
      <c r="I151" s="123"/>
      <c r="J151" s="143">
        <f t="shared" si="4"/>
        <v>-1573214890</v>
      </c>
      <c r="K151" s="143"/>
      <c r="L151" s="246">
        <f>J151/درآمدها!$J$7</f>
        <v>7.5415598827527634E-4</v>
      </c>
      <c r="M151" s="246"/>
      <c r="N151" s="123">
        <v>148267446</v>
      </c>
      <c r="O151" s="123"/>
      <c r="P151" s="123">
        <v>-5580136554</v>
      </c>
      <c r="Q151" s="123"/>
      <c r="R151" s="123">
        <v>-3345527226</v>
      </c>
      <c r="S151" s="123"/>
      <c r="T151" s="143">
        <f t="shared" si="5"/>
        <v>-8777396334</v>
      </c>
      <c r="U151" s="140"/>
      <c r="V151" s="246">
        <f>T151/درآمدها!$J$5</f>
        <v>3.2199832189084385E-2</v>
      </c>
    </row>
    <row r="152" spans="1:22" s="97" customFormat="1" ht="42.75" customHeight="1">
      <c r="A152" s="98"/>
      <c r="B152" s="245" t="s">
        <v>372</v>
      </c>
      <c r="C152" s="240"/>
      <c r="D152" s="123">
        <v>0</v>
      </c>
      <c r="E152" s="123"/>
      <c r="F152" s="123">
        <v>0</v>
      </c>
      <c r="G152" s="123"/>
      <c r="H152" s="123">
        <v>0</v>
      </c>
      <c r="I152" s="123"/>
      <c r="J152" s="143">
        <f t="shared" si="4"/>
        <v>0</v>
      </c>
      <c r="K152" s="143"/>
      <c r="L152" s="246">
        <f>J152/درآمدها!$J$7</f>
        <v>0</v>
      </c>
      <c r="M152" s="246"/>
      <c r="N152" s="123">
        <v>13420098</v>
      </c>
      <c r="O152" s="123"/>
      <c r="P152" s="123">
        <v>0</v>
      </c>
      <c r="Q152" s="123"/>
      <c r="R152" s="123">
        <v>-2037306360</v>
      </c>
      <c r="S152" s="123"/>
      <c r="T152" s="143">
        <f t="shared" si="5"/>
        <v>-2023886262</v>
      </c>
      <c r="U152" s="140"/>
      <c r="V152" s="246">
        <f>T152/درآمدها!$J$5</f>
        <v>7.4246160850406544E-3</v>
      </c>
    </row>
    <row r="153" spans="1:22" s="97" customFormat="1" ht="42.75" customHeight="1">
      <c r="A153" s="98"/>
      <c r="B153" s="245" t="s">
        <v>104</v>
      </c>
      <c r="C153" s="240"/>
      <c r="D153" s="123">
        <v>11833879583</v>
      </c>
      <c r="E153" s="123"/>
      <c r="F153" s="123">
        <v>-21097181082</v>
      </c>
      <c r="G153" s="123"/>
      <c r="H153" s="123">
        <v>-3270508907</v>
      </c>
      <c r="I153" s="123"/>
      <c r="J153" s="143">
        <f t="shared" si="4"/>
        <v>-12533810406</v>
      </c>
      <c r="K153" s="143"/>
      <c r="L153" s="246">
        <f>J153/درآمدها!$J$7</f>
        <v>6.0083642950975831E-3</v>
      </c>
      <c r="M153" s="246"/>
      <c r="N153" s="123">
        <v>11833879583</v>
      </c>
      <c r="O153" s="123"/>
      <c r="P153" s="123">
        <v>-21337534848</v>
      </c>
      <c r="Q153" s="123"/>
      <c r="R153" s="123">
        <v>-6479182683</v>
      </c>
      <c r="S153" s="123"/>
      <c r="T153" s="143">
        <f t="shared" si="5"/>
        <v>-15982837948</v>
      </c>
      <c r="U153" s="140"/>
      <c r="V153" s="246">
        <f>T153/درآمدها!$J$5</f>
        <v>5.8632956773002183E-2</v>
      </c>
    </row>
    <row r="154" spans="1:22" s="97" customFormat="1" ht="42.75" customHeight="1">
      <c r="A154" s="98"/>
      <c r="B154" s="245" t="s">
        <v>404</v>
      </c>
      <c r="C154" s="240"/>
      <c r="D154" s="123">
        <v>0</v>
      </c>
      <c r="E154" s="123"/>
      <c r="F154" s="123">
        <v>-10116692483</v>
      </c>
      <c r="G154" s="123"/>
      <c r="H154" s="123">
        <v>7183607578</v>
      </c>
      <c r="I154" s="123"/>
      <c r="J154" s="143">
        <f t="shared" si="4"/>
        <v>-2933084905</v>
      </c>
      <c r="K154" s="143"/>
      <c r="L154" s="246">
        <f>J154/درآمدها!$J$7</f>
        <v>1.4060403059276726E-3</v>
      </c>
      <c r="M154" s="246"/>
      <c r="N154" s="123">
        <v>1400925120</v>
      </c>
      <c r="O154" s="123"/>
      <c r="P154" s="123">
        <v>0</v>
      </c>
      <c r="Q154" s="123"/>
      <c r="R154" s="123">
        <v>15435345337</v>
      </c>
      <c r="S154" s="123"/>
      <c r="T154" s="143">
        <f t="shared" si="5"/>
        <v>16836270457</v>
      </c>
      <c r="U154" s="140"/>
      <c r="V154" s="246">
        <f>T154/درآمدها!$J$5</f>
        <v>-6.1763769434162487E-2</v>
      </c>
    </row>
    <row r="155" spans="1:22" s="97" customFormat="1" ht="42.75" customHeight="1">
      <c r="A155" s="98"/>
      <c r="B155" s="245" t="s">
        <v>177</v>
      </c>
      <c r="C155" s="240"/>
      <c r="D155" s="123">
        <v>0</v>
      </c>
      <c r="E155" s="123"/>
      <c r="F155" s="123">
        <v>-6225598947</v>
      </c>
      <c r="G155" s="123"/>
      <c r="H155" s="123">
        <v>520954535</v>
      </c>
      <c r="I155" s="123"/>
      <c r="J155" s="143">
        <f t="shared" si="4"/>
        <v>-5704644412</v>
      </c>
      <c r="K155" s="143"/>
      <c r="L155" s="246">
        <f>J155/درآمدها!$J$7</f>
        <v>2.7346497745714144E-3</v>
      </c>
      <c r="M155" s="246"/>
      <c r="N155" s="123">
        <v>2422902300</v>
      </c>
      <c r="O155" s="123"/>
      <c r="P155" s="123">
        <v>5894779781</v>
      </c>
      <c r="Q155" s="123"/>
      <c r="R155" s="123">
        <v>-3158858373</v>
      </c>
      <c r="S155" s="123"/>
      <c r="T155" s="143">
        <f t="shared" si="5"/>
        <v>5158823708</v>
      </c>
      <c r="U155" s="140"/>
      <c r="V155" s="246">
        <f>T155/درآمدها!$J$5</f>
        <v>-1.8925117582672672E-2</v>
      </c>
    </row>
    <row r="156" spans="1:22" s="97" customFormat="1" ht="42.75" customHeight="1">
      <c r="A156" s="98"/>
      <c r="B156" s="245" t="s">
        <v>176</v>
      </c>
      <c r="C156" s="240"/>
      <c r="D156" s="123">
        <v>6343419883</v>
      </c>
      <c r="E156" s="123"/>
      <c r="F156" s="123">
        <v>-10531126234</v>
      </c>
      <c r="G156" s="123"/>
      <c r="H156" s="123">
        <v>212079780</v>
      </c>
      <c r="I156" s="123"/>
      <c r="J156" s="143">
        <f t="shared" si="4"/>
        <v>-3975626571</v>
      </c>
      <c r="K156" s="143"/>
      <c r="L156" s="246">
        <f>J156/درآمدها!$J$7</f>
        <v>1.9058061328582727E-3</v>
      </c>
      <c r="M156" s="246"/>
      <c r="N156" s="123">
        <v>6343419883</v>
      </c>
      <c r="O156" s="123"/>
      <c r="P156" s="123">
        <v>-6232110564</v>
      </c>
      <c r="Q156" s="123"/>
      <c r="R156" s="123">
        <v>-1005932078</v>
      </c>
      <c r="S156" s="123"/>
      <c r="T156" s="143">
        <f t="shared" si="5"/>
        <v>-894622759</v>
      </c>
      <c r="U156" s="140"/>
      <c r="V156" s="246">
        <f>T156/درآمدها!$J$5</f>
        <v>3.2819188761877413E-3</v>
      </c>
    </row>
    <row r="157" spans="1:22" s="97" customFormat="1" ht="42.75" customHeight="1">
      <c r="A157" s="98"/>
      <c r="B157" s="245" t="s">
        <v>156</v>
      </c>
      <c r="C157" s="240"/>
      <c r="D157" s="123">
        <v>0</v>
      </c>
      <c r="E157" s="123"/>
      <c r="F157" s="123">
        <v>-7131626760</v>
      </c>
      <c r="G157" s="123"/>
      <c r="H157" s="123">
        <v>1606492916</v>
      </c>
      <c r="I157" s="123"/>
      <c r="J157" s="143">
        <f t="shared" si="4"/>
        <v>-5525133844</v>
      </c>
      <c r="K157" s="143"/>
      <c r="L157" s="246">
        <f>J157/درآمدها!$J$7</f>
        <v>2.6485973409996117E-3</v>
      </c>
      <c r="M157" s="246"/>
      <c r="N157" s="123">
        <v>2253250125</v>
      </c>
      <c r="O157" s="123"/>
      <c r="P157" s="123">
        <v>1560208276</v>
      </c>
      <c r="Q157" s="123"/>
      <c r="R157" s="123">
        <v>2063714121</v>
      </c>
      <c r="S157" s="123"/>
      <c r="T157" s="143">
        <f t="shared" si="5"/>
        <v>5877172522</v>
      </c>
      <c r="U157" s="140"/>
      <c r="V157" s="246">
        <f>T157/درآمدها!$J$5</f>
        <v>-2.1560376420698364E-2</v>
      </c>
    </row>
    <row r="158" spans="1:22" s="97" customFormat="1" ht="42.75" customHeight="1">
      <c r="A158" s="98"/>
      <c r="B158" s="245" t="s">
        <v>98</v>
      </c>
      <c r="C158" s="240"/>
      <c r="D158" s="123">
        <v>7591323</v>
      </c>
      <c r="E158" s="123"/>
      <c r="F158" s="123">
        <v>-8442232876</v>
      </c>
      <c r="G158" s="123"/>
      <c r="H158" s="123">
        <v>-839467466</v>
      </c>
      <c r="I158" s="123"/>
      <c r="J158" s="143">
        <f t="shared" si="4"/>
        <v>-9274109019</v>
      </c>
      <c r="K158" s="143"/>
      <c r="L158" s="246">
        <f>J158/درآمدها!$J$7</f>
        <v>4.4457530227142708E-3</v>
      </c>
      <c r="M158" s="246"/>
      <c r="N158" s="123">
        <v>450924600</v>
      </c>
      <c r="O158" s="123"/>
      <c r="P158" s="123">
        <v>-11294210795</v>
      </c>
      <c r="Q158" s="123"/>
      <c r="R158" s="123">
        <v>-4495634987</v>
      </c>
      <c r="S158" s="123"/>
      <c r="T158" s="143">
        <f t="shared" si="5"/>
        <v>-15338921182</v>
      </c>
      <c r="U158" s="140"/>
      <c r="V158" s="246">
        <f>T158/درآمدها!$J$5</f>
        <v>5.6270751510762516E-2</v>
      </c>
    </row>
    <row r="159" spans="1:22" s="97" customFormat="1" ht="42.75" customHeight="1">
      <c r="A159" s="98"/>
      <c r="B159" s="245" t="s">
        <v>542</v>
      </c>
      <c r="C159" s="240"/>
      <c r="D159" s="123">
        <v>0</v>
      </c>
      <c r="E159" s="123"/>
      <c r="F159" s="123">
        <v>0</v>
      </c>
      <c r="G159" s="123"/>
      <c r="H159" s="123">
        <v>0</v>
      </c>
      <c r="I159" s="123"/>
      <c r="J159" s="143">
        <f t="shared" si="4"/>
        <v>0</v>
      </c>
      <c r="K159" s="143"/>
      <c r="L159" s="246">
        <f>J159/درآمدها!$J$7</f>
        <v>0</v>
      </c>
      <c r="M159" s="246"/>
      <c r="N159" s="123">
        <v>0</v>
      </c>
      <c r="O159" s="123"/>
      <c r="P159" s="123">
        <v>0</v>
      </c>
      <c r="Q159" s="123"/>
      <c r="R159" s="123">
        <v>1568697940</v>
      </c>
      <c r="S159" s="123"/>
      <c r="T159" s="143">
        <f t="shared" si="5"/>
        <v>1568697940</v>
      </c>
      <c r="U159" s="140"/>
      <c r="V159" s="246">
        <f>T159/درآمدها!$J$5</f>
        <v>-5.7547601249017914E-3</v>
      </c>
    </row>
    <row r="160" spans="1:22" s="97" customFormat="1" ht="49.5" customHeight="1">
      <c r="A160" s="98"/>
      <c r="B160" s="245" t="s">
        <v>99</v>
      </c>
      <c r="C160" s="240"/>
      <c r="D160" s="123">
        <v>0</v>
      </c>
      <c r="E160" s="123"/>
      <c r="F160" s="123">
        <v>-21524862877</v>
      </c>
      <c r="G160" s="123"/>
      <c r="H160" s="123">
        <v>0</v>
      </c>
      <c r="I160" s="123"/>
      <c r="J160" s="143">
        <f t="shared" si="4"/>
        <v>-21524862877</v>
      </c>
      <c r="K160" s="143"/>
      <c r="L160" s="246">
        <f>J160/درآمدها!$J$7</f>
        <v>1.0318427786742943E-2</v>
      </c>
      <c r="M160" s="246"/>
      <c r="N160" s="123">
        <v>5932063280</v>
      </c>
      <c r="O160" s="123"/>
      <c r="P160" s="123">
        <v>-32765616756</v>
      </c>
      <c r="Q160" s="123"/>
      <c r="R160" s="123">
        <v>-6475413068</v>
      </c>
      <c r="S160" s="123"/>
      <c r="T160" s="143">
        <f t="shared" si="5"/>
        <v>-33308966544</v>
      </c>
      <c r="U160" s="140"/>
      <c r="V160" s="246">
        <f>T160/درآمدها!$J$5</f>
        <v>0.1221937682082371</v>
      </c>
    </row>
    <row r="161" spans="1:22" s="97" customFormat="1" ht="42.75" customHeight="1">
      <c r="A161" s="98"/>
      <c r="B161" s="245" t="s">
        <v>529</v>
      </c>
      <c r="C161" s="240"/>
      <c r="D161" s="123">
        <v>0</v>
      </c>
      <c r="E161" s="123"/>
      <c r="F161" s="123">
        <v>-1354632027</v>
      </c>
      <c r="G161" s="123"/>
      <c r="H161" s="123">
        <v>-4062652</v>
      </c>
      <c r="I161" s="123"/>
      <c r="J161" s="143">
        <f t="shared" si="4"/>
        <v>-1358694679</v>
      </c>
      <c r="K161" s="143"/>
      <c r="L161" s="246">
        <f>J161/درآمدها!$J$7</f>
        <v>6.5132089387076955E-4</v>
      </c>
      <c r="M161" s="246"/>
      <c r="N161" s="123">
        <v>0</v>
      </c>
      <c r="O161" s="123"/>
      <c r="P161" s="123">
        <v>-1354632027</v>
      </c>
      <c r="Q161" s="123"/>
      <c r="R161" s="123">
        <v>-4062652</v>
      </c>
      <c r="S161" s="123"/>
      <c r="T161" s="143">
        <f t="shared" si="5"/>
        <v>-1358694679</v>
      </c>
      <c r="U161" s="140"/>
      <c r="V161" s="246">
        <f>T161/درآمدها!$J$5</f>
        <v>4.9843642687676633E-3</v>
      </c>
    </row>
    <row r="162" spans="1:22" s="97" customFormat="1" ht="42.75" customHeight="1">
      <c r="A162" s="98"/>
      <c r="B162" s="245" t="s">
        <v>142</v>
      </c>
      <c r="C162" s="240"/>
      <c r="D162" s="123">
        <v>34498909083</v>
      </c>
      <c r="E162" s="123"/>
      <c r="F162" s="123">
        <v>-35546335349</v>
      </c>
      <c r="G162" s="123"/>
      <c r="H162" s="123">
        <v>-449366132</v>
      </c>
      <c r="I162" s="123"/>
      <c r="J162" s="143">
        <f t="shared" si="4"/>
        <v>-1496792398</v>
      </c>
      <c r="K162" s="143"/>
      <c r="L162" s="246">
        <f>J162/درآمدها!$J$7</f>
        <v>7.1752114560561442E-4</v>
      </c>
      <c r="M162" s="246"/>
      <c r="N162" s="123">
        <v>34498909083</v>
      </c>
      <c r="O162" s="123"/>
      <c r="P162" s="123">
        <v>-48678968988</v>
      </c>
      <c r="Q162" s="123"/>
      <c r="R162" s="123">
        <v>-2830355637</v>
      </c>
      <c r="S162" s="123"/>
      <c r="T162" s="143">
        <f t="shared" si="5"/>
        <v>-17010415542</v>
      </c>
      <c r="U162" s="140"/>
      <c r="V162" s="246">
        <f>T162/درآمدها!$J$5</f>
        <v>6.2402619760634916E-2</v>
      </c>
    </row>
    <row r="163" spans="1:22" s="97" customFormat="1" ht="42.75" customHeight="1">
      <c r="A163" s="98"/>
      <c r="B163" s="245" t="s">
        <v>328</v>
      </c>
      <c r="C163" s="240"/>
      <c r="D163" s="123">
        <v>0</v>
      </c>
      <c r="E163" s="123"/>
      <c r="F163" s="123">
        <v>-8775102417</v>
      </c>
      <c r="G163" s="123"/>
      <c r="H163" s="123">
        <v>-196654799</v>
      </c>
      <c r="I163" s="123"/>
      <c r="J163" s="143">
        <f t="shared" si="4"/>
        <v>-8971757216</v>
      </c>
      <c r="K163" s="143"/>
      <c r="L163" s="246">
        <f>J163/درآمدها!$J$7</f>
        <v>4.3008138766079959E-3</v>
      </c>
      <c r="M163" s="246"/>
      <c r="N163" s="123">
        <v>255214974</v>
      </c>
      <c r="O163" s="123"/>
      <c r="P163" s="123">
        <v>-8365122529</v>
      </c>
      <c r="Q163" s="123"/>
      <c r="R163" s="123">
        <v>-2085853706</v>
      </c>
      <c r="S163" s="123"/>
      <c r="T163" s="143">
        <f t="shared" si="5"/>
        <v>-10195761261</v>
      </c>
      <c r="U163" s="140"/>
      <c r="V163" s="246">
        <f>T163/درآمدها!$J$5</f>
        <v>3.7403096448141701E-2</v>
      </c>
    </row>
    <row r="164" spans="1:22" s="97" customFormat="1" ht="42.75" customHeight="1">
      <c r="A164" s="98"/>
      <c r="B164" s="245" t="s">
        <v>301</v>
      </c>
      <c r="C164" s="240"/>
      <c r="D164" s="123">
        <v>0</v>
      </c>
      <c r="E164" s="123"/>
      <c r="F164" s="123">
        <v>-2306066313</v>
      </c>
      <c r="G164" s="123"/>
      <c r="H164" s="123">
        <v>-265344742</v>
      </c>
      <c r="I164" s="123"/>
      <c r="J164" s="143">
        <f t="shared" si="4"/>
        <v>-2571411055</v>
      </c>
      <c r="K164" s="143"/>
      <c r="L164" s="246">
        <f>J164/درآمدها!$J$7</f>
        <v>1.2326638005857522E-3</v>
      </c>
      <c r="M164" s="246"/>
      <c r="N164" s="123">
        <v>0</v>
      </c>
      <c r="O164" s="123"/>
      <c r="P164" s="123">
        <v>-358938135</v>
      </c>
      <c r="Q164" s="123"/>
      <c r="R164" s="123">
        <v>-1493280004</v>
      </c>
      <c r="S164" s="123"/>
      <c r="T164" s="143">
        <f t="shared" si="5"/>
        <v>-1852218139</v>
      </c>
      <c r="U164" s="140"/>
      <c r="V164" s="246">
        <f>T164/درآمدها!$J$5</f>
        <v>6.7948524806101312E-3</v>
      </c>
    </row>
    <row r="165" spans="1:22" s="97" customFormat="1" ht="42.75" customHeight="1">
      <c r="A165" s="98"/>
      <c r="B165" s="245" t="s">
        <v>247</v>
      </c>
      <c r="C165" s="240"/>
      <c r="D165" s="123">
        <v>0</v>
      </c>
      <c r="E165" s="123"/>
      <c r="F165" s="123">
        <v>-5280185770</v>
      </c>
      <c r="G165" s="123"/>
      <c r="H165" s="123">
        <v>0</v>
      </c>
      <c r="I165" s="123"/>
      <c r="J165" s="143">
        <f t="shared" si="4"/>
        <v>-5280185770</v>
      </c>
      <c r="K165" s="143"/>
      <c r="L165" s="246">
        <f>J165/درآمدها!$J$7</f>
        <v>2.5311759651927787E-3</v>
      </c>
      <c r="M165" s="246"/>
      <c r="N165" s="123">
        <v>138200200</v>
      </c>
      <c r="O165" s="123"/>
      <c r="P165" s="123">
        <v>-5718643872</v>
      </c>
      <c r="Q165" s="123"/>
      <c r="R165" s="123">
        <v>-3602563309</v>
      </c>
      <c r="S165" s="123"/>
      <c r="T165" s="143">
        <f t="shared" si="5"/>
        <v>-9183006981</v>
      </c>
      <c r="U165" s="140"/>
      <c r="V165" s="246">
        <f>T165/درآمدها!$J$5</f>
        <v>3.368781270979012E-2</v>
      </c>
    </row>
    <row r="166" spans="1:22" s="97" customFormat="1" ht="42.75" customHeight="1">
      <c r="A166" s="98"/>
      <c r="B166" s="245" t="s">
        <v>382</v>
      </c>
      <c r="C166" s="240"/>
      <c r="D166" s="123">
        <v>0</v>
      </c>
      <c r="E166" s="123"/>
      <c r="F166" s="123">
        <v>-11767497278</v>
      </c>
      <c r="G166" s="123"/>
      <c r="H166" s="123">
        <v>-306871133</v>
      </c>
      <c r="I166" s="123"/>
      <c r="J166" s="143">
        <f t="shared" si="4"/>
        <v>-12074368411</v>
      </c>
      <c r="K166" s="143"/>
      <c r="L166" s="246">
        <f>J166/درآمدها!$J$7</f>
        <v>5.7881204275898272E-3</v>
      </c>
      <c r="M166" s="246"/>
      <c r="N166" s="123">
        <v>0</v>
      </c>
      <c r="O166" s="123"/>
      <c r="P166" s="123">
        <v>-3344022646</v>
      </c>
      <c r="Q166" s="123"/>
      <c r="R166" s="123">
        <v>-3337662915</v>
      </c>
      <c r="S166" s="123"/>
      <c r="T166" s="143">
        <f t="shared" si="5"/>
        <v>-6681685561</v>
      </c>
      <c r="U166" s="140"/>
      <c r="V166" s="246">
        <f>T166/درآمدها!$J$5</f>
        <v>2.4511728263998903E-2</v>
      </c>
    </row>
    <row r="167" spans="1:22" s="97" customFormat="1" ht="42.75" customHeight="1">
      <c r="A167" s="98"/>
      <c r="B167" s="245" t="s">
        <v>82</v>
      </c>
      <c r="C167" s="240"/>
      <c r="D167" s="123">
        <v>0</v>
      </c>
      <c r="E167" s="123"/>
      <c r="F167" s="123">
        <v>-10273389641</v>
      </c>
      <c r="G167" s="123"/>
      <c r="H167" s="123">
        <v>1174617092</v>
      </c>
      <c r="I167" s="123"/>
      <c r="J167" s="143">
        <f t="shared" si="4"/>
        <v>-9098772549</v>
      </c>
      <c r="K167" s="143"/>
      <c r="L167" s="246">
        <f>J167/درآمدها!$J$7</f>
        <v>4.36170153702464E-3</v>
      </c>
      <c r="M167" s="246"/>
      <c r="N167" s="123">
        <v>0</v>
      </c>
      <c r="O167" s="123"/>
      <c r="P167" s="123">
        <v>-3768252235</v>
      </c>
      <c r="Q167" s="123"/>
      <c r="R167" s="123">
        <v>-7025667292</v>
      </c>
      <c r="S167" s="123"/>
      <c r="T167" s="143">
        <f t="shared" si="5"/>
        <v>-10793919527</v>
      </c>
      <c r="U167" s="140"/>
      <c r="V167" s="246">
        <f>T167/درآمدها!$J$5</f>
        <v>3.9597436894306372E-2</v>
      </c>
    </row>
    <row r="168" spans="1:22" s="97" customFormat="1" ht="42.75" customHeight="1">
      <c r="A168" s="98"/>
      <c r="B168" s="245" t="s">
        <v>405</v>
      </c>
      <c r="C168" s="240"/>
      <c r="D168" s="123">
        <v>538764693</v>
      </c>
      <c r="E168" s="123"/>
      <c r="F168" s="123">
        <v>-28922877030</v>
      </c>
      <c r="G168" s="123"/>
      <c r="H168" s="123">
        <v>-6509694137</v>
      </c>
      <c r="I168" s="123"/>
      <c r="J168" s="143">
        <f t="shared" si="4"/>
        <v>-34893806474</v>
      </c>
      <c r="K168" s="143"/>
      <c r="L168" s="246">
        <f>J168/درآمدها!$J$7</f>
        <v>1.6727131985183351E-2</v>
      </c>
      <c r="M168" s="246"/>
      <c r="N168" s="123">
        <v>27997805196</v>
      </c>
      <c r="O168" s="123"/>
      <c r="P168" s="123">
        <v>-55514175046</v>
      </c>
      <c r="Q168" s="123"/>
      <c r="R168" s="123">
        <v>-16707503912</v>
      </c>
      <c r="S168" s="123"/>
      <c r="T168" s="143">
        <f t="shared" si="5"/>
        <v>-44223873762</v>
      </c>
      <c r="U168" s="140"/>
      <c r="V168" s="246">
        <f>T168/درآمدها!$J$5</f>
        <v>0.16223504780929857</v>
      </c>
    </row>
    <row r="169" spans="1:22" s="97" customFormat="1" ht="42.75" customHeight="1">
      <c r="A169" s="98"/>
      <c r="B169" s="245" t="s">
        <v>351</v>
      </c>
      <c r="C169" s="240"/>
      <c r="D169" s="123">
        <v>0</v>
      </c>
      <c r="E169" s="123"/>
      <c r="F169" s="123">
        <v>-3960987440</v>
      </c>
      <c r="G169" s="123"/>
      <c r="H169" s="123">
        <v>-165173635</v>
      </c>
      <c r="I169" s="123"/>
      <c r="J169" s="143">
        <f t="shared" si="4"/>
        <v>-4126161075</v>
      </c>
      <c r="K169" s="143"/>
      <c r="L169" s="246">
        <f>J169/درآمدها!$J$7</f>
        <v>1.9779682375747165E-3</v>
      </c>
      <c r="M169" s="246"/>
      <c r="N169" s="123">
        <v>1161833655</v>
      </c>
      <c r="O169" s="123"/>
      <c r="P169" s="123">
        <v>-2000995507</v>
      </c>
      <c r="Q169" s="123"/>
      <c r="R169" s="123">
        <v>-2422035316</v>
      </c>
      <c r="S169" s="123"/>
      <c r="T169" s="143">
        <f t="shared" si="5"/>
        <v>-3261197168</v>
      </c>
      <c r="U169" s="140"/>
      <c r="V169" s="246">
        <f>T169/درآمدها!$J$5</f>
        <v>1.1963684622323816E-2</v>
      </c>
    </row>
    <row r="170" spans="1:22" s="97" customFormat="1" ht="42.75" customHeight="1">
      <c r="A170" s="98"/>
      <c r="B170" s="245" t="s">
        <v>292</v>
      </c>
      <c r="C170" s="240"/>
      <c r="D170" s="123">
        <v>0</v>
      </c>
      <c r="E170" s="123"/>
      <c r="F170" s="123">
        <v>-6839433403</v>
      </c>
      <c r="G170" s="123"/>
      <c r="H170" s="123">
        <v>-1252287576</v>
      </c>
      <c r="I170" s="123"/>
      <c r="J170" s="143">
        <f t="shared" si="4"/>
        <v>-8091720979</v>
      </c>
      <c r="K170" s="143"/>
      <c r="L170" s="246">
        <f>J170/درآمدها!$J$7</f>
        <v>3.8789486868926921E-3</v>
      </c>
      <c r="M170" s="246"/>
      <c r="N170" s="123">
        <v>0</v>
      </c>
      <c r="O170" s="123"/>
      <c r="P170" s="123">
        <v>-7673479855</v>
      </c>
      <c r="Q170" s="123"/>
      <c r="R170" s="123">
        <v>-1921928983</v>
      </c>
      <c r="S170" s="123"/>
      <c r="T170" s="143">
        <f t="shared" si="5"/>
        <v>-9595408838</v>
      </c>
      <c r="U170" s="140"/>
      <c r="V170" s="246">
        <f>T170/درآمدها!$J$5</f>
        <v>3.5200706748587066E-2</v>
      </c>
    </row>
    <row r="171" spans="1:22" s="97" customFormat="1" ht="42.75" customHeight="1">
      <c r="A171" s="98"/>
      <c r="B171" s="245" t="s">
        <v>357</v>
      </c>
      <c r="C171" s="240"/>
      <c r="D171" s="123">
        <v>0</v>
      </c>
      <c r="E171" s="123"/>
      <c r="F171" s="123">
        <v>-1942708718</v>
      </c>
      <c r="G171" s="123"/>
      <c r="H171" s="123">
        <v>177933232</v>
      </c>
      <c r="I171" s="123"/>
      <c r="J171" s="143">
        <f t="shared" si="4"/>
        <v>-1764775486</v>
      </c>
      <c r="K171" s="143"/>
      <c r="L171" s="246">
        <f>J171/درآمدها!$J$7</f>
        <v>8.459848741504799E-4</v>
      </c>
      <c r="M171" s="246"/>
      <c r="N171" s="123">
        <v>1137450600</v>
      </c>
      <c r="O171" s="123"/>
      <c r="P171" s="123">
        <v>-269766519</v>
      </c>
      <c r="Q171" s="123"/>
      <c r="R171" s="123">
        <v>-1277208413</v>
      </c>
      <c r="S171" s="123"/>
      <c r="T171" s="143">
        <f t="shared" si="5"/>
        <v>-409524332</v>
      </c>
      <c r="U171" s="140"/>
      <c r="V171" s="246">
        <f>T171/درآمدها!$J$5</f>
        <v>1.5023378535007463E-3</v>
      </c>
    </row>
    <row r="172" spans="1:22" s="97" customFormat="1" ht="42.75" customHeight="1">
      <c r="A172" s="98"/>
      <c r="B172" s="245" t="s">
        <v>299</v>
      </c>
      <c r="C172" s="240"/>
      <c r="D172" s="123">
        <v>24777821</v>
      </c>
      <c r="E172" s="123"/>
      <c r="F172" s="123">
        <v>-4491421140</v>
      </c>
      <c r="G172" s="123"/>
      <c r="H172" s="123">
        <v>1530582449</v>
      </c>
      <c r="I172" s="123"/>
      <c r="J172" s="143">
        <f t="shared" si="4"/>
        <v>-2936060870</v>
      </c>
      <c r="K172" s="143"/>
      <c r="L172" s="246">
        <f>J172/درآمدها!$J$7</f>
        <v>1.4074669017728517E-3</v>
      </c>
      <c r="M172" s="246"/>
      <c r="N172" s="123">
        <v>1252931794</v>
      </c>
      <c r="O172" s="123"/>
      <c r="P172" s="123">
        <v>3344550768</v>
      </c>
      <c r="Q172" s="123"/>
      <c r="R172" s="123">
        <v>-685958131</v>
      </c>
      <c r="S172" s="123"/>
      <c r="T172" s="143">
        <f t="shared" si="5"/>
        <v>3911524431</v>
      </c>
      <c r="U172" s="140"/>
      <c r="V172" s="246">
        <f>T172/درآمدها!$J$5</f>
        <v>-1.4349406759020775E-2</v>
      </c>
    </row>
    <row r="173" spans="1:22" s="97" customFormat="1" ht="42.75" customHeight="1">
      <c r="A173" s="98"/>
      <c r="B173" s="245" t="s">
        <v>219</v>
      </c>
      <c r="C173" s="240"/>
      <c r="D173" s="123">
        <v>0</v>
      </c>
      <c r="E173" s="123"/>
      <c r="F173" s="123">
        <v>-1711698781</v>
      </c>
      <c r="G173" s="123"/>
      <c r="H173" s="123">
        <v>-43242131</v>
      </c>
      <c r="I173" s="123"/>
      <c r="J173" s="143">
        <f t="shared" si="4"/>
        <v>-1754940912</v>
      </c>
      <c r="K173" s="143"/>
      <c r="L173" s="246">
        <f>J173/درآمدها!$J$7</f>
        <v>8.4127044961675558E-4</v>
      </c>
      <c r="M173" s="246"/>
      <c r="N173" s="123">
        <v>0</v>
      </c>
      <c r="O173" s="123"/>
      <c r="P173" s="123">
        <v>-1711698781</v>
      </c>
      <c r="Q173" s="123"/>
      <c r="R173" s="123">
        <v>-309539598</v>
      </c>
      <c r="S173" s="123"/>
      <c r="T173" s="143">
        <f t="shared" si="5"/>
        <v>-2021238379</v>
      </c>
      <c r="U173" s="140"/>
      <c r="V173" s="246">
        <f>T173/درآمدها!$J$5</f>
        <v>7.4149023402111016E-3</v>
      </c>
    </row>
    <row r="174" spans="1:22" s="97" customFormat="1" ht="42.75" customHeight="1">
      <c r="A174" s="98"/>
      <c r="B174" s="245" t="s">
        <v>255</v>
      </c>
      <c r="C174" s="240"/>
      <c r="D174" s="123">
        <v>0</v>
      </c>
      <c r="E174" s="123"/>
      <c r="F174" s="123">
        <v>-16044881240</v>
      </c>
      <c r="G174" s="123"/>
      <c r="H174" s="123">
        <v>390452795</v>
      </c>
      <c r="I174" s="123"/>
      <c r="J174" s="143">
        <f t="shared" si="4"/>
        <v>-15654428445</v>
      </c>
      <c r="K174" s="143"/>
      <c r="L174" s="246">
        <f>J174/درآمدها!$J$7</f>
        <v>7.504302832287312E-3</v>
      </c>
      <c r="M174" s="246"/>
      <c r="N174" s="123">
        <v>0</v>
      </c>
      <c r="O174" s="123"/>
      <c r="P174" s="123">
        <v>-2818106435</v>
      </c>
      <c r="Q174" s="123"/>
      <c r="R174" s="123">
        <v>-511833687</v>
      </c>
      <c r="S174" s="123"/>
      <c r="T174" s="143">
        <f t="shared" si="5"/>
        <v>-3329940122</v>
      </c>
      <c r="U174" s="140"/>
      <c r="V174" s="246">
        <f>T174/درآمدها!$J$5</f>
        <v>1.2215867786755815E-2</v>
      </c>
    </row>
    <row r="175" spans="1:22" s="97" customFormat="1" ht="42.75" customHeight="1">
      <c r="A175" s="98"/>
      <c r="B175" s="245" t="s">
        <v>367</v>
      </c>
      <c r="C175" s="240"/>
      <c r="D175" s="123">
        <v>0</v>
      </c>
      <c r="E175" s="123"/>
      <c r="F175" s="123">
        <v>-5084065943</v>
      </c>
      <c r="G175" s="123"/>
      <c r="H175" s="123">
        <v>2185649452</v>
      </c>
      <c r="I175" s="123"/>
      <c r="J175" s="143">
        <f t="shared" si="4"/>
        <v>-2898416491</v>
      </c>
      <c r="K175" s="143"/>
      <c r="L175" s="246">
        <f>J175/درآمدها!$J$7</f>
        <v>1.3894212209010198E-3</v>
      </c>
      <c r="M175" s="246"/>
      <c r="N175" s="123">
        <v>4622802420</v>
      </c>
      <c r="O175" s="123"/>
      <c r="P175" s="123">
        <v>2271257647</v>
      </c>
      <c r="Q175" s="123"/>
      <c r="R175" s="123">
        <v>2633369732</v>
      </c>
      <c r="S175" s="123"/>
      <c r="T175" s="143">
        <f t="shared" si="5"/>
        <v>9527429799</v>
      </c>
      <c r="U175" s="140"/>
      <c r="V175" s="246">
        <f>T175/درآمدها!$J$5</f>
        <v>-3.4951326002306271E-2</v>
      </c>
    </row>
    <row r="176" spans="1:22" s="97" customFormat="1" ht="42.75" customHeight="1">
      <c r="A176" s="98"/>
      <c r="B176" s="245" t="s">
        <v>171</v>
      </c>
      <c r="C176" s="240"/>
      <c r="D176" s="123">
        <v>71062694</v>
      </c>
      <c r="E176" s="123"/>
      <c r="F176" s="123">
        <v>4652221536</v>
      </c>
      <c r="G176" s="123"/>
      <c r="H176" s="123">
        <v>3643928797</v>
      </c>
      <c r="I176" s="123"/>
      <c r="J176" s="143">
        <f t="shared" si="4"/>
        <v>8367213027</v>
      </c>
      <c r="K176" s="143"/>
      <c r="L176" s="246">
        <f>J176/درآمدها!$J$7</f>
        <v>-4.0110120045246658E-3</v>
      </c>
      <c r="M176" s="246"/>
      <c r="N176" s="123">
        <v>3557872215</v>
      </c>
      <c r="O176" s="123"/>
      <c r="P176" s="123">
        <v>16938635699</v>
      </c>
      <c r="Q176" s="123"/>
      <c r="R176" s="123">
        <v>-398690754</v>
      </c>
      <c r="S176" s="123"/>
      <c r="T176" s="143">
        <f t="shared" si="5"/>
        <v>20097817160</v>
      </c>
      <c r="U176" s="140"/>
      <c r="V176" s="246">
        <f>T176/درآمدها!$J$5</f>
        <v>-7.3728736323791538E-2</v>
      </c>
    </row>
    <row r="177" spans="1:22" s="97" customFormat="1" ht="42.75" customHeight="1">
      <c r="A177" s="98"/>
      <c r="B177" s="245" t="s">
        <v>250</v>
      </c>
      <c r="C177" s="240"/>
      <c r="D177" s="123">
        <v>0</v>
      </c>
      <c r="E177" s="123"/>
      <c r="F177" s="123">
        <v>-10213297044</v>
      </c>
      <c r="G177" s="123"/>
      <c r="H177" s="123">
        <v>561235391</v>
      </c>
      <c r="I177" s="123"/>
      <c r="J177" s="143">
        <f t="shared" si="4"/>
        <v>-9652061653</v>
      </c>
      <c r="K177" s="143"/>
      <c r="L177" s="246">
        <f>J177/درآمدها!$J$7</f>
        <v>4.6269331297850306E-3</v>
      </c>
      <c r="M177" s="246"/>
      <c r="N177" s="123">
        <v>0</v>
      </c>
      <c r="O177" s="123"/>
      <c r="P177" s="123">
        <v>3664377945</v>
      </c>
      <c r="Q177" s="123"/>
      <c r="R177" s="123">
        <v>4667474987</v>
      </c>
      <c r="S177" s="123"/>
      <c r="T177" s="143">
        <f t="shared" si="5"/>
        <v>8331852932</v>
      </c>
      <c r="U177" s="140"/>
      <c r="V177" s="246">
        <f>T177/درآمدها!$J$5</f>
        <v>-3.0565358567130951E-2</v>
      </c>
    </row>
    <row r="178" spans="1:22" s="97" customFormat="1" ht="42.75" customHeight="1">
      <c r="A178" s="98"/>
      <c r="B178" s="245" t="s">
        <v>119</v>
      </c>
      <c r="C178" s="240"/>
      <c r="D178" s="123">
        <v>0</v>
      </c>
      <c r="E178" s="123"/>
      <c r="F178" s="123">
        <v>-11600232117</v>
      </c>
      <c r="G178" s="123"/>
      <c r="H178" s="123">
        <v>-2660617632</v>
      </c>
      <c r="I178" s="123"/>
      <c r="J178" s="143">
        <f t="shared" si="4"/>
        <v>-14260849749</v>
      </c>
      <c r="K178" s="143"/>
      <c r="L178" s="246">
        <f>J178/درآمدها!$J$7</f>
        <v>6.8362594992361922E-3</v>
      </c>
      <c r="M178" s="246"/>
      <c r="N178" s="123">
        <v>21508016500</v>
      </c>
      <c r="O178" s="123"/>
      <c r="P178" s="123">
        <v>-8072399894</v>
      </c>
      <c r="Q178" s="123"/>
      <c r="R178" s="123">
        <v>-30572860120</v>
      </c>
      <c r="S178" s="123"/>
      <c r="T178" s="143">
        <f t="shared" si="5"/>
        <v>-17137243514</v>
      </c>
      <c r="U178" s="140"/>
      <c r="V178" s="246">
        <f>T178/درآمدها!$J$5</f>
        <v>6.2867887507456699E-2</v>
      </c>
    </row>
    <row r="179" spans="1:22" s="97" customFormat="1" ht="42.75" customHeight="1">
      <c r="A179" s="98"/>
      <c r="B179" s="245" t="s">
        <v>105</v>
      </c>
      <c r="C179" s="240"/>
      <c r="D179" s="123">
        <v>0</v>
      </c>
      <c r="E179" s="123"/>
      <c r="F179" s="123">
        <v>-5804682529</v>
      </c>
      <c r="G179" s="123"/>
      <c r="H179" s="123">
        <v>471277176</v>
      </c>
      <c r="I179" s="123"/>
      <c r="J179" s="143">
        <f t="shared" si="4"/>
        <v>-5333405353</v>
      </c>
      <c r="K179" s="143"/>
      <c r="L179" s="246">
        <f>J179/درآمدها!$J$7</f>
        <v>2.556687970874954E-3</v>
      </c>
      <c r="M179" s="246"/>
      <c r="N179" s="123">
        <v>4641381600</v>
      </c>
      <c r="O179" s="123"/>
      <c r="P179" s="123">
        <v>1345811679</v>
      </c>
      <c r="Q179" s="123"/>
      <c r="R179" s="123">
        <v>-5373142655</v>
      </c>
      <c r="S179" s="123"/>
      <c r="T179" s="143">
        <f t="shared" si="5"/>
        <v>614050624</v>
      </c>
      <c r="U179" s="140"/>
      <c r="V179" s="246">
        <f>T179/درآمدها!$J$5</f>
        <v>-2.2526414777253182E-3</v>
      </c>
    </row>
    <row r="180" spans="1:22" s="97" customFormat="1" ht="42.75" customHeight="1">
      <c r="A180" s="98"/>
      <c r="B180" s="245" t="s">
        <v>253</v>
      </c>
      <c r="C180" s="240"/>
      <c r="D180" s="123">
        <v>0</v>
      </c>
      <c r="E180" s="123"/>
      <c r="F180" s="123">
        <v>-11439869072</v>
      </c>
      <c r="G180" s="123"/>
      <c r="H180" s="123">
        <v>1274867254</v>
      </c>
      <c r="I180" s="123"/>
      <c r="J180" s="143">
        <f t="shared" si="4"/>
        <v>-10165001818</v>
      </c>
      <c r="K180" s="143"/>
      <c r="L180" s="246">
        <f>J180/درآمدها!$J$7</f>
        <v>4.8728225499275373E-3</v>
      </c>
      <c r="M180" s="246"/>
      <c r="N180" s="123">
        <v>5722169100</v>
      </c>
      <c r="O180" s="123"/>
      <c r="P180" s="123">
        <v>4314641941</v>
      </c>
      <c r="Q180" s="123"/>
      <c r="R180" s="123">
        <v>-3977887263</v>
      </c>
      <c r="S180" s="123"/>
      <c r="T180" s="143">
        <f t="shared" si="5"/>
        <v>6058923778</v>
      </c>
      <c r="U180" s="140"/>
      <c r="V180" s="246">
        <f>T180/درآمدها!$J$5</f>
        <v>-2.2227129945395167E-2</v>
      </c>
    </row>
    <row r="181" spans="1:22" s="97" customFormat="1" ht="42.75" customHeight="1">
      <c r="A181" s="98"/>
      <c r="B181" s="245" t="s">
        <v>143</v>
      </c>
      <c r="C181" s="240"/>
      <c r="D181" s="123">
        <v>0</v>
      </c>
      <c r="E181" s="123"/>
      <c r="F181" s="123">
        <v>1675310393</v>
      </c>
      <c r="G181" s="123"/>
      <c r="H181" s="123">
        <v>-6897259621</v>
      </c>
      <c r="I181" s="123"/>
      <c r="J181" s="143">
        <f t="shared" si="4"/>
        <v>-5221949228</v>
      </c>
      <c r="K181" s="143"/>
      <c r="L181" s="246">
        <f>J181/درآمدها!$J$7</f>
        <v>2.5032589672258037E-3</v>
      </c>
      <c r="M181" s="246"/>
      <c r="N181" s="123">
        <v>3074820000</v>
      </c>
      <c r="O181" s="123"/>
      <c r="P181" s="123">
        <v>0</v>
      </c>
      <c r="Q181" s="123"/>
      <c r="R181" s="123">
        <v>-15999104209</v>
      </c>
      <c r="S181" s="123"/>
      <c r="T181" s="143">
        <f t="shared" si="5"/>
        <v>-12924284209</v>
      </c>
      <c r="U181" s="140"/>
      <c r="V181" s="246">
        <f>T181/درآمدها!$J$5</f>
        <v>4.7412668501911268E-2</v>
      </c>
    </row>
    <row r="182" spans="1:22" s="97" customFormat="1" ht="42.75" customHeight="1">
      <c r="A182" s="98"/>
      <c r="B182" s="245" t="s">
        <v>341</v>
      </c>
      <c r="C182" s="240"/>
      <c r="D182" s="123">
        <v>0</v>
      </c>
      <c r="E182" s="123"/>
      <c r="F182" s="123">
        <v>-7234384040</v>
      </c>
      <c r="G182" s="123"/>
      <c r="H182" s="123">
        <v>-810323813</v>
      </c>
      <c r="I182" s="123"/>
      <c r="J182" s="143">
        <f t="shared" si="4"/>
        <v>-8044707853</v>
      </c>
      <c r="K182" s="143"/>
      <c r="L182" s="246">
        <f>J182/درآمدها!$J$7</f>
        <v>3.8564118861505888E-3</v>
      </c>
      <c r="M182" s="246"/>
      <c r="N182" s="123">
        <v>0</v>
      </c>
      <c r="O182" s="123"/>
      <c r="P182" s="123">
        <v>-11364570636</v>
      </c>
      <c r="Q182" s="123"/>
      <c r="R182" s="123">
        <v>-5471569311</v>
      </c>
      <c r="S182" s="123"/>
      <c r="T182" s="143">
        <f t="shared" si="5"/>
        <v>-16836139947</v>
      </c>
      <c r="U182" s="140"/>
      <c r="V182" s="246">
        <f>T182/درآمدها!$J$5</f>
        <v>6.1763290658915351E-2</v>
      </c>
    </row>
    <row r="183" spans="1:22" s="97" customFormat="1" ht="42.75" customHeight="1">
      <c r="A183" s="98"/>
      <c r="B183" s="245" t="s">
        <v>159</v>
      </c>
      <c r="C183" s="240"/>
      <c r="D183" s="123">
        <v>58578948</v>
      </c>
      <c r="E183" s="123"/>
      <c r="F183" s="123">
        <v>-5546463146</v>
      </c>
      <c r="G183" s="123"/>
      <c r="H183" s="123">
        <v>-279992998</v>
      </c>
      <c r="I183" s="123"/>
      <c r="J183" s="143">
        <f t="shared" si="4"/>
        <v>-5767877196</v>
      </c>
      <c r="K183" s="143"/>
      <c r="L183" s="246">
        <f>J183/درآمدها!$J$7</f>
        <v>2.7649618336626661E-3</v>
      </c>
      <c r="M183" s="246"/>
      <c r="N183" s="123">
        <v>3007726000</v>
      </c>
      <c r="O183" s="123"/>
      <c r="P183" s="123">
        <v>-301908210</v>
      </c>
      <c r="Q183" s="123"/>
      <c r="R183" s="123">
        <v>-376165118</v>
      </c>
      <c r="S183" s="123"/>
      <c r="T183" s="143">
        <f t="shared" si="5"/>
        <v>2329652672</v>
      </c>
      <c r="U183" s="140"/>
      <c r="V183" s="246">
        <f>T183/درآمدها!$J$5</f>
        <v>-8.5463185485514896E-3</v>
      </c>
    </row>
    <row r="184" spans="1:22" s="97" customFormat="1" ht="42.75" customHeight="1">
      <c r="A184" s="98"/>
      <c r="B184" s="245" t="s">
        <v>123</v>
      </c>
      <c r="C184" s="240"/>
      <c r="D184" s="123">
        <v>0</v>
      </c>
      <c r="E184" s="123"/>
      <c r="F184" s="123">
        <v>-46351173963</v>
      </c>
      <c r="G184" s="123"/>
      <c r="H184" s="123">
        <v>-775081986</v>
      </c>
      <c r="I184" s="123"/>
      <c r="J184" s="143">
        <f t="shared" si="4"/>
        <v>-47126255949</v>
      </c>
      <c r="K184" s="143"/>
      <c r="L184" s="246">
        <f>J184/درآمدها!$J$7</f>
        <v>2.2591032130983527E-2</v>
      </c>
      <c r="M184" s="246"/>
      <c r="N184" s="123">
        <v>21616113610</v>
      </c>
      <c r="O184" s="123"/>
      <c r="P184" s="123">
        <v>-19936068638</v>
      </c>
      <c r="Q184" s="123"/>
      <c r="R184" s="123">
        <v>-13138185929</v>
      </c>
      <c r="S184" s="123"/>
      <c r="T184" s="143">
        <f t="shared" si="5"/>
        <v>-11458140957</v>
      </c>
      <c r="U184" s="140"/>
      <c r="V184" s="246">
        <f>T184/درآمدها!$J$5</f>
        <v>4.2034129709412157E-2</v>
      </c>
    </row>
    <row r="185" spans="1:22" s="97" customFormat="1" ht="42.75" customHeight="1">
      <c r="A185" s="98"/>
      <c r="B185" s="245" t="s">
        <v>183</v>
      </c>
      <c r="C185" s="240"/>
      <c r="D185" s="123">
        <v>0</v>
      </c>
      <c r="E185" s="123"/>
      <c r="F185" s="123">
        <v>-4071874028</v>
      </c>
      <c r="G185" s="123"/>
      <c r="H185" s="123">
        <v>-700285603</v>
      </c>
      <c r="I185" s="123"/>
      <c r="J185" s="143">
        <f t="shared" si="4"/>
        <v>-4772159631</v>
      </c>
      <c r="K185" s="143"/>
      <c r="L185" s="246">
        <f>J185/درآمدها!$J$7</f>
        <v>2.2876421940833417E-3</v>
      </c>
      <c r="M185" s="246"/>
      <c r="N185" s="123">
        <v>0</v>
      </c>
      <c r="O185" s="123"/>
      <c r="P185" s="123">
        <v>-3364271289</v>
      </c>
      <c r="Q185" s="123"/>
      <c r="R185" s="123">
        <v>-8903480447</v>
      </c>
      <c r="S185" s="123"/>
      <c r="T185" s="143">
        <f t="shared" si="5"/>
        <v>-12267751736</v>
      </c>
      <c r="U185" s="140"/>
      <c r="V185" s="246">
        <f>T185/درآمدها!$J$5</f>
        <v>4.5004182585034518E-2</v>
      </c>
    </row>
    <row r="186" spans="1:22" s="97" customFormat="1" ht="42.75" customHeight="1">
      <c r="A186" s="98"/>
      <c r="B186" s="245" t="s">
        <v>208</v>
      </c>
      <c r="C186" s="240"/>
      <c r="D186" s="123">
        <v>0</v>
      </c>
      <c r="E186" s="123"/>
      <c r="F186" s="123">
        <v>-8098934354</v>
      </c>
      <c r="G186" s="123"/>
      <c r="H186" s="123">
        <v>6443303248</v>
      </c>
      <c r="I186" s="123"/>
      <c r="J186" s="143">
        <f t="shared" si="4"/>
        <v>-1655631106</v>
      </c>
      <c r="K186" s="143"/>
      <c r="L186" s="246">
        <f>J186/درآمدها!$J$7</f>
        <v>7.9366405753044885E-4</v>
      </c>
      <c r="M186" s="246"/>
      <c r="N186" s="123">
        <v>0</v>
      </c>
      <c r="O186" s="123"/>
      <c r="P186" s="123">
        <v>6878935999</v>
      </c>
      <c r="Q186" s="123"/>
      <c r="R186" s="123">
        <v>19943441188</v>
      </c>
      <c r="S186" s="123"/>
      <c r="T186" s="143">
        <f t="shared" si="5"/>
        <v>26822377187</v>
      </c>
      <c r="U186" s="140"/>
      <c r="V186" s="246">
        <f>T186/درآمدها!$J$5</f>
        <v>-9.8397749340337043E-2</v>
      </c>
    </row>
    <row r="187" spans="1:22" s="97" customFormat="1" ht="42.75" customHeight="1">
      <c r="A187" s="98"/>
      <c r="B187" s="245" t="s">
        <v>210</v>
      </c>
      <c r="C187" s="240"/>
      <c r="D187" s="123">
        <v>7002917871</v>
      </c>
      <c r="E187" s="123"/>
      <c r="F187" s="123">
        <v>-22161775950</v>
      </c>
      <c r="G187" s="123"/>
      <c r="H187" s="123">
        <v>3381952099</v>
      </c>
      <c r="I187" s="123"/>
      <c r="J187" s="143">
        <f t="shared" si="4"/>
        <v>-11776905980</v>
      </c>
      <c r="K187" s="143"/>
      <c r="L187" s="246">
        <f>J187/درآمدها!$J$7</f>
        <v>5.6455251120664839E-3</v>
      </c>
      <c r="M187" s="246"/>
      <c r="N187" s="123">
        <v>7002917871</v>
      </c>
      <c r="O187" s="123"/>
      <c r="P187" s="123">
        <v>10025434204</v>
      </c>
      <c r="Q187" s="123"/>
      <c r="R187" s="123">
        <v>5571312955</v>
      </c>
      <c r="S187" s="123"/>
      <c r="T187" s="143">
        <f t="shared" si="5"/>
        <v>22599665030</v>
      </c>
      <c r="U187" s="140"/>
      <c r="V187" s="246">
        <f>T187/درآمدها!$J$5</f>
        <v>-8.2906752048633042E-2</v>
      </c>
    </row>
    <row r="188" spans="1:22" s="97" customFormat="1" ht="42.75" customHeight="1">
      <c r="A188" s="98"/>
      <c r="B188" s="245" t="s">
        <v>245</v>
      </c>
      <c r="C188" s="240"/>
      <c r="D188" s="123">
        <v>0</v>
      </c>
      <c r="E188" s="123"/>
      <c r="F188" s="123">
        <v>-11943531811</v>
      </c>
      <c r="G188" s="123"/>
      <c r="H188" s="123">
        <v>-1496317005</v>
      </c>
      <c r="I188" s="123"/>
      <c r="J188" s="143">
        <f t="shared" si="4"/>
        <v>-13439848816</v>
      </c>
      <c r="K188" s="143"/>
      <c r="L188" s="246">
        <f>J188/درآمدها!$J$7</f>
        <v>6.4426942120416764E-3</v>
      </c>
      <c r="M188" s="246"/>
      <c r="N188" s="123">
        <v>1254642900</v>
      </c>
      <c r="O188" s="123"/>
      <c r="P188" s="123">
        <v>-8552273507</v>
      </c>
      <c r="Q188" s="123"/>
      <c r="R188" s="123">
        <v>-5252925366</v>
      </c>
      <c r="S188" s="123"/>
      <c r="T188" s="143">
        <f t="shared" si="5"/>
        <v>-12550555973</v>
      </c>
      <c r="U188" s="140"/>
      <c r="V188" s="246">
        <f>T188/درآمدها!$J$5</f>
        <v>4.6041648437919414E-2</v>
      </c>
    </row>
    <row r="189" spans="1:22" s="97" customFormat="1" ht="42.75" customHeight="1">
      <c r="A189" s="98"/>
      <c r="B189" s="245" t="s">
        <v>235</v>
      </c>
      <c r="C189" s="240"/>
      <c r="D189" s="123">
        <v>0</v>
      </c>
      <c r="E189" s="123"/>
      <c r="F189" s="123">
        <v>-8169894263</v>
      </c>
      <c r="G189" s="123"/>
      <c r="H189" s="123">
        <v>-8017889184</v>
      </c>
      <c r="I189" s="123"/>
      <c r="J189" s="143">
        <f t="shared" si="4"/>
        <v>-16187783447</v>
      </c>
      <c r="K189" s="143"/>
      <c r="L189" s="246">
        <f>J189/درآمدها!$J$7</f>
        <v>7.7599785643132609E-3</v>
      </c>
      <c r="M189" s="246"/>
      <c r="N189" s="123">
        <v>51492090000</v>
      </c>
      <c r="O189" s="123"/>
      <c r="P189" s="123">
        <v>-20815550571</v>
      </c>
      <c r="Q189" s="123"/>
      <c r="R189" s="123">
        <v>-34075181652</v>
      </c>
      <c r="S189" s="123"/>
      <c r="T189" s="143">
        <f t="shared" si="5"/>
        <v>-3398642223</v>
      </c>
      <c r="U189" s="140"/>
      <c r="V189" s="246">
        <f>T189/درآمدها!$J$5</f>
        <v>1.2467901082172633E-2</v>
      </c>
    </row>
    <row r="190" spans="1:22" s="97" customFormat="1" ht="42.75" customHeight="1">
      <c r="A190" s="98"/>
      <c r="B190" s="245" t="s">
        <v>224</v>
      </c>
      <c r="C190" s="240"/>
      <c r="D190" s="123">
        <v>5053233</v>
      </c>
      <c r="E190" s="123"/>
      <c r="F190" s="123">
        <v>-15339969648</v>
      </c>
      <c r="G190" s="123"/>
      <c r="H190" s="123">
        <v>674323564</v>
      </c>
      <c r="I190" s="123"/>
      <c r="J190" s="143">
        <f t="shared" si="4"/>
        <v>-14660592851</v>
      </c>
      <c r="K190" s="143"/>
      <c r="L190" s="246">
        <f>J190/درآمدها!$J$7</f>
        <v>7.0278853578911622E-3</v>
      </c>
      <c r="M190" s="246"/>
      <c r="N190" s="123">
        <v>255188274</v>
      </c>
      <c r="O190" s="123"/>
      <c r="P190" s="123">
        <v>7174160251</v>
      </c>
      <c r="Q190" s="123"/>
      <c r="R190" s="123">
        <v>8821994037</v>
      </c>
      <c r="S190" s="123"/>
      <c r="T190" s="143">
        <f t="shared" si="5"/>
        <v>16251342562</v>
      </c>
      <c r="U190" s="140"/>
      <c r="V190" s="246">
        <f>T190/درآمدها!$J$5</f>
        <v>-5.9617964534279248E-2</v>
      </c>
    </row>
    <row r="191" spans="1:22" s="97" customFormat="1" ht="42.75" customHeight="1">
      <c r="A191" s="98"/>
      <c r="B191" s="245" t="s">
        <v>93</v>
      </c>
      <c r="C191" s="240"/>
      <c r="D191" s="123">
        <v>399929451</v>
      </c>
      <c r="E191" s="123"/>
      <c r="F191" s="123">
        <v>-5779065595</v>
      </c>
      <c r="G191" s="123"/>
      <c r="H191" s="123">
        <v>-255882128</v>
      </c>
      <c r="I191" s="123"/>
      <c r="J191" s="143">
        <f t="shared" si="4"/>
        <v>-5635018272</v>
      </c>
      <c r="K191" s="143"/>
      <c r="L191" s="246">
        <f>J191/درآمدها!$J$7</f>
        <v>2.701272916295243E-3</v>
      </c>
      <c r="M191" s="246"/>
      <c r="N191" s="123">
        <v>399929451</v>
      </c>
      <c r="O191" s="123"/>
      <c r="P191" s="123">
        <v>-2603769097</v>
      </c>
      <c r="Q191" s="123"/>
      <c r="R191" s="123">
        <v>-1853517395</v>
      </c>
      <c r="S191" s="123"/>
      <c r="T191" s="143">
        <f t="shared" si="5"/>
        <v>-4057357041</v>
      </c>
      <c r="U191" s="140"/>
      <c r="V191" s="246">
        <f>T191/درآمدها!$J$5</f>
        <v>1.4884392920179599E-2</v>
      </c>
    </row>
    <row r="192" spans="1:22" s="97" customFormat="1" ht="42.75" customHeight="1">
      <c r="A192" s="98"/>
      <c r="B192" s="245" t="s">
        <v>406</v>
      </c>
      <c r="C192" s="240"/>
      <c r="D192" s="123">
        <v>0</v>
      </c>
      <c r="E192" s="123"/>
      <c r="F192" s="123">
        <v>-9207513229</v>
      </c>
      <c r="G192" s="123"/>
      <c r="H192" s="123">
        <v>-174057281</v>
      </c>
      <c r="I192" s="123"/>
      <c r="J192" s="143">
        <f t="shared" si="4"/>
        <v>-9381570510</v>
      </c>
      <c r="K192" s="143"/>
      <c r="L192" s="246">
        <f>J192/درآمدها!$J$7</f>
        <v>4.4972671085914007E-3</v>
      </c>
      <c r="M192" s="246"/>
      <c r="N192" s="123">
        <v>37044924</v>
      </c>
      <c r="O192" s="123"/>
      <c r="P192" s="123">
        <v>-3435798419</v>
      </c>
      <c r="Q192" s="123"/>
      <c r="R192" s="123">
        <v>-1881144674</v>
      </c>
      <c r="S192" s="123"/>
      <c r="T192" s="143">
        <f t="shared" si="5"/>
        <v>-5279898169</v>
      </c>
      <c r="U192" s="140"/>
      <c r="V192" s="246">
        <f>T192/درآمدها!$J$5</f>
        <v>1.9369278604715438E-2</v>
      </c>
    </row>
    <row r="193" spans="1:22 16326:16326" s="97" customFormat="1" ht="42.75" customHeight="1">
      <c r="A193" s="98"/>
      <c r="B193" s="245" t="s">
        <v>101</v>
      </c>
      <c r="C193" s="240"/>
      <c r="D193" s="123">
        <v>0</v>
      </c>
      <c r="E193" s="123"/>
      <c r="F193" s="123">
        <v>-38977884601</v>
      </c>
      <c r="G193" s="123"/>
      <c r="H193" s="123">
        <v>12316625411</v>
      </c>
      <c r="I193" s="123"/>
      <c r="J193" s="143">
        <f t="shared" si="4"/>
        <v>-26661259190</v>
      </c>
      <c r="K193" s="143"/>
      <c r="L193" s="246">
        <f>J193/درآمدها!$J$7</f>
        <v>1.2780675037405567E-2</v>
      </c>
      <c r="M193" s="246"/>
      <c r="N193" s="123">
        <v>26013619184</v>
      </c>
      <c r="O193" s="123"/>
      <c r="P193" s="123">
        <v>76061977358</v>
      </c>
      <c r="Q193" s="123"/>
      <c r="R193" s="123">
        <v>11510304744</v>
      </c>
      <c r="S193" s="123"/>
      <c r="T193" s="143">
        <f t="shared" si="5"/>
        <v>113585901286</v>
      </c>
      <c r="U193" s="140"/>
      <c r="V193" s="246">
        <f>T193/درآمدها!$J$5</f>
        <v>-0.41668928020119916</v>
      </c>
    </row>
    <row r="194" spans="1:22 16326:16326" s="97" customFormat="1" ht="42.75" customHeight="1">
      <c r="A194" s="98"/>
      <c r="B194" s="245" t="s">
        <v>352</v>
      </c>
      <c r="C194" s="240"/>
      <c r="D194" s="123">
        <v>1492338</v>
      </c>
      <c r="E194" s="123"/>
      <c r="F194" s="123">
        <v>-5000789124</v>
      </c>
      <c r="G194" s="123"/>
      <c r="H194" s="123">
        <v>-1525094365</v>
      </c>
      <c r="I194" s="123"/>
      <c r="J194" s="143">
        <f t="shared" si="4"/>
        <v>-6524391151</v>
      </c>
      <c r="K194" s="143"/>
      <c r="L194" s="246">
        <f>J194/درآمدها!$J$7</f>
        <v>3.1276138356260232E-3</v>
      </c>
      <c r="M194" s="246"/>
      <c r="N194" s="123">
        <v>437255000</v>
      </c>
      <c r="O194" s="123"/>
      <c r="P194" s="123">
        <v>-16136765363</v>
      </c>
      <c r="Q194" s="123"/>
      <c r="R194" s="123">
        <v>-6714640159</v>
      </c>
      <c r="S194" s="123"/>
      <c r="T194" s="143">
        <f t="shared" si="5"/>
        <v>-22414150522</v>
      </c>
      <c r="U194" s="140"/>
      <c r="V194" s="246">
        <f>T194/درآمدها!$J$5</f>
        <v>8.2226193053808863E-2</v>
      </c>
    </row>
    <row r="195" spans="1:22 16326:16326" s="97" customFormat="1" ht="42.75" customHeight="1">
      <c r="A195" s="98"/>
      <c r="B195" s="245" t="s">
        <v>107</v>
      </c>
      <c r="C195" s="240"/>
      <c r="D195" s="123">
        <v>0</v>
      </c>
      <c r="E195" s="123"/>
      <c r="F195" s="123">
        <v>-6456980424</v>
      </c>
      <c r="G195" s="123"/>
      <c r="H195" s="123">
        <v>4901036801</v>
      </c>
      <c r="I195" s="123"/>
      <c r="J195" s="143">
        <f t="shared" si="4"/>
        <v>-1555943623</v>
      </c>
      <c r="K195" s="143"/>
      <c r="L195" s="246">
        <f>J195/درآمدها!$J$7</f>
        <v>7.4587661746843687E-4</v>
      </c>
      <c r="M195" s="246"/>
      <c r="N195" s="123">
        <v>0</v>
      </c>
      <c r="O195" s="123"/>
      <c r="P195" s="123">
        <v>3861588072</v>
      </c>
      <c r="Q195" s="123"/>
      <c r="R195" s="123">
        <v>3641751901</v>
      </c>
      <c r="S195" s="123"/>
      <c r="T195" s="143">
        <f t="shared" si="5"/>
        <v>7503339973</v>
      </c>
      <c r="U195" s="140"/>
      <c r="V195" s="246">
        <f>T195/درآمدها!$J$5</f>
        <v>-2.7525963143804524E-2</v>
      </c>
    </row>
    <row r="196" spans="1:22 16326:16326" s="97" customFormat="1" ht="42.75" customHeight="1">
      <c r="A196" s="98"/>
      <c r="B196" s="245" t="s">
        <v>86</v>
      </c>
      <c r="C196" s="240"/>
      <c r="D196" s="123">
        <v>0</v>
      </c>
      <c r="E196" s="123"/>
      <c r="F196" s="123">
        <v>-10275604582</v>
      </c>
      <c r="G196" s="123"/>
      <c r="H196" s="123">
        <v>344439867</v>
      </c>
      <c r="I196" s="123"/>
      <c r="J196" s="143">
        <f t="shared" si="4"/>
        <v>-9931164715</v>
      </c>
      <c r="K196" s="143"/>
      <c r="L196" s="246">
        <f>J196/درآمدها!$J$7</f>
        <v>4.7607274683024248E-3</v>
      </c>
      <c r="M196" s="246"/>
      <c r="N196" s="123">
        <v>0</v>
      </c>
      <c r="O196" s="123"/>
      <c r="P196" s="123">
        <v>899870821</v>
      </c>
      <c r="Q196" s="123"/>
      <c r="R196" s="123">
        <v>-1028881123</v>
      </c>
      <c r="S196" s="123"/>
      <c r="T196" s="143">
        <f t="shared" si="5"/>
        <v>-129010302</v>
      </c>
      <c r="U196" s="140"/>
      <c r="V196" s="246">
        <f>T196/درآمدها!$J$5</f>
        <v>4.7327361292457478E-4</v>
      </c>
    </row>
    <row r="197" spans="1:22 16326:16326" s="97" customFormat="1" ht="42.75" customHeight="1">
      <c r="A197" s="98"/>
      <c r="B197" s="245" t="s">
        <v>273</v>
      </c>
      <c r="C197" s="240"/>
      <c r="D197" s="123">
        <v>0</v>
      </c>
      <c r="E197" s="123"/>
      <c r="F197" s="123">
        <v>-834</v>
      </c>
      <c r="G197" s="123"/>
      <c r="H197" s="123">
        <v>0</v>
      </c>
      <c r="I197" s="123"/>
      <c r="J197" s="143">
        <f t="shared" si="4"/>
        <v>-834</v>
      </c>
      <c r="K197" s="143"/>
      <c r="L197" s="246">
        <f>J197/درآمدها!$J$7</f>
        <v>3.99796682716104E-10</v>
      </c>
      <c r="M197" s="246"/>
      <c r="N197" s="123">
        <v>9013591080</v>
      </c>
      <c r="O197" s="123"/>
      <c r="P197" s="123">
        <v>-405</v>
      </c>
      <c r="Q197" s="123"/>
      <c r="R197" s="123">
        <v>-14542031589</v>
      </c>
      <c r="S197" s="123"/>
      <c r="T197" s="143">
        <f t="shared" si="5"/>
        <v>-5528440914</v>
      </c>
      <c r="U197" s="140"/>
      <c r="V197" s="246">
        <f>T197/درآمدها!$J$5</f>
        <v>2.0281056354777144E-2</v>
      </c>
    </row>
    <row r="198" spans="1:22 16326:16326" s="97" customFormat="1" ht="42.75" customHeight="1">
      <c r="A198" s="98"/>
      <c r="B198" s="245" t="s">
        <v>137</v>
      </c>
      <c r="C198" s="240"/>
      <c r="D198" s="123">
        <v>0</v>
      </c>
      <c r="E198" s="123"/>
      <c r="F198" s="123">
        <v>-6779737606</v>
      </c>
      <c r="G198" s="123"/>
      <c r="H198" s="123">
        <v>-1050409661</v>
      </c>
      <c r="I198" s="123"/>
      <c r="J198" s="143">
        <f t="shared" si="4"/>
        <v>-7830147267</v>
      </c>
      <c r="K198" s="143"/>
      <c r="L198" s="246">
        <f>J198/درآمدها!$J$7</f>
        <v>3.7535574370805369E-3</v>
      </c>
      <c r="M198" s="246"/>
      <c r="N198" s="123">
        <v>300337520</v>
      </c>
      <c r="O198" s="123"/>
      <c r="P198" s="123">
        <v>-11812677848</v>
      </c>
      <c r="Q198" s="123"/>
      <c r="R198" s="123">
        <v>-5933274544</v>
      </c>
      <c r="S198" s="123"/>
      <c r="T198" s="143">
        <f t="shared" si="5"/>
        <v>-17445614872</v>
      </c>
      <c r="U198" s="140"/>
      <c r="V198" s="246">
        <f>T198/درآمدها!$J$5</f>
        <v>6.3999146208975871E-2</v>
      </c>
      <c r="XCX198" s="99">
        <f>SUM(B198:XCW198)</f>
        <v>-50551524277.932251</v>
      </c>
    </row>
    <row r="199" spans="1:22 16326:16326" s="97" customFormat="1" ht="42.75" customHeight="1">
      <c r="A199" s="98"/>
      <c r="B199" s="245" t="s">
        <v>237</v>
      </c>
      <c r="C199" s="240"/>
      <c r="D199" s="123">
        <v>0</v>
      </c>
      <c r="E199" s="123"/>
      <c r="F199" s="123">
        <v>-16242132461</v>
      </c>
      <c r="G199" s="123"/>
      <c r="H199" s="123">
        <v>987868902</v>
      </c>
      <c r="I199" s="123"/>
      <c r="J199" s="143">
        <f t="shared" si="4"/>
        <v>-15254263559</v>
      </c>
      <c r="K199" s="143"/>
      <c r="L199" s="246">
        <f>J199/درآمدها!$J$7</f>
        <v>7.3124747819728417E-3</v>
      </c>
      <c r="M199" s="246"/>
      <c r="N199" s="123">
        <v>0</v>
      </c>
      <c r="O199" s="123"/>
      <c r="P199" s="123">
        <v>6444569832</v>
      </c>
      <c r="Q199" s="123"/>
      <c r="R199" s="123">
        <v>1831189826</v>
      </c>
      <c r="S199" s="123"/>
      <c r="T199" s="143">
        <f t="shared" si="5"/>
        <v>8275759658</v>
      </c>
      <c r="U199" s="140"/>
      <c r="V199" s="246">
        <f>T199/درآمدها!$J$5</f>
        <v>-3.0359580687107479E-2</v>
      </c>
    </row>
    <row r="200" spans="1:22 16326:16326" s="97" customFormat="1" ht="42.75" customHeight="1">
      <c r="A200" s="98"/>
      <c r="B200" s="245" t="s">
        <v>287</v>
      </c>
      <c r="C200" s="240"/>
      <c r="D200" s="123">
        <v>548132793</v>
      </c>
      <c r="E200" s="123"/>
      <c r="F200" s="123">
        <v>-6852030718</v>
      </c>
      <c r="G200" s="123"/>
      <c r="H200" s="123">
        <v>0</v>
      </c>
      <c r="I200" s="123"/>
      <c r="J200" s="143">
        <f t="shared" si="4"/>
        <v>-6303897925</v>
      </c>
      <c r="K200" s="143"/>
      <c r="L200" s="246">
        <f>J200/درآمدها!$J$7</f>
        <v>3.0219154419615485E-3</v>
      </c>
      <c r="M200" s="246"/>
      <c r="N200" s="123">
        <v>548132793</v>
      </c>
      <c r="O200" s="123"/>
      <c r="P200" s="123">
        <v>-2957066105</v>
      </c>
      <c r="Q200" s="123"/>
      <c r="R200" s="123">
        <v>-3179596208</v>
      </c>
      <c r="S200" s="123"/>
      <c r="T200" s="143">
        <f t="shared" si="5"/>
        <v>-5588529520</v>
      </c>
      <c r="U200" s="140"/>
      <c r="V200" s="246">
        <f>T200/درآمدها!$J$5</f>
        <v>2.0501491089184799E-2</v>
      </c>
    </row>
    <row r="201" spans="1:22 16326:16326" s="97" customFormat="1" ht="42.75" customHeight="1">
      <c r="A201" s="98"/>
      <c r="B201" s="245" t="s">
        <v>164</v>
      </c>
      <c r="C201" s="240"/>
      <c r="D201" s="123">
        <v>0</v>
      </c>
      <c r="E201" s="123"/>
      <c r="F201" s="123">
        <v>-3192571222</v>
      </c>
      <c r="G201" s="123"/>
      <c r="H201" s="123">
        <v>-1633281178</v>
      </c>
      <c r="I201" s="123"/>
      <c r="J201" s="143">
        <f t="shared" si="4"/>
        <v>-4825852400</v>
      </c>
      <c r="K201" s="143"/>
      <c r="L201" s="246">
        <f>J201/درآمدها!$J$7</f>
        <v>2.3133810321313538E-3</v>
      </c>
      <c r="M201" s="246"/>
      <c r="N201" s="123">
        <v>1949885375</v>
      </c>
      <c r="O201" s="123"/>
      <c r="P201" s="123">
        <v>-7562106168</v>
      </c>
      <c r="Q201" s="123"/>
      <c r="R201" s="123">
        <v>-8594552326</v>
      </c>
      <c r="S201" s="123"/>
      <c r="T201" s="143">
        <f t="shared" si="5"/>
        <v>-14206773119</v>
      </c>
      <c r="U201" s="140"/>
      <c r="V201" s="246">
        <f>T201/درآمدها!$J$5</f>
        <v>5.2117472308752986E-2</v>
      </c>
    </row>
    <row r="202" spans="1:22 16326:16326" s="97" customFormat="1" ht="42.75" customHeight="1">
      <c r="A202" s="98"/>
      <c r="B202" s="245" t="s">
        <v>145</v>
      </c>
      <c r="C202" s="240"/>
      <c r="D202" s="123">
        <v>0</v>
      </c>
      <c r="E202" s="123"/>
      <c r="F202" s="123">
        <v>-19784146612</v>
      </c>
      <c r="G202" s="123"/>
      <c r="H202" s="123">
        <v>6834687915</v>
      </c>
      <c r="I202" s="123"/>
      <c r="J202" s="143">
        <f t="shared" si="4"/>
        <v>-12949458697</v>
      </c>
      <c r="K202" s="143"/>
      <c r="L202" s="246">
        <f>J202/درآمدها!$J$7</f>
        <v>6.2076146643043192E-3</v>
      </c>
      <c r="M202" s="246"/>
      <c r="N202" s="123">
        <v>4952623923</v>
      </c>
      <c r="O202" s="123"/>
      <c r="P202" s="123">
        <v>2017304919</v>
      </c>
      <c r="Q202" s="123"/>
      <c r="R202" s="123">
        <v>35077611031</v>
      </c>
      <c r="S202" s="123"/>
      <c r="T202" s="143">
        <f t="shared" si="5"/>
        <v>42047539873</v>
      </c>
      <c r="U202" s="140"/>
      <c r="V202" s="246">
        <f>T202/درآمدها!$J$5</f>
        <v>-0.15425117840809974</v>
      </c>
    </row>
    <row r="203" spans="1:22 16326:16326" s="97" customFormat="1" ht="42.75" customHeight="1">
      <c r="A203" s="98"/>
      <c r="B203" s="245" t="s">
        <v>76</v>
      </c>
      <c r="C203" s="240"/>
      <c r="D203" s="123">
        <v>0</v>
      </c>
      <c r="E203" s="123"/>
      <c r="F203" s="123">
        <v>-336276311</v>
      </c>
      <c r="G203" s="123"/>
      <c r="H203" s="123">
        <v>-4396524294</v>
      </c>
      <c r="I203" s="123"/>
      <c r="J203" s="143">
        <f t="shared" si="4"/>
        <v>-4732800605</v>
      </c>
      <c r="K203" s="143"/>
      <c r="L203" s="246">
        <f>J203/درآمدها!$J$7</f>
        <v>2.2687745585560793E-3</v>
      </c>
      <c r="M203" s="246"/>
      <c r="N203" s="123">
        <v>3722619000</v>
      </c>
      <c r="O203" s="123"/>
      <c r="P203" s="123">
        <v>-8063677533</v>
      </c>
      <c r="Q203" s="123"/>
      <c r="R203" s="123">
        <v>-12744155164</v>
      </c>
      <c r="S203" s="123"/>
      <c r="T203" s="143">
        <f t="shared" si="5"/>
        <v>-17085213697</v>
      </c>
      <c r="U203" s="140"/>
      <c r="V203" s="246">
        <f>T203/درآمدها!$J$5</f>
        <v>6.2677016398020841E-2</v>
      </c>
    </row>
    <row r="204" spans="1:22 16326:16326" s="97" customFormat="1" ht="42.75" customHeight="1">
      <c r="A204" s="98"/>
      <c r="B204" s="245" t="s">
        <v>330</v>
      </c>
      <c r="C204" s="240"/>
      <c r="D204" s="123">
        <v>0</v>
      </c>
      <c r="E204" s="123"/>
      <c r="F204" s="123">
        <v>-2339806191</v>
      </c>
      <c r="G204" s="123"/>
      <c r="H204" s="123">
        <v>0</v>
      </c>
      <c r="I204" s="123"/>
      <c r="J204" s="143">
        <f t="shared" si="4"/>
        <v>-2339806191</v>
      </c>
      <c r="K204" s="143"/>
      <c r="L204" s="246">
        <f>J204/درآمدها!$J$7</f>
        <v>1.1216387929980848E-3</v>
      </c>
      <c r="M204" s="246"/>
      <c r="N204" s="123">
        <v>0</v>
      </c>
      <c r="O204" s="123"/>
      <c r="P204" s="123">
        <v>259525879</v>
      </c>
      <c r="Q204" s="123"/>
      <c r="R204" s="123">
        <v>-815148118</v>
      </c>
      <c r="S204" s="123"/>
      <c r="T204" s="143">
        <f t="shared" si="5"/>
        <v>-555622239</v>
      </c>
      <c r="U204" s="140"/>
      <c r="V204" s="246">
        <f>T204/درآمدها!$J$5</f>
        <v>2.038297255305794E-3</v>
      </c>
    </row>
    <row r="205" spans="1:22 16326:16326" s="97" customFormat="1" ht="42.75" customHeight="1">
      <c r="A205" s="98"/>
      <c r="B205" s="245" t="s">
        <v>213</v>
      </c>
      <c r="C205" s="240"/>
      <c r="D205" s="123">
        <v>0</v>
      </c>
      <c r="E205" s="123"/>
      <c r="F205" s="123">
        <v>-3944444920</v>
      </c>
      <c r="G205" s="123"/>
      <c r="H205" s="123">
        <v>-853762944</v>
      </c>
      <c r="I205" s="123"/>
      <c r="J205" s="143">
        <f t="shared" si="4"/>
        <v>-4798207864</v>
      </c>
      <c r="K205" s="143"/>
      <c r="L205" s="246">
        <f>J205/درآمدها!$J$7</f>
        <v>2.3001290012104594E-3</v>
      </c>
      <c r="M205" s="246"/>
      <c r="N205" s="123">
        <v>0</v>
      </c>
      <c r="O205" s="123"/>
      <c r="P205" s="123">
        <v>-9429061045</v>
      </c>
      <c r="Q205" s="123"/>
      <c r="R205" s="123">
        <v>-23370971374</v>
      </c>
      <c r="S205" s="123"/>
      <c r="T205" s="143">
        <f t="shared" si="5"/>
        <v>-32800032419</v>
      </c>
      <c r="U205" s="140"/>
      <c r="V205" s="246">
        <f>T205/درآمدها!$J$5</f>
        <v>0.12032674605306566</v>
      </c>
    </row>
    <row r="206" spans="1:22 16326:16326" s="97" customFormat="1" ht="42.75" customHeight="1">
      <c r="A206" s="98"/>
      <c r="B206" s="245" t="s">
        <v>169</v>
      </c>
      <c r="C206" s="240"/>
      <c r="D206" s="123">
        <v>0</v>
      </c>
      <c r="E206" s="123"/>
      <c r="F206" s="123">
        <v>122617695</v>
      </c>
      <c r="G206" s="123"/>
      <c r="H206" s="123">
        <v>943522222</v>
      </c>
      <c r="I206" s="123"/>
      <c r="J206" s="143">
        <f t="shared" ref="J206:J269" si="6">D206+F206+H206</f>
        <v>1066139917</v>
      </c>
      <c r="K206" s="143"/>
      <c r="L206" s="246">
        <f>J206/درآمدها!$J$7</f>
        <v>-5.1107818000937946E-4</v>
      </c>
      <c r="M206" s="246"/>
      <c r="N206" s="123">
        <v>5813381000</v>
      </c>
      <c r="O206" s="123"/>
      <c r="P206" s="123">
        <v>5407294276</v>
      </c>
      <c r="Q206" s="123"/>
      <c r="R206" s="123">
        <v>-2437593293</v>
      </c>
      <c r="S206" s="123"/>
      <c r="T206" s="143">
        <f t="shared" ref="T206:T269" si="7">N206+P206+R206</f>
        <v>8783081983</v>
      </c>
      <c r="U206" s="140"/>
      <c r="V206" s="246">
        <f>T206/درآمدها!$J$5</f>
        <v>-3.2220689962474069E-2</v>
      </c>
    </row>
    <row r="207" spans="1:22 16326:16326" s="97" customFormat="1" ht="42.75" customHeight="1">
      <c r="A207" s="98"/>
      <c r="B207" s="245" t="s">
        <v>368</v>
      </c>
      <c r="C207" s="240"/>
      <c r="D207" s="123">
        <v>0</v>
      </c>
      <c r="E207" s="123"/>
      <c r="F207" s="123">
        <v>0</v>
      </c>
      <c r="G207" s="123"/>
      <c r="H207" s="123">
        <v>0</v>
      </c>
      <c r="I207" s="123"/>
      <c r="J207" s="143">
        <f t="shared" si="6"/>
        <v>0</v>
      </c>
      <c r="K207" s="143"/>
      <c r="L207" s="246">
        <f>J207/درآمدها!$J$7</f>
        <v>0</v>
      </c>
      <c r="M207" s="246"/>
      <c r="N207" s="123">
        <v>15737474</v>
      </c>
      <c r="O207" s="123"/>
      <c r="P207" s="123">
        <v>0</v>
      </c>
      <c r="Q207" s="123"/>
      <c r="R207" s="123">
        <v>-2830999642</v>
      </c>
      <c r="S207" s="123"/>
      <c r="T207" s="143">
        <f t="shared" si="7"/>
        <v>-2815262168</v>
      </c>
      <c r="U207" s="140"/>
      <c r="V207" s="246">
        <f>T207/درآمدها!$J$5</f>
        <v>1.0327774425171342E-2</v>
      </c>
    </row>
    <row r="208" spans="1:22 16326:16326" s="97" customFormat="1" ht="42.75" customHeight="1">
      <c r="A208" s="98"/>
      <c r="B208" s="245" t="s">
        <v>163</v>
      </c>
      <c r="C208" s="240"/>
      <c r="D208" s="123">
        <v>0</v>
      </c>
      <c r="E208" s="123"/>
      <c r="F208" s="123">
        <v>-1363607459</v>
      </c>
      <c r="G208" s="123"/>
      <c r="H208" s="123">
        <v>-399209841</v>
      </c>
      <c r="I208" s="123"/>
      <c r="J208" s="143">
        <f t="shared" si="6"/>
        <v>-1762817300</v>
      </c>
      <c r="K208" s="143"/>
      <c r="L208" s="246">
        <f>J208/درآمدها!$J$7</f>
        <v>8.4504617359059851E-4</v>
      </c>
      <c r="M208" s="246"/>
      <c r="N208" s="123">
        <v>2657947500</v>
      </c>
      <c r="O208" s="123"/>
      <c r="P208" s="123">
        <v>-919835411</v>
      </c>
      <c r="Q208" s="123"/>
      <c r="R208" s="123">
        <v>-3077021961</v>
      </c>
      <c r="S208" s="123"/>
      <c r="T208" s="143">
        <f t="shared" si="7"/>
        <v>-1338909872</v>
      </c>
      <c r="U208" s="140"/>
      <c r="V208" s="246">
        <f>T208/درآمدها!$J$5</f>
        <v>4.9117838085660781E-3</v>
      </c>
    </row>
    <row r="209" spans="1:22" s="97" customFormat="1" ht="42.75" customHeight="1">
      <c r="A209" s="98"/>
      <c r="B209" s="245" t="s">
        <v>87</v>
      </c>
      <c r="C209" s="240"/>
      <c r="D209" s="123">
        <v>0</v>
      </c>
      <c r="E209" s="123"/>
      <c r="F209" s="123">
        <v>-15275707883</v>
      </c>
      <c r="G209" s="123"/>
      <c r="H209" s="123">
        <v>-3525590848</v>
      </c>
      <c r="I209" s="123"/>
      <c r="J209" s="143">
        <f t="shared" si="6"/>
        <v>-18801298731</v>
      </c>
      <c r="K209" s="143"/>
      <c r="L209" s="246">
        <f>J209/درآمدها!$J$7</f>
        <v>9.0128259753097066E-3</v>
      </c>
      <c r="M209" s="246"/>
      <c r="N209" s="123">
        <v>13599314663</v>
      </c>
      <c r="O209" s="123"/>
      <c r="P209" s="123">
        <v>-24679253851</v>
      </c>
      <c r="Q209" s="123"/>
      <c r="R209" s="123">
        <v>-24728992127</v>
      </c>
      <c r="S209" s="123"/>
      <c r="T209" s="143">
        <f t="shared" si="7"/>
        <v>-35808931315</v>
      </c>
      <c r="U209" s="140"/>
      <c r="V209" s="246">
        <f>T209/درآمدها!$J$5</f>
        <v>0.13136487579432218</v>
      </c>
    </row>
    <row r="210" spans="1:22" s="97" customFormat="1" ht="42.6" customHeight="1">
      <c r="A210" s="98"/>
      <c r="B210" s="245" t="s">
        <v>117</v>
      </c>
      <c r="C210" s="240"/>
      <c r="D210" s="123">
        <v>0</v>
      </c>
      <c r="E210" s="123"/>
      <c r="F210" s="123">
        <v>-6944565884</v>
      </c>
      <c r="G210" s="123"/>
      <c r="H210" s="123">
        <v>-3568016897</v>
      </c>
      <c r="I210" s="123"/>
      <c r="J210" s="143">
        <f t="shared" si="6"/>
        <v>-10512582781</v>
      </c>
      <c r="K210" s="143"/>
      <c r="L210" s="246">
        <f>J210/درآمدها!$J$7</f>
        <v>5.039443312496685E-3</v>
      </c>
      <c r="M210" s="246"/>
      <c r="N210" s="123">
        <v>0</v>
      </c>
      <c r="O210" s="123"/>
      <c r="P210" s="123">
        <v>-8656970343</v>
      </c>
      <c r="Q210" s="123"/>
      <c r="R210" s="123">
        <v>-5904205793</v>
      </c>
      <c r="S210" s="123"/>
      <c r="T210" s="143">
        <f t="shared" si="7"/>
        <v>-14561176136</v>
      </c>
      <c r="U210" s="140"/>
      <c r="V210" s="246">
        <f>T210/درآمدها!$J$5</f>
        <v>5.3417597908698947E-2</v>
      </c>
    </row>
    <row r="211" spans="1:22" s="113" customFormat="1" ht="42.75" customHeight="1">
      <c r="A211" s="112"/>
      <c r="B211" s="245" t="s">
        <v>197</v>
      </c>
      <c r="C211" s="240"/>
      <c r="D211" s="123">
        <v>0</v>
      </c>
      <c r="E211" s="123"/>
      <c r="F211" s="123">
        <v>-6889344612</v>
      </c>
      <c r="G211" s="123"/>
      <c r="H211" s="123">
        <v>131039232</v>
      </c>
      <c r="I211" s="123"/>
      <c r="J211" s="143">
        <f t="shared" si="6"/>
        <v>-6758305380</v>
      </c>
      <c r="K211" s="143"/>
      <c r="L211" s="246">
        <f>J211/درآمدها!$J$7</f>
        <v>3.2397458893362093E-3</v>
      </c>
      <c r="M211" s="246"/>
      <c r="N211" s="123">
        <v>0</v>
      </c>
      <c r="O211" s="123"/>
      <c r="P211" s="123">
        <v>-2420360536</v>
      </c>
      <c r="Q211" s="123"/>
      <c r="R211" s="123">
        <v>-3038102104</v>
      </c>
      <c r="S211" s="123"/>
      <c r="T211" s="143">
        <f t="shared" si="7"/>
        <v>-5458462640</v>
      </c>
      <c r="U211" s="140"/>
      <c r="V211" s="246">
        <f>T211/درآمدها!$J$5</f>
        <v>2.0024341425436028E-2</v>
      </c>
    </row>
    <row r="212" spans="1:22" s="97" customFormat="1" ht="42.75" customHeight="1">
      <c r="A212" s="98"/>
      <c r="B212" s="245" t="s">
        <v>332</v>
      </c>
      <c r="C212" s="240"/>
      <c r="D212" s="123">
        <v>0</v>
      </c>
      <c r="E212" s="123"/>
      <c r="F212" s="123">
        <v>-6439959010</v>
      </c>
      <c r="G212" s="123"/>
      <c r="H212" s="123">
        <v>10461700</v>
      </c>
      <c r="I212" s="123"/>
      <c r="J212" s="143">
        <f t="shared" si="6"/>
        <v>-6429497310</v>
      </c>
      <c r="K212" s="143"/>
      <c r="L212" s="246">
        <f>J212/درآمدها!$J$7</f>
        <v>3.0821243358154847E-3</v>
      </c>
      <c r="M212" s="246"/>
      <c r="N212" s="123">
        <v>0</v>
      </c>
      <c r="O212" s="123"/>
      <c r="P212" s="123">
        <v>169244788</v>
      </c>
      <c r="Q212" s="123"/>
      <c r="R212" s="123">
        <v>3916300024</v>
      </c>
      <c r="S212" s="123"/>
      <c r="T212" s="143">
        <f t="shared" si="7"/>
        <v>4085544812</v>
      </c>
      <c r="U212" s="140"/>
      <c r="V212" s="246">
        <f>T212/درآمدها!$J$5</f>
        <v>-1.4987799609526474E-2</v>
      </c>
    </row>
    <row r="213" spans="1:22" s="97" customFormat="1" ht="42.75" customHeight="1">
      <c r="A213" s="98"/>
      <c r="B213" s="245" t="s">
        <v>374</v>
      </c>
      <c r="C213" s="240"/>
      <c r="D213" s="123">
        <v>0</v>
      </c>
      <c r="E213" s="123"/>
      <c r="F213" s="123">
        <v>-2200309478</v>
      </c>
      <c r="G213" s="123"/>
      <c r="H213" s="123">
        <v>-1027613714</v>
      </c>
      <c r="I213" s="123"/>
      <c r="J213" s="143">
        <f t="shared" si="6"/>
        <v>-3227923192</v>
      </c>
      <c r="K213" s="143"/>
      <c r="L213" s="246">
        <f>J213/درآمدها!$J$7</f>
        <v>1.5473776789256327E-3</v>
      </c>
      <c r="M213" s="246"/>
      <c r="N213" s="123">
        <v>56910686</v>
      </c>
      <c r="O213" s="123"/>
      <c r="P213" s="123">
        <v>-5232057203</v>
      </c>
      <c r="Q213" s="123"/>
      <c r="R213" s="123">
        <v>-2766612821</v>
      </c>
      <c r="S213" s="123"/>
      <c r="T213" s="143">
        <f t="shared" si="7"/>
        <v>-7941759338</v>
      </c>
      <c r="U213" s="140"/>
      <c r="V213" s="246">
        <f>T213/درآمدها!$J$5</f>
        <v>2.9134302273571448E-2</v>
      </c>
    </row>
    <row r="214" spans="1:22" s="97" customFormat="1" ht="42.6" customHeight="1">
      <c r="A214" s="98"/>
      <c r="B214" s="245" t="s">
        <v>155</v>
      </c>
      <c r="C214" s="240"/>
      <c r="D214" s="123">
        <v>0</v>
      </c>
      <c r="E214" s="123"/>
      <c r="F214" s="123">
        <v>-3376597114</v>
      </c>
      <c r="G214" s="123"/>
      <c r="H214" s="123">
        <v>1779295389</v>
      </c>
      <c r="I214" s="123"/>
      <c r="J214" s="143">
        <f t="shared" si="6"/>
        <v>-1597301725</v>
      </c>
      <c r="K214" s="143"/>
      <c r="L214" s="246">
        <f>J214/درآمدها!$J$7</f>
        <v>7.6570255509797436E-4</v>
      </c>
      <c r="M214" s="246"/>
      <c r="N214" s="123">
        <v>0</v>
      </c>
      <c r="O214" s="123"/>
      <c r="P214" s="123">
        <v>6641860126</v>
      </c>
      <c r="Q214" s="123"/>
      <c r="R214" s="123">
        <v>976174110</v>
      </c>
      <c r="S214" s="123"/>
      <c r="T214" s="143">
        <f t="shared" si="7"/>
        <v>7618034236</v>
      </c>
      <c r="U214" s="140"/>
      <c r="V214" s="246">
        <f>T214/درآمدها!$J$5</f>
        <v>-2.7946718443111796E-2</v>
      </c>
    </row>
    <row r="215" spans="1:22" s="97" customFormat="1" ht="42.75" customHeight="1">
      <c r="A215" s="98"/>
      <c r="B215" s="245" t="s">
        <v>345</v>
      </c>
      <c r="C215" s="240"/>
      <c r="D215" s="123">
        <v>0</v>
      </c>
      <c r="E215" s="123"/>
      <c r="F215" s="123">
        <v>-5838356376</v>
      </c>
      <c r="G215" s="123"/>
      <c r="H215" s="123">
        <v>-1341179824</v>
      </c>
      <c r="I215" s="123"/>
      <c r="J215" s="143">
        <f t="shared" si="6"/>
        <v>-7179536200</v>
      </c>
      <c r="K215" s="143"/>
      <c r="L215" s="246">
        <f>J215/درآمدها!$J$7</f>
        <v>3.441672369544584E-3</v>
      </c>
      <c r="M215" s="246"/>
      <c r="N215" s="123">
        <v>0</v>
      </c>
      <c r="O215" s="123"/>
      <c r="P215" s="123">
        <v>-6420053936</v>
      </c>
      <c r="Q215" s="123"/>
      <c r="R215" s="123">
        <v>-2082926609</v>
      </c>
      <c r="S215" s="123"/>
      <c r="T215" s="143">
        <f t="shared" si="7"/>
        <v>-8502980545</v>
      </c>
      <c r="U215" s="140"/>
      <c r="V215" s="246">
        <f>T215/درآمدها!$J$5</f>
        <v>3.1193139313475289E-2</v>
      </c>
    </row>
    <row r="216" spans="1:22" s="97" customFormat="1" ht="42.75" customHeight="1">
      <c r="A216" s="98"/>
      <c r="B216" s="245" t="s">
        <v>179</v>
      </c>
      <c r="C216" s="240"/>
      <c r="D216" s="123">
        <v>0</v>
      </c>
      <c r="E216" s="123"/>
      <c r="F216" s="123">
        <v>-9526684002</v>
      </c>
      <c r="G216" s="123"/>
      <c r="H216" s="123">
        <v>119674637</v>
      </c>
      <c r="I216" s="123"/>
      <c r="J216" s="143">
        <f t="shared" si="6"/>
        <v>-9407009365</v>
      </c>
      <c r="K216" s="143"/>
      <c r="L216" s="246">
        <f>J216/درآمدها!$J$7</f>
        <v>4.5094617966502685E-3</v>
      </c>
      <c r="M216" s="246"/>
      <c r="N216" s="123">
        <v>2320270380</v>
      </c>
      <c r="O216" s="123"/>
      <c r="P216" s="123">
        <v>-808216145</v>
      </c>
      <c r="Q216" s="123"/>
      <c r="R216" s="123">
        <v>-3976146589</v>
      </c>
      <c r="S216" s="123"/>
      <c r="T216" s="143">
        <f t="shared" si="7"/>
        <v>-2464092354</v>
      </c>
      <c r="U216" s="140"/>
      <c r="V216" s="246">
        <f>T216/درآمدها!$J$5</f>
        <v>9.0395098133899433E-3</v>
      </c>
    </row>
    <row r="217" spans="1:22" s="97" customFormat="1" ht="42.75" customHeight="1">
      <c r="A217" s="98"/>
      <c r="B217" s="245" t="s">
        <v>478</v>
      </c>
      <c r="C217" s="240"/>
      <c r="D217" s="123">
        <v>210587955</v>
      </c>
      <c r="E217" s="123"/>
      <c r="F217" s="123">
        <v>-2844185145</v>
      </c>
      <c r="G217" s="123"/>
      <c r="H217" s="123">
        <v>-232025212</v>
      </c>
      <c r="I217" s="123"/>
      <c r="J217" s="143">
        <f t="shared" si="6"/>
        <v>-2865622402</v>
      </c>
      <c r="K217" s="143"/>
      <c r="L217" s="246">
        <f>J217/درآمدها!$J$7</f>
        <v>1.3737006357752444E-3</v>
      </c>
      <c r="M217" s="246"/>
      <c r="N217" s="123">
        <v>210587955</v>
      </c>
      <c r="O217" s="123"/>
      <c r="P217" s="123">
        <v>-3572338342</v>
      </c>
      <c r="Q217" s="123"/>
      <c r="R217" s="123">
        <v>228651220</v>
      </c>
      <c r="S217" s="123"/>
      <c r="T217" s="143">
        <f t="shared" si="7"/>
        <v>-3133099167</v>
      </c>
      <c r="U217" s="140"/>
      <c r="V217" s="246">
        <f>T217/درآمدها!$J$5</f>
        <v>1.1493757780809362E-2</v>
      </c>
    </row>
    <row r="218" spans="1:22" s="97" customFormat="1" ht="42.75" customHeight="1">
      <c r="A218" s="98"/>
      <c r="B218" s="245" t="s">
        <v>342</v>
      </c>
      <c r="C218" s="240"/>
      <c r="D218" s="123">
        <v>0</v>
      </c>
      <c r="E218" s="123"/>
      <c r="F218" s="123">
        <v>-7500003864</v>
      </c>
      <c r="G218" s="123"/>
      <c r="H218" s="123">
        <v>7813167374</v>
      </c>
      <c r="I218" s="123"/>
      <c r="J218" s="143">
        <f t="shared" si="6"/>
        <v>313163510</v>
      </c>
      <c r="K218" s="143"/>
      <c r="L218" s="246">
        <f>J218/درآمدها!$J$7</f>
        <v>-1.5012198134979791E-4</v>
      </c>
      <c r="M218" s="246"/>
      <c r="N218" s="123">
        <v>24189100</v>
      </c>
      <c r="O218" s="123"/>
      <c r="P218" s="123">
        <v>0</v>
      </c>
      <c r="Q218" s="123"/>
      <c r="R218" s="123">
        <v>7827008608</v>
      </c>
      <c r="S218" s="123"/>
      <c r="T218" s="143">
        <f t="shared" si="7"/>
        <v>7851197708</v>
      </c>
      <c r="U218" s="140"/>
      <c r="V218" s="246">
        <f>T218/درآمدها!$J$5</f>
        <v>-2.8802077411231086E-2</v>
      </c>
    </row>
    <row r="219" spans="1:22" s="97" customFormat="1" ht="42.75" customHeight="1">
      <c r="A219" s="98"/>
      <c r="B219" s="245" t="s">
        <v>272</v>
      </c>
      <c r="C219" s="240"/>
      <c r="D219" s="123">
        <v>0</v>
      </c>
      <c r="E219" s="123"/>
      <c r="F219" s="123">
        <v>-2231013530</v>
      </c>
      <c r="G219" s="123"/>
      <c r="H219" s="123">
        <v>-631852621</v>
      </c>
      <c r="I219" s="123"/>
      <c r="J219" s="143">
        <f t="shared" si="6"/>
        <v>-2862866151</v>
      </c>
      <c r="K219" s="143"/>
      <c r="L219" s="246">
        <f>J219/درآمدها!$J$7</f>
        <v>1.3723793647841976E-3</v>
      </c>
      <c r="M219" s="246"/>
      <c r="N219" s="123">
        <v>787462440</v>
      </c>
      <c r="O219" s="123"/>
      <c r="P219" s="123">
        <v>-3092452918</v>
      </c>
      <c r="Q219" s="123"/>
      <c r="R219" s="123">
        <v>246198070</v>
      </c>
      <c r="S219" s="123"/>
      <c r="T219" s="143">
        <f t="shared" si="7"/>
        <v>-2058792408</v>
      </c>
      <c r="U219" s="140"/>
      <c r="V219" s="246">
        <f>T219/درآمدها!$J$5</f>
        <v>7.5526690976651248E-3</v>
      </c>
    </row>
    <row r="220" spans="1:22" s="97" customFormat="1" ht="42.75" customHeight="1">
      <c r="A220" s="98"/>
      <c r="B220" s="245" t="s">
        <v>91</v>
      </c>
      <c r="C220" s="240"/>
      <c r="D220" s="123">
        <v>0</v>
      </c>
      <c r="E220" s="123"/>
      <c r="F220" s="123">
        <v>-3764280396</v>
      </c>
      <c r="G220" s="123"/>
      <c r="H220" s="123">
        <v>139784298</v>
      </c>
      <c r="I220" s="123"/>
      <c r="J220" s="143">
        <f t="shared" si="6"/>
        <v>-3624496098</v>
      </c>
      <c r="K220" s="143"/>
      <c r="L220" s="246">
        <f>J220/درآمدها!$J$7</f>
        <v>1.7374838327312507E-3</v>
      </c>
      <c r="M220" s="246"/>
      <c r="N220" s="123">
        <v>0</v>
      </c>
      <c r="O220" s="123"/>
      <c r="P220" s="123">
        <v>700581916</v>
      </c>
      <c r="Q220" s="123"/>
      <c r="R220" s="123">
        <v>-6661874951</v>
      </c>
      <c r="S220" s="123"/>
      <c r="T220" s="143">
        <f t="shared" si="7"/>
        <v>-5961293035</v>
      </c>
      <c r="U220" s="140"/>
      <c r="V220" s="246">
        <f>T220/درآمدها!$J$5</f>
        <v>2.1868972079272814E-2</v>
      </c>
    </row>
    <row r="221" spans="1:22" s="97" customFormat="1" ht="42.75" customHeight="1">
      <c r="A221" s="98"/>
      <c r="B221" s="245" t="s">
        <v>228</v>
      </c>
      <c r="C221" s="240"/>
      <c r="D221" s="123">
        <v>0</v>
      </c>
      <c r="E221" s="123"/>
      <c r="F221" s="123">
        <v>-17711862469</v>
      </c>
      <c r="G221" s="123"/>
      <c r="H221" s="123">
        <v>0</v>
      </c>
      <c r="I221" s="123"/>
      <c r="J221" s="143">
        <f t="shared" si="6"/>
        <v>-17711862469</v>
      </c>
      <c r="K221" s="143"/>
      <c r="L221" s="246">
        <f>J221/درآمدها!$J$7</f>
        <v>8.4905801676619461E-3</v>
      </c>
      <c r="M221" s="246"/>
      <c r="N221" s="123">
        <v>0</v>
      </c>
      <c r="O221" s="123"/>
      <c r="P221" s="123">
        <v>-22577108941</v>
      </c>
      <c r="Q221" s="123"/>
      <c r="R221" s="123">
        <v>-12588649122</v>
      </c>
      <c r="S221" s="123"/>
      <c r="T221" s="143">
        <f t="shared" si="7"/>
        <v>-35165758063</v>
      </c>
      <c r="U221" s="140"/>
      <c r="V221" s="246">
        <f>T221/درآمدها!$J$5</f>
        <v>0.12900539810927275</v>
      </c>
    </row>
    <row r="222" spans="1:22" s="97" customFormat="1" ht="42.75" customHeight="1">
      <c r="A222" s="98"/>
      <c r="B222" s="245" t="s">
        <v>334</v>
      </c>
      <c r="C222" s="240"/>
      <c r="D222" s="123">
        <v>30157377</v>
      </c>
      <c r="E222" s="123"/>
      <c r="F222" s="123">
        <v>52062567</v>
      </c>
      <c r="G222" s="123"/>
      <c r="H222" s="123">
        <v>7696549609</v>
      </c>
      <c r="I222" s="123"/>
      <c r="J222" s="143">
        <f t="shared" si="6"/>
        <v>7778769553</v>
      </c>
      <c r="K222" s="143"/>
      <c r="L222" s="246">
        <f>J222/درآمدها!$J$7</f>
        <v>-3.7289283727846897E-3</v>
      </c>
      <c r="M222" s="246"/>
      <c r="N222" s="123">
        <v>1513900312</v>
      </c>
      <c r="O222" s="123"/>
      <c r="P222" s="123">
        <v>39771635134</v>
      </c>
      <c r="Q222" s="123"/>
      <c r="R222" s="123">
        <v>5848780101</v>
      </c>
      <c r="S222" s="123"/>
      <c r="T222" s="143">
        <f t="shared" si="7"/>
        <v>47134315547</v>
      </c>
      <c r="U222" s="140"/>
      <c r="V222" s="246">
        <f>T222/درآمدها!$J$5</f>
        <v>-0.17291198815778017</v>
      </c>
    </row>
    <row r="223" spans="1:22" s="97" customFormat="1" ht="42.75" customHeight="1">
      <c r="A223" s="98"/>
      <c r="B223" s="245" t="s">
        <v>503</v>
      </c>
      <c r="C223" s="240"/>
      <c r="D223" s="123">
        <v>0</v>
      </c>
      <c r="E223" s="123"/>
      <c r="F223" s="123">
        <v>-7115855822</v>
      </c>
      <c r="G223" s="123"/>
      <c r="H223" s="123">
        <v>-1312095277</v>
      </c>
      <c r="I223" s="123"/>
      <c r="J223" s="143">
        <f t="shared" si="6"/>
        <v>-8427951099</v>
      </c>
      <c r="K223" s="143"/>
      <c r="L223" s="246">
        <f>J223/درآمدها!$J$7</f>
        <v>4.040128167234704E-3</v>
      </c>
      <c r="M223" s="246"/>
      <c r="N223" s="123">
        <v>0</v>
      </c>
      <c r="O223" s="123"/>
      <c r="P223" s="123">
        <v>-8842642855</v>
      </c>
      <c r="Q223" s="123"/>
      <c r="R223" s="123">
        <v>-1312095277</v>
      </c>
      <c r="S223" s="123"/>
      <c r="T223" s="143">
        <f t="shared" si="7"/>
        <v>-10154738132</v>
      </c>
      <c r="U223" s="140"/>
      <c r="V223" s="246">
        <f>T223/درآمدها!$J$5</f>
        <v>3.7252603315621934E-2</v>
      </c>
    </row>
    <row r="224" spans="1:22" s="97" customFormat="1" ht="42.75" customHeight="1">
      <c r="A224" s="98"/>
      <c r="B224" s="245" t="s">
        <v>249</v>
      </c>
      <c r="C224" s="240"/>
      <c r="D224" s="123">
        <v>0</v>
      </c>
      <c r="E224" s="123"/>
      <c r="F224" s="123">
        <v>-1337089203</v>
      </c>
      <c r="G224" s="123"/>
      <c r="H224" s="123">
        <v>-703878953</v>
      </c>
      <c r="I224" s="123"/>
      <c r="J224" s="143">
        <f t="shared" si="6"/>
        <v>-2040968156</v>
      </c>
      <c r="K224" s="143"/>
      <c r="L224" s="246">
        <f>J224/درآمدها!$J$7</f>
        <v>9.7838405071703095E-4</v>
      </c>
      <c r="M224" s="246"/>
      <c r="N224" s="123">
        <v>0</v>
      </c>
      <c r="O224" s="123"/>
      <c r="P224" s="123">
        <v>-1241807298</v>
      </c>
      <c r="Q224" s="123"/>
      <c r="R224" s="123">
        <v>-3517919320</v>
      </c>
      <c r="S224" s="123"/>
      <c r="T224" s="143">
        <f t="shared" si="7"/>
        <v>-4759726618</v>
      </c>
      <c r="U224" s="140"/>
      <c r="V224" s="246">
        <f>T224/درآمدها!$J$5</f>
        <v>1.7461032011491046E-2</v>
      </c>
    </row>
    <row r="225" spans="1:22" s="97" customFormat="1" ht="42.75" customHeight="1">
      <c r="A225" s="98"/>
      <c r="B225" s="245" t="s">
        <v>81</v>
      </c>
      <c r="C225" s="240"/>
      <c r="D225" s="123">
        <v>0</v>
      </c>
      <c r="E225" s="123"/>
      <c r="F225" s="123">
        <v>-10390061682</v>
      </c>
      <c r="G225" s="123"/>
      <c r="H225" s="123">
        <v>1344045203</v>
      </c>
      <c r="I225" s="123"/>
      <c r="J225" s="143">
        <f t="shared" si="6"/>
        <v>-9046016479</v>
      </c>
      <c r="K225" s="143"/>
      <c r="L225" s="246">
        <f>J225/درآمدها!$J$7</f>
        <v>4.3364117267379034E-3</v>
      </c>
      <c r="M225" s="246"/>
      <c r="N225" s="123">
        <v>2785219840</v>
      </c>
      <c r="O225" s="123"/>
      <c r="P225" s="123">
        <v>7935478991</v>
      </c>
      <c r="Q225" s="123"/>
      <c r="R225" s="123">
        <v>415116463</v>
      </c>
      <c r="S225" s="123"/>
      <c r="T225" s="143">
        <f t="shared" si="7"/>
        <v>11135815294</v>
      </c>
      <c r="U225" s="140"/>
      <c r="V225" s="246">
        <f>T225/درآمدها!$J$5</f>
        <v>-4.0851679713548111E-2</v>
      </c>
    </row>
    <row r="226" spans="1:22" s="97" customFormat="1" ht="42.75" customHeight="1">
      <c r="A226" s="98"/>
      <c r="B226" s="245" t="s">
        <v>95</v>
      </c>
      <c r="C226" s="240"/>
      <c r="D226" s="123">
        <v>0</v>
      </c>
      <c r="E226" s="123"/>
      <c r="F226" s="123">
        <v>-4351537510</v>
      </c>
      <c r="G226" s="123"/>
      <c r="H226" s="123">
        <v>-4038773751</v>
      </c>
      <c r="I226" s="123"/>
      <c r="J226" s="143">
        <f t="shared" si="6"/>
        <v>-8390311261</v>
      </c>
      <c r="K226" s="143"/>
      <c r="L226" s="246">
        <f>J226/درآمدها!$J$7</f>
        <v>4.022084663193491E-3</v>
      </c>
      <c r="M226" s="246"/>
      <c r="N226" s="123">
        <v>0</v>
      </c>
      <c r="O226" s="123"/>
      <c r="P226" s="123">
        <v>-6714531036</v>
      </c>
      <c r="Q226" s="123"/>
      <c r="R226" s="123">
        <v>-6660834293</v>
      </c>
      <c r="S226" s="123"/>
      <c r="T226" s="143">
        <f t="shared" si="7"/>
        <v>-13375365329</v>
      </c>
      <c r="U226" s="140"/>
      <c r="V226" s="246">
        <f>T226/درآمدها!$J$5</f>
        <v>4.9067457213160567E-2</v>
      </c>
    </row>
    <row r="227" spans="1:22" s="97" customFormat="1" ht="42.6" customHeight="1">
      <c r="A227" s="98"/>
      <c r="B227" s="245" t="s">
        <v>504</v>
      </c>
      <c r="C227" s="240"/>
      <c r="D227" s="123">
        <v>0</v>
      </c>
      <c r="E227" s="123"/>
      <c r="F227" s="123">
        <v>-4219745066</v>
      </c>
      <c r="G227" s="123"/>
      <c r="H227" s="123">
        <v>-714173048</v>
      </c>
      <c r="I227" s="123"/>
      <c r="J227" s="143">
        <f t="shared" si="6"/>
        <v>-4933918114</v>
      </c>
      <c r="K227" s="143"/>
      <c r="L227" s="246">
        <f>J227/درآمدها!$J$7</f>
        <v>2.3651847659113862E-3</v>
      </c>
      <c r="M227" s="246"/>
      <c r="N227" s="123">
        <v>0</v>
      </c>
      <c r="O227" s="123"/>
      <c r="P227" s="123">
        <v>-5287752987</v>
      </c>
      <c r="Q227" s="123"/>
      <c r="R227" s="123">
        <v>-714173048</v>
      </c>
      <c r="S227" s="123"/>
      <c r="T227" s="143">
        <f t="shared" si="7"/>
        <v>-6001926035</v>
      </c>
      <c r="U227" s="140"/>
      <c r="V227" s="246">
        <f>T227/درآمدها!$J$5</f>
        <v>2.2018034025612292E-2</v>
      </c>
    </row>
    <row r="228" spans="1:22" s="97" customFormat="1" ht="42.75" customHeight="1">
      <c r="A228" s="98"/>
      <c r="B228" s="245" t="s">
        <v>184</v>
      </c>
      <c r="C228" s="240"/>
      <c r="D228" s="123">
        <v>0</v>
      </c>
      <c r="E228" s="123"/>
      <c r="F228" s="123">
        <v>-11545026402</v>
      </c>
      <c r="G228" s="123"/>
      <c r="H228" s="123">
        <v>678974230</v>
      </c>
      <c r="I228" s="123"/>
      <c r="J228" s="143">
        <f t="shared" si="6"/>
        <v>-10866052172</v>
      </c>
      <c r="K228" s="143"/>
      <c r="L228" s="246">
        <f>J228/درآمدها!$J$7</f>
        <v>5.2088868256423464E-3</v>
      </c>
      <c r="M228" s="246"/>
      <c r="N228" s="123">
        <v>0</v>
      </c>
      <c r="O228" s="123"/>
      <c r="P228" s="123">
        <v>40341566235</v>
      </c>
      <c r="Q228" s="123"/>
      <c r="R228" s="123">
        <v>21664650</v>
      </c>
      <c r="S228" s="123"/>
      <c r="T228" s="143">
        <f t="shared" si="7"/>
        <v>40363230885</v>
      </c>
      <c r="U228" s="140"/>
      <c r="V228" s="246">
        <f>T228/درآمدها!$J$5</f>
        <v>-0.14807229976295019</v>
      </c>
    </row>
    <row r="229" spans="1:22" s="97" customFormat="1" ht="42.75" customHeight="1">
      <c r="A229" s="98"/>
      <c r="B229" s="245" t="s">
        <v>252</v>
      </c>
      <c r="C229" s="240"/>
      <c r="D229" s="123">
        <v>0</v>
      </c>
      <c r="E229" s="123"/>
      <c r="F229" s="123">
        <v>-7634837803</v>
      </c>
      <c r="G229" s="123"/>
      <c r="H229" s="123">
        <v>900318934</v>
      </c>
      <c r="I229" s="123"/>
      <c r="J229" s="143">
        <f t="shared" si="6"/>
        <v>-6734518869</v>
      </c>
      <c r="K229" s="143"/>
      <c r="L229" s="246">
        <f>J229/درآمدها!$J$7</f>
        <v>3.2283432895865811E-3</v>
      </c>
      <c r="M229" s="246"/>
      <c r="N229" s="123">
        <v>1571434700</v>
      </c>
      <c r="O229" s="123"/>
      <c r="P229" s="123">
        <v>-223132206</v>
      </c>
      <c r="Q229" s="123"/>
      <c r="R229" s="123">
        <v>-1402963516</v>
      </c>
      <c r="S229" s="123"/>
      <c r="T229" s="143">
        <f t="shared" si="7"/>
        <v>-54661022</v>
      </c>
      <c r="U229" s="140"/>
      <c r="V229" s="246">
        <f>T229/درآمدها!$J$5</f>
        <v>2.005236711103092E-4</v>
      </c>
    </row>
    <row r="230" spans="1:22" s="97" customFormat="1" ht="42.75" customHeight="1">
      <c r="A230" s="98"/>
      <c r="B230" s="245" t="s">
        <v>343</v>
      </c>
      <c r="C230" s="240"/>
      <c r="D230" s="123">
        <v>0</v>
      </c>
      <c r="E230" s="123"/>
      <c r="F230" s="123">
        <v>-1800494447</v>
      </c>
      <c r="G230" s="123"/>
      <c r="H230" s="123">
        <v>7724366023</v>
      </c>
      <c r="I230" s="123"/>
      <c r="J230" s="143">
        <f t="shared" si="6"/>
        <v>5923871576</v>
      </c>
      <c r="K230" s="143"/>
      <c r="L230" s="246">
        <f>J230/درآمدها!$J$7</f>
        <v>-2.8397412529029002E-3</v>
      </c>
      <c r="M230" s="246"/>
      <c r="N230" s="123">
        <v>931658760</v>
      </c>
      <c r="O230" s="123"/>
      <c r="P230" s="123">
        <v>5351286532</v>
      </c>
      <c r="Q230" s="123"/>
      <c r="R230" s="123">
        <v>6016231425</v>
      </c>
      <c r="S230" s="123"/>
      <c r="T230" s="143">
        <f t="shared" si="7"/>
        <v>12299176717</v>
      </c>
      <c r="U230" s="140"/>
      <c r="V230" s="246">
        <f>T230/درآمدها!$J$5</f>
        <v>-4.5119464962204335E-2</v>
      </c>
    </row>
    <row r="231" spans="1:22" s="97" customFormat="1" ht="42.75" customHeight="1">
      <c r="A231" s="98"/>
      <c r="B231" s="245" t="s">
        <v>84</v>
      </c>
      <c r="C231" s="240"/>
      <c r="D231" s="123">
        <v>0</v>
      </c>
      <c r="E231" s="123"/>
      <c r="F231" s="123">
        <v>-2759611879</v>
      </c>
      <c r="G231" s="123"/>
      <c r="H231" s="123">
        <v>-419502258</v>
      </c>
      <c r="I231" s="123"/>
      <c r="J231" s="143">
        <f t="shared" si="6"/>
        <v>-3179114137</v>
      </c>
      <c r="K231" s="143"/>
      <c r="L231" s="246">
        <f>J231/درآمدها!$J$7</f>
        <v>1.5239799591708271E-3</v>
      </c>
      <c r="M231" s="246"/>
      <c r="N231" s="123">
        <v>2930298750</v>
      </c>
      <c r="O231" s="123"/>
      <c r="P231" s="123">
        <v>-4438955605</v>
      </c>
      <c r="Q231" s="123"/>
      <c r="R231" s="123">
        <v>-2370638844</v>
      </c>
      <c r="S231" s="123"/>
      <c r="T231" s="143">
        <f t="shared" si="7"/>
        <v>-3879295699</v>
      </c>
      <c r="U231" s="140"/>
      <c r="V231" s="246">
        <f>T231/درآمدها!$J$5</f>
        <v>1.4231175825543712E-2</v>
      </c>
    </row>
    <row r="232" spans="1:22" s="97" customFormat="1" ht="42.75" customHeight="1">
      <c r="A232" s="98"/>
      <c r="B232" s="245" t="s">
        <v>240</v>
      </c>
      <c r="C232" s="240"/>
      <c r="D232" s="123">
        <v>0</v>
      </c>
      <c r="E232" s="123"/>
      <c r="F232" s="123">
        <v>-1588836519</v>
      </c>
      <c r="G232" s="123"/>
      <c r="H232" s="123">
        <v>-1045085324</v>
      </c>
      <c r="I232" s="123"/>
      <c r="J232" s="143">
        <f t="shared" si="6"/>
        <v>-2633921843</v>
      </c>
      <c r="K232" s="143"/>
      <c r="L232" s="246">
        <f>J232/درآمدها!$J$7</f>
        <v>1.262629754634157E-3</v>
      </c>
      <c r="M232" s="246"/>
      <c r="N232" s="123">
        <v>0</v>
      </c>
      <c r="O232" s="123"/>
      <c r="P232" s="123">
        <v>-1494675182</v>
      </c>
      <c r="Q232" s="123"/>
      <c r="R232" s="123">
        <v>-2871683792</v>
      </c>
      <c r="S232" s="123"/>
      <c r="T232" s="143">
        <f t="shared" si="7"/>
        <v>-4366358974</v>
      </c>
      <c r="U232" s="140"/>
      <c r="V232" s="246">
        <f>T232/درآمدها!$J$5</f>
        <v>1.6017964882762768E-2</v>
      </c>
    </row>
    <row r="233" spans="1:22" s="97" customFormat="1" ht="42.75" customHeight="1">
      <c r="A233" s="98"/>
      <c r="B233" s="245" t="s">
        <v>110</v>
      </c>
      <c r="C233" s="240"/>
      <c r="D233" s="123">
        <v>0</v>
      </c>
      <c r="E233" s="123"/>
      <c r="F233" s="123">
        <v>-2739951286</v>
      </c>
      <c r="G233" s="123"/>
      <c r="H233" s="123">
        <v>-3495882577</v>
      </c>
      <c r="I233" s="123"/>
      <c r="J233" s="143">
        <f t="shared" si="6"/>
        <v>-6235833863</v>
      </c>
      <c r="K233" s="143"/>
      <c r="L233" s="246">
        <f>J233/درآمدها!$J$7</f>
        <v>2.9892874009546139E-3</v>
      </c>
      <c r="M233" s="246"/>
      <c r="N233" s="123">
        <v>9364905900</v>
      </c>
      <c r="O233" s="123"/>
      <c r="P233" s="123">
        <v>-13498972935</v>
      </c>
      <c r="Q233" s="123"/>
      <c r="R233" s="123">
        <v>-20462663840</v>
      </c>
      <c r="S233" s="123"/>
      <c r="T233" s="143">
        <f t="shared" si="7"/>
        <v>-24596730875</v>
      </c>
      <c r="U233" s="140"/>
      <c r="V233" s="246">
        <f>T233/درآمدها!$J$5</f>
        <v>9.0232977575269047E-2</v>
      </c>
    </row>
    <row r="234" spans="1:22" s="97" customFormat="1" ht="42.75" customHeight="1">
      <c r="A234" s="98"/>
      <c r="B234" s="245" t="s">
        <v>288</v>
      </c>
      <c r="C234" s="240"/>
      <c r="D234" s="123">
        <v>0</v>
      </c>
      <c r="E234" s="123"/>
      <c r="F234" s="123">
        <v>-6792062925</v>
      </c>
      <c r="G234" s="123"/>
      <c r="H234" s="123">
        <v>-1732044757</v>
      </c>
      <c r="I234" s="123"/>
      <c r="J234" s="143">
        <f t="shared" si="6"/>
        <v>-8524107682</v>
      </c>
      <c r="K234" s="143"/>
      <c r="L234" s="246">
        <f>J234/درآمدها!$J$7</f>
        <v>4.0862229908614611E-3</v>
      </c>
      <c r="M234" s="246"/>
      <c r="N234" s="123">
        <v>777186576</v>
      </c>
      <c r="O234" s="123"/>
      <c r="P234" s="123">
        <v>-7328206884</v>
      </c>
      <c r="Q234" s="123"/>
      <c r="R234" s="123">
        <v>-2727517410</v>
      </c>
      <c r="S234" s="123"/>
      <c r="T234" s="143">
        <f t="shared" si="7"/>
        <v>-9278537718</v>
      </c>
      <c r="U234" s="140"/>
      <c r="V234" s="246">
        <f>T234/درآمدها!$J$5</f>
        <v>3.4038266714969782E-2</v>
      </c>
    </row>
    <row r="235" spans="1:22" s="97" customFormat="1" ht="42.75" customHeight="1">
      <c r="A235" s="98"/>
      <c r="B235" s="245" t="s">
        <v>216</v>
      </c>
      <c r="C235" s="240"/>
      <c r="D235" s="123">
        <v>0</v>
      </c>
      <c r="E235" s="123"/>
      <c r="F235" s="123">
        <v>-2743663443</v>
      </c>
      <c r="G235" s="123"/>
      <c r="H235" s="123">
        <v>-1979009553</v>
      </c>
      <c r="I235" s="123"/>
      <c r="J235" s="143">
        <f t="shared" si="6"/>
        <v>-4722672996</v>
      </c>
      <c r="K235" s="143"/>
      <c r="L235" s="246">
        <f>J235/درآمدها!$J$7</f>
        <v>2.2639196610955929E-3</v>
      </c>
      <c r="M235" s="246"/>
      <c r="N235" s="123">
        <v>2587947560</v>
      </c>
      <c r="O235" s="123"/>
      <c r="P235" s="123">
        <v>-9207145329</v>
      </c>
      <c r="Q235" s="123"/>
      <c r="R235" s="123">
        <v>-7110017719</v>
      </c>
      <c r="S235" s="123"/>
      <c r="T235" s="143">
        <f t="shared" si="7"/>
        <v>-13729215488</v>
      </c>
      <c r="U235" s="140"/>
      <c r="V235" s="246">
        <f>T235/درآمدها!$J$5</f>
        <v>5.0365554656447424E-2</v>
      </c>
    </row>
    <row r="236" spans="1:22" s="97" customFormat="1" ht="42.75" customHeight="1">
      <c r="A236" s="98"/>
      <c r="B236" s="245" t="s">
        <v>259</v>
      </c>
      <c r="C236" s="240"/>
      <c r="D236" s="123">
        <v>0</v>
      </c>
      <c r="E236" s="123"/>
      <c r="F236" s="123">
        <v>-35370873377</v>
      </c>
      <c r="G236" s="123"/>
      <c r="H236" s="123">
        <v>276128259</v>
      </c>
      <c r="I236" s="123"/>
      <c r="J236" s="143">
        <f t="shared" si="6"/>
        <v>-35094745118</v>
      </c>
      <c r="K236" s="143"/>
      <c r="L236" s="246">
        <f>J236/درآمدها!$J$7</f>
        <v>1.6823456449572644E-2</v>
      </c>
      <c r="M236" s="246"/>
      <c r="N236" s="123">
        <v>0</v>
      </c>
      <c r="O236" s="123"/>
      <c r="P236" s="123">
        <v>-7641715620</v>
      </c>
      <c r="Q236" s="123"/>
      <c r="R236" s="123">
        <v>-1811993820</v>
      </c>
      <c r="S236" s="123"/>
      <c r="T236" s="143">
        <f t="shared" si="7"/>
        <v>-9453709440</v>
      </c>
      <c r="U236" s="140"/>
      <c r="V236" s="246">
        <f>T236/درآمدها!$J$5</f>
        <v>3.4680883253865716E-2</v>
      </c>
    </row>
    <row r="237" spans="1:22" s="97" customFormat="1" ht="42.75" customHeight="1">
      <c r="A237" s="98"/>
      <c r="B237" s="245" t="s">
        <v>479</v>
      </c>
      <c r="C237" s="240"/>
      <c r="D237" s="123">
        <v>0</v>
      </c>
      <c r="E237" s="123"/>
      <c r="F237" s="123">
        <v>-8070241913</v>
      </c>
      <c r="G237" s="123"/>
      <c r="H237" s="123">
        <v>-525057582</v>
      </c>
      <c r="I237" s="123"/>
      <c r="J237" s="143">
        <f t="shared" si="6"/>
        <v>-8595299495</v>
      </c>
      <c r="K237" s="143"/>
      <c r="L237" s="246">
        <f>J237/درآمدها!$J$7</f>
        <v>4.1203503897510839E-3</v>
      </c>
      <c r="M237" s="246"/>
      <c r="N237" s="123">
        <v>0</v>
      </c>
      <c r="O237" s="123"/>
      <c r="P237" s="123">
        <v>-6508202226</v>
      </c>
      <c r="Q237" s="123"/>
      <c r="R237" s="123">
        <v>516493939</v>
      </c>
      <c r="S237" s="123"/>
      <c r="T237" s="143">
        <f t="shared" si="7"/>
        <v>-5991708287</v>
      </c>
      <c r="U237" s="140"/>
      <c r="V237" s="246">
        <f>T237/درآمدها!$J$5</f>
        <v>2.1980550270928014E-2</v>
      </c>
    </row>
    <row r="238" spans="1:22" s="97" customFormat="1" ht="42.75" customHeight="1">
      <c r="A238" s="98"/>
      <c r="B238" s="245" t="s">
        <v>132</v>
      </c>
      <c r="C238" s="240"/>
      <c r="D238" s="123">
        <v>0</v>
      </c>
      <c r="E238" s="123"/>
      <c r="F238" s="123">
        <v>-5478426323</v>
      </c>
      <c r="G238" s="123"/>
      <c r="H238" s="123">
        <v>-2284911786</v>
      </c>
      <c r="I238" s="123"/>
      <c r="J238" s="143">
        <f t="shared" si="6"/>
        <v>-7763338109</v>
      </c>
      <c r="K238" s="143"/>
      <c r="L238" s="246">
        <f>J238/درآمدها!$J$7</f>
        <v>3.7215309625679999E-3</v>
      </c>
      <c r="M238" s="246"/>
      <c r="N238" s="123">
        <v>0</v>
      </c>
      <c r="O238" s="123"/>
      <c r="P238" s="123">
        <v>-16855665916</v>
      </c>
      <c r="Q238" s="123"/>
      <c r="R238" s="123">
        <v>-11954366690</v>
      </c>
      <c r="S238" s="123"/>
      <c r="T238" s="143">
        <f t="shared" si="7"/>
        <v>-28810032606</v>
      </c>
      <c r="U238" s="140"/>
      <c r="V238" s="246">
        <f>T238/درآمدها!$J$5</f>
        <v>0.10568945276879069</v>
      </c>
    </row>
    <row r="239" spans="1:22" s="97" customFormat="1" ht="42.75" customHeight="1">
      <c r="A239" s="98"/>
      <c r="B239" s="245" t="s">
        <v>363</v>
      </c>
      <c r="C239" s="240"/>
      <c r="D239" s="123">
        <v>0</v>
      </c>
      <c r="E239" s="123"/>
      <c r="F239" s="123">
        <v>-14836454614</v>
      </c>
      <c r="G239" s="123"/>
      <c r="H239" s="123">
        <v>14969721578</v>
      </c>
      <c r="I239" s="123"/>
      <c r="J239" s="143">
        <f t="shared" si="6"/>
        <v>133266964</v>
      </c>
      <c r="K239" s="143"/>
      <c r="L239" s="246">
        <f>J239/درآمدها!$J$7</f>
        <v>-6.3884520530990951E-5</v>
      </c>
      <c r="M239" s="246"/>
      <c r="N239" s="123">
        <v>0</v>
      </c>
      <c r="O239" s="123"/>
      <c r="P239" s="123">
        <v>0</v>
      </c>
      <c r="Q239" s="123"/>
      <c r="R239" s="123">
        <v>21915484127</v>
      </c>
      <c r="S239" s="123"/>
      <c r="T239" s="143">
        <f t="shared" si="7"/>
        <v>21915484127</v>
      </c>
      <c r="U239" s="140"/>
      <c r="V239" s="246">
        <f>T239/درآمدها!$J$5</f>
        <v>-8.0396838012025268E-2</v>
      </c>
    </row>
    <row r="240" spans="1:22" s="97" customFormat="1" ht="42.75" customHeight="1">
      <c r="A240" s="98"/>
      <c r="B240" s="245" t="s">
        <v>225</v>
      </c>
      <c r="C240" s="240"/>
      <c r="D240" s="123">
        <v>537681040</v>
      </c>
      <c r="E240" s="123"/>
      <c r="F240" s="123">
        <v>-7791188731</v>
      </c>
      <c r="G240" s="123"/>
      <c r="H240" s="123">
        <v>-1729510586</v>
      </c>
      <c r="I240" s="123"/>
      <c r="J240" s="143">
        <f t="shared" si="6"/>
        <v>-8983018277</v>
      </c>
      <c r="K240" s="143"/>
      <c r="L240" s="246">
        <f>J240/درآمدها!$J$7</f>
        <v>4.3062121198114292E-3</v>
      </c>
      <c r="M240" s="246"/>
      <c r="N240" s="123">
        <v>26937820098</v>
      </c>
      <c r="O240" s="123"/>
      <c r="P240" s="123">
        <v>-22819161404</v>
      </c>
      <c r="Q240" s="123"/>
      <c r="R240" s="123">
        <v>-3365844575</v>
      </c>
      <c r="S240" s="123"/>
      <c r="T240" s="143">
        <f t="shared" si="7"/>
        <v>752814119</v>
      </c>
      <c r="U240" s="140"/>
      <c r="V240" s="246">
        <f>T240/درآمدها!$J$5</f>
        <v>-2.7616946277651592E-3</v>
      </c>
    </row>
    <row r="241" spans="1:22" s="97" customFormat="1" ht="42.75" customHeight="1">
      <c r="A241" s="98"/>
      <c r="B241" s="245" t="s">
        <v>282</v>
      </c>
      <c r="C241" s="240"/>
      <c r="D241" s="123">
        <v>0</v>
      </c>
      <c r="E241" s="123"/>
      <c r="F241" s="123">
        <v>1834757000</v>
      </c>
      <c r="G241" s="123"/>
      <c r="H241" s="123">
        <v>3216724284</v>
      </c>
      <c r="I241" s="123"/>
      <c r="J241" s="143">
        <f t="shared" si="6"/>
        <v>5051481284</v>
      </c>
      <c r="K241" s="143"/>
      <c r="L241" s="246">
        <f>J241/درآمدها!$J$7</f>
        <v>-2.421541319119527E-3</v>
      </c>
      <c r="M241" s="246"/>
      <c r="N241" s="123">
        <v>128583680</v>
      </c>
      <c r="O241" s="123"/>
      <c r="P241" s="123">
        <v>6632941341</v>
      </c>
      <c r="Q241" s="123"/>
      <c r="R241" s="123">
        <v>1855177482</v>
      </c>
      <c r="S241" s="123"/>
      <c r="T241" s="143">
        <f t="shared" si="7"/>
        <v>8616702503</v>
      </c>
      <c r="U241" s="140"/>
      <c r="V241" s="246">
        <f>T241/درآمدها!$J$5</f>
        <v>-3.1610327717014698E-2</v>
      </c>
    </row>
    <row r="242" spans="1:22" s="97" customFormat="1" ht="42.75" customHeight="1">
      <c r="A242" s="98"/>
      <c r="B242" s="245" t="s">
        <v>230</v>
      </c>
      <c r="C242" s="240"/>
      <c r="D242" s="123">
        <v>0</v>
      </c>
      <c r="E242" s="123"/>
      <c r="F242" s="123">
        <v>0</v>
      </c>
      <c r="G242" s="123"/>
      <c r="H242" s="123">
        <v>0</v>
      </c>
      <c r="I242" s="123"/>
      <c r="J242" s="143">
        <f t="shared" si="6"/>
        <v>0</v>
      </c>
      <c r="K242" s="143"/>
      <c r="L242" s="246">
        <f>J242/درآمدها!$J$7</f>
        <v>0</v>
      </c>
      <c r="M242" s="246"/>
      <c r="N242" s="123">
        <v>585378300</v>
      </c>
      <c r="O242" s="123"/>
      <c r="P242" s="123">
        <v>0</v>
      </c>
      <c r="Q242" s="123"/>
      <c r="R242" s="123">
        <v>-5021519234</v>
      </c>
      <c r="S242" s="123"/>
      <c r="T242" s="143">
        <f t="shared" si="7"/>
        <v>-4436140934</v>
      </c>
      <c r="U242" s="140"/>
      <c r="V242" s="246">
        <f>T242/درآمدها!$J$5</f>
        <v>1.6273959635229578E-2</v>
      </c>
    </row>
    <row r="243" spans="1:22" s="97" customFormat="1" ht="42.75" customHeight="1">
      <c r="A243" s="98"/>
      <c r="B243" s="245" t="s">
        <v>335</v>
      </c>
      <c r="C243" s="240"/>
      <c r="D243" s="123">
        <v>0</v>
      </c>
      <c r="E243" s="123"/>
      <c r="F243" s="123">
        <v>-1029420998</v>
      </c>
      <c r="G243" s="123"/>
      <c r="H243" s="123">
        <v>-367695233</v>
      </c>
      <c r="I243" s="123"/>
      <c r="J243" s="143">
        <f t="shared" si="6"/>
        <v>-1397116231</v>
      </c>
      <c r="K243" s="143"/>
      <c r="L243" s="246">
        <f>J243/درآمدها!$J$7</f>
        <v>6.6973913012305277E-4</v>
      </c>
      <c r="M243" s="246"/>
      <c r="N243" s="123">
        <v>5076798280</v>
      </c>
      <c r="O243" s="123"/>
      <c r="P243" s="123">
        <v>-4316947280</v>
      </c>
      <c r="Q243" s="123"/>
      <c r="R243" s="123">
        <v>-10908253651</v>
      </c>
      <c r="S243" s="123"/>
      <c r="T243" s="143">
        <f t="shared" si="7"/>
        <v>-10148402651</v>
      </c>
      <c r="U243" s="140"/>
      <c r="V243" s="246">
        <f>T243/درآمدها!$J$5</f>
        <v>3.7229361636965261E-2</v>
      </c>
    </row>
    <row r="244" spans="1:22" s="97" customFormat="1" ht="42.75" customHeight="1">
      <c r="A244" s="98"/>
      <c r="B244" s="245" t="s">
        <v>106</v>
      </c>
      <c r="C244" s="240"/>
      <c r="D244" s="123">
        <v>1543959402</v>
      </c>
      <c r="E244" s="123"/>
      <c r="F244" s="123">
        <v>2855409368</v>
      </c>
      <c r="G244" s="123"/>
      <c r="H244" s="123">
        <v>1004555945</v>
      </c>
      <c r="I244" s="123"/>
      <c r="J244" s="143">
        <f t="shared" si="6"/>
        <v>5403924715</v>
      </c>
      <c r="K244" s="143"/>
      <c r="L244" s="246">
        <f>J244/درآمدها!$J$7</f>
        <v>-2.5904930152332948E-3</v>
      </c>
      <c r="M244" s="246"/>
      <c r="N244" s="123">
        <v>1543959402</v>
      </c>
      <c r="O244" s="123"/>
      <c r="P244" s="123">
        <v>7711185458</v>
      </c>
      <c r="Q244" s="123"/>
      <c r="R244" s="123">
        <v>-2203551570</v>
      </c>
      <c r="S244" s="123"/>
      <c r="T244" s="143">
        <f t="shared" si="7"/>
        <v>7051593290</v>
      </c>
      <c r="U244" s="140"/>
      <c r="V244" s="246">
        <f>T244/درآمدها!$J$5</f>
        <v>-2.586873281819764E-2</v>
      </c>
    </row>
    <row r="245" spans="1:22" s="97" customFormat="1" ht="42.75" customHeight="1">
      <c r="A245" s="98"/>
      <c r="B245" s="245" t="s">
        <v>146</v>
      </c>
      <c r="C245" s="240"/>
      <c r="D245" s="123">
        <v>0</v>
      </c>
      <c r="E245" s="123"/>
      <c r="F245" s="123">
        <v>180336762</v>
      </c>
      <c r="G245" s="123"/>
      <c r="H245" s="123">
        <v>385055543</v>
      </c>
      <c r="I245" s="123"/>
      <c r="J245" s="143">
        <f t="shared" si="6"/>
        <v>565392305</v>
      </c>
      <c r="K245" s="143"/>
      <c r="L245" s="246">
        <f>J245/درآمدها!$J$7</f>
        <v>-2.7103353473886295E-4</v>
      </c>
      <c r="M245" s="246"/>
      <c r="N245" s="123">
        <v>1781584470</v>
      </c>
      <c r="O245" s="123"/>
      <c r="P245" s="123">
        <v>2215499394</v>
      </c>
      <c r="Q245" s="123"/>
      <c r="R245" s="123">
        <v>-470034342</v>
      </c>
      <c r="S245" s="123"/>
      <c r="T245" s="143">
        <f t="shared" si="7"/>
        <v>3527049522</v>
      </c>
      <c r="U245" s="140"/>
      <c r="V245" s="246">
        <f>T245/درآمدها!$J$5</f>
        <v>-1.29389625817699E-2</v>
      </c>
    </row>
    <row r="246" spans="1:22" s="97" customFormat="1" ht="42.75" customHeight="1">
      <c r="A246" s="98"/>
      <c r="B246" s="245" t="s">
        <v>407</v>
      </c>
      <c r="C246" s="240"/>
      <c r="D246" s="123">
        <v>0</v>
      </c>
      <c r="E246" s="123"/>
      <c r="F246" s="123">
        <v>-2496339924</v>
      </c>
      <c r="G246" s="123"/>
      <c r="H246" s="123">
        <v>356715466</v>
      </c>
      <c r="I246" s="123"/>
      <c r="J246" s="143">
        <f t="shared" si="6"/>
        <v>-2139624458</v>
      </c>
      <c r="K246" s="143"/>
      <c r="L246" s="246">
        <f>J246/درآمدها!$J$7</f>
        <v>1.0256771709432158E-3</v>
      </c>
      <c r="M246" s="246"/>
      <c r="N246" s="123">
        <v>0</v>
      </c>
      <c r="O246" s="123"/>
      <c r="P246" s="123">
        <v>1168698816</v>
      </c>
      <c r="Q246" s="123"/>
      <c r="R246" s="123">
        <v>209436521</v>
      </c>
      <c r="S246" s="123"/>
      <c r="T246" s="143">
        <f t="shared" si="7"/>
        <v>1378135337</v>
      </c>
      <c r="U246" s="140"/>
      <c r="V246" s="246">
        <f>T246/درآمدها!$J$5</f>
        <v>-5.0556822201766214E-3</v>
      </c>
    </row>
    <row r="247" spans="1:22" s="97" customFormat="1" ht="42.75" customHeight="1">
      <c r="A247" s="98"/>
      <c r="B247" s="245" t="s">
        <v>395</v>
      </c>
      <c r="C247" s="240"/>
      <c r="D247" s="123">
        <v>0</v>
      </c>
      <c r="E247" s="123"/>
      <c r="F247" s="123">
        <v>-7879377374</v>
      </c>
      <c r="G247" s="123"/>
      <c r="H247" s="123">
        <v>13191085546</v>
      </c>
      <c r="I247" s="123"/>
      <c r="J247" s="143">
        <f t="shared" si="6"/>
        <v>5311708172</v>
      </c>
      <c r="K247" s="143"/>
      <c r="L247" s="246">
        <f>J247/درآمدها!$J$7</f>
        <v>-2.5462869385151328E-3</v>
      </c>
      <c r="M247" s="246"/>
      <c r="N247" s="123">
        <v>28576119</v>
      </c>
      <c r="O247" s="123"/>
      <c r="P247" s="123">
        <v>0</v>
      </c>
      <c r="Q247" s="123"/>
      <c r="R247" s="123">
        <v>12928561189</v>
      </c>
      <c r="S247" s="123"/>
      <c r="T247" s="143">
        <f t="shared" si="7"/>
        <v>12957137308</v>
      </c>
      <c r="U247" s="140"/>
      <c r="V247" s="246">
        <f>T247/درآمدها!$J$5</f>
        <v>-4.7533189922437033E-2</v>
      </c>
    </row>
    <row r="248" spans="1:22" s="97" customFormat="1" ht="42.75" customHeight="1">
      <c r="A248" s="98"/>
      <c r="B248" s="245" t="s">
        <v>349</v>
      </c>
      <c r="C248" s="240"/>
      <c r="D248" s="123">
        <v>0</v>
      </c>
      <c r="E248" s="123"/>
      <c r="F248" s="123">
        <v>0</v>
      </c>
      <c r="G248" s="123"/>
      <c r="H248" s="123">
        <v>0</v>
      </c>
      <c r="I248" s="123"/>
      <c r="J248" s="143">
        <f t="shared" si="6"/>
        <v>0</v>
      </c>
      <c r="K248" s="143"/>
      <c r="L248" s="246">
        <f>J248/درآمدها!$J$7</f>
        <v>0</v>
      </c>
      <c r="M248" s="246"/>
      <c r="N248" s="123">
        <v>0</v>
      </c>
      <c r="O248" s="123"/>
      <c r="P248" s="123">
        <v>0</v>
      </c>
      <c r="Q248" s="123"/>
      <c r="R248" s="123">
        <v>-818484665</v>
      </c>
      <c r="S248" s="123"/>
      <c r="T248" s="143">
        <f t="shared" si="7"/>
        <v>-818484665</v>
      </c>
      <c r="U248" s="140"/>
      <c r="V248" s="246">
        <f>T248/درآمدها!$J$5</f>
        <v>3.0026066796426092E-3</v>
      </c>
    </row>
    <row r="249" spans="1:22" s="97" customFormat="1" ht="42.75" customHeight="1">
      <c r="A249" s="98"/>
      <c r="B249" s="245" t="s">
        <v>269</v>
      </c>
      <c r="C249" s="240"/>
      <c r="D249" s="123">
        <v>0</v>
      </c>
      <c r="E249" s="123"/>
      <c r="F249" s="123">
        <v>-4024001813</v>
      </c>
      <c r="G249" s="123"/>
      <c r="H249" s="123">
        <v>-550400431</v>
      </c>
      <c r="I249" s="123"/>
      <c r="J249" s="143">
        <f t="shared" si="6"/>
        <v>-4574402244</v>
      </c>
      <c r="K249" s="143"/>
      <c r="L249" s="246">
        <f>J249/درآمدها!$J$7</f>
        <v>2.1928427368828564E-3</v>
      </c>
      <c r="M249" s="246"/>
      <c r="N249" s="123">
        <v>58348138</v>
      </c>
      <c r="O249" s="123"/>
      <c r="P249" s="123">
        <v>-4811069185</v>
      </c>
      <c r="Q249" s="123"/>
      <c r="R249" s="123">
        <v>-2315348503</v>
      </c>
      <c r="S249" s="123"/>
      <c r="T249" s="143">
        <f t="shared" si="7"/>
        <v>-7068069550</v>
      </c>
      <c r="U249" s="140"/>
      <c r="V249" s="246">
        <f>T249/درآمدها!$J$5</f>
        <v>2.592917589116777E-2</v>
      </c>
    </row>
    <row r="250" spans="1:22" s="97" customFormat="1" ht="42.75" customHeight="1">
      <c r="A250" s="98"/>
      <c r="B250" s="245" t="s">
        <v>364</v>
      </c>
      <c r="C250" s="240"/>
      <c r="D250" s="123">
        <v>0</v>
      </c>
      <c r="E250" s="123"/>
      <c r="F250" s="123">
        <v>-444686707</v>
      </c>
      <c r="G250" s="123"/>
      <c r="H250" s="123">
        <v>-1412583552</v>
      </c>
      <c r="I250" s="123"/>
      <c r="J250" s="143">
        <f t="shared" si="6"/>
        <v>-1857270259</v>
      </c>
      <c r="K250" s="143"/>
      <c r="L250" s="246">
        <f>J250/درآمدها!$J$7</f>
        <v>8.90324326685227E-4</v>
      </c>
      <c r="M250" s="246"/>
      <c r="N250" s="123">
        <v>86375520</v>
      </c>
      <c r="O250" s="123"/>
      <c r="P250" s="123">
        <v>-2735357535</v>
      </c>
      <c r="Q250" s="123"/>
      <c r="R250" s="123">
        <v>-3263698640</v>
      </c>
      <c r="S250" s="123"/>
      <c r="T250" s="143">
        <f t="shared" si="7"/>
        <v>-5912680655</v>
      </c>
      <c r="U250" s="140"/>
      <c r="V250" s="246">
        <f>T250/درآمدها!$J$5</f>
        <v>2.1690637819459496E-2</v>
      </c>
    </row>
    <row r="251" spans="1:22" s="97" customFormat="1" ht="42.75" customHeight="1">
      <c r="A251" s="98"/>
      <c r="B251" s="245" t="s">
        <v>232</v>
      </c>
      <c r="C251" s="240"/>
      <c r="D251" s="123">
        <v>0</v>
      </c>
      <c r="E251" s="123"/>
      <c r="F251" s="123">
        <v>-29715893354</v>
      </c>
      <c r="G251" s="123"/>
      <c r="H251" s="123">
        <v>28551437709</v>
      </c>
      <c r="I251" s="123"/>
      <c r="J251" s="143">
        <f t="shared" si="6"/>
        <v>-1164455645</v>
      </c>
      <c r="K251" s="143"/>
      <c r="L251" s="246">
        <f>J251/درآمدها!$J$7</f>
        <v>5.5820803841851471E-4</v>
      </c>
      <c r="M251" s="246"/>
      <c r="N251" s="123">
        <v>0</v>
      </c>
      <c r="O251" s="123"/>
      <c r="P251" s="123">
        <v>0</v>
      </c>
      <c r="Q251" s="123"/>
      <c r="R251" s="123">
        <v>27533877294</v>
      </c>
      <c r="S251" s="123"/>
      <c r="T251" s="143">
        <f t="shared" si="7"/>
        <v>27533877294</v>
      </c>
      <c r="U251" s="140"/>
      <c r="V251" s="246">
        <f>T251/درآمدها!$J$5</f>
        <v>-0.10100788373283007</v>
      </c>
    </row>
    <row r="252" spans="1:22" s="97" customFormat="1" ht="42.75" customHeight="1">
      <c r="A252" s="98"/>
      <c r="B252" s="245" t="s">
        <v>151</v>
      </c>
      <c r="C252" s="240"/>
      <c r="D252" s="123">
        <v>0</v>
      </c>
      <c r="E252" s="123"/>
      <c r="F252" s="123">
        <v>-2476121480</v>
      </c>
      <c r="G252" s="123"/>
      <c r="H252" s="123">
        <v>-1111133508</v>
      </c>
      <c r="I252" s="123"/>
      <c r="J252" s="143">
        <f t="shared" si="6"/>
        <v>-3587254988</v>
      </c>
      <c r="K252" s="143"/>
      <c r="L252" s="246">
        <f>J252/درآمدها!$J$7</f>
        <v>1.7196314679366876E-3</v>
      </c>
      <c r="M252" s="246"/>
      <c r="N252" s="123">
        <v>0</v>
      </c>
      <c r="O252" s="123"/>
      <c r="P252" s="123">
        <v>-1570874836</v>
      </c>
      <c r="Q252" s="123"/>
      <c r="R252" s="123">
        <v>1062111781</v>
      </c>
      <c r="S252" s="123"/>
      <c r="T252" s="143">
        <f t="shared" si="7"/>
        <v>-508763055</v>
      </c>
      <c r="U252" s="140"/>
      <c r="V252" s="246">
        <f>T252/درآمدها!$J$5</f>
        <v>1.8663945857780734E-3</v>
      </c>
    </row>
    <row r="253" spans="1:22" s="97" customFormat="1" ht="42.75" customHeight="1">
      <c r="A253" s="98"/>
      <c r="B253" s="245" t="s">
        <v>308</v>
      </c>
      <c r="C253" s="240"/>
      <c r="D253" s="123">
        <v>0</v>
      </c>
      <c r="E253" s="123"/>
      <c r="F253" s="123">
        <v>0</v>
      </c>
      <c r="G253" s="123"/>
      <c r="H253" s="123">
        <v>0</v>
      </c>
      <c r="I253" s="123"/>
      <c r="J253" s="143">
        <f t="shared" si="6"/>
        <v>0</v>
      </c>
      <c r="K253" s="143"/>
      <c r="L253" s="246">
        <f>J253/درآمدها!$J$7</f>
        <v>0</v>
      </c>
      <c r="M253" s="246"/>
      <c r="N253" s="123">
        <v>0</v>
      </c>
      <c r="O253" s="123"/>
      <c r="P253" s="123">
        <v>0</v>
      </c>
      <c r="Q253" s="123"/>
      <c r="R253" s="123">
        <v>-5709812585</v>
      </c>
      <c r="S253" s="123"/>
      <c r="T253" s="143">
        <f t="shared" si="7"/>
        <v>-5709812585</v>
      </c>
      <c r="U253" s="140"/>
      <c r="V253" s="246">
        <f>T253/درآمدها!$J$5</f>
        <v>2.0946417373902092E-2</v>
      </c>
    </row>
    <row r="254" spans="1:22" s="97" customFormat="1" ht="42.75" customHeight="1">
      <c r="A254" s="98"/>
      <c r="B254" s="245" t="s">
        <v>116</v>
      </c>
      <c r="C254" s="240"/>
      <c r="D254" s="123">
        <v>0</v>
      </c>
      <c r="E254" s="123"/>
      <c r="F254" s="123">
        <v>-31782342109</v>
      </c>
      <c r="G254" s="123"/>
      <c r="H254" s="123">
        <v>1214336326</v>
      </c>
      <c r="I254" s="123"/>
      <c r="J254" s="143">
        <f t="shared" si="6"/>
        <v>-30568005783</v>
      </c>
      <c r="K254" s="143"/>
      <c r="L254" s="246">
        <f>J254/درآمدها!$J$7</f>
        <v>1.4653462001546862E-2</v>
      </c>
      <c r="M254" s="246"/>
      <c r="N254" s="123">
        <v>2113494400</v>
      </c>
      <c r="O254" s="123"/>
      <c r="P254" s="123">
        <v>-2774627329</v>
      </c>
      <c r="Q254" s="123"/>
      <c r="R254" s="123">
        <v>57811001</v>
      </c>
      <c r="S254" s="123"/>
      <c r="T254" s="143">
        <f t="shared" si="7"/>
        <v>-603321928</v>
      </c>
      <c r="U254" s="140"/>
      <c r="V254" s="246">
        <f>T254/درآمدها!$J$5</f>
        <v>2.2132833129960439E-3</v>
      </c>
    </row>
    <row r="255" spans="1:22" s="97" customFormat="1" ht="42.75" customHeight="1">
      <c r="A255" s="98"/>
      <c r="B255" s="245" t="s">
        <v>125</v>
      </c>
      <c r="C255" s="240"/>
      <c r="D255" s="123">
        <v>0</v>
      </c>
      <c r="E255" s="123"/>
      <c r="F255" s="123">
        <v>-521763648</v>
      </c>
      <c r="G255" s="123"/>
      <c r="H255" s="123">
        <v>-689121910</v>
      </c>
      <c r="I255" s="123"/>
      <c r="J255" s="143">
        <f t="shared" si="6"/>
        <v>-1210885558</v>
      </c>
      <c r="K255" s="143"/>
      <c r="L255" s="246">
        <f>J255/درآمدها!$J$7</f>
        <v>5.8046526287438671E-4</v>
      </c>
      <c r="M255" s="246"/>
      <c r="N255" s="123">
        <v>66186800</v>
      </c>
      <c r="O255" s="123"/>
      <c r="P255" s="123">
        <v>-2640482869</v>
      </c>
      <c r="Q255" s="123"/>
      <c r="R255" s="123">
        <v>-3992315012</v>
      </c>
      <c r="S255" s="123"/>
      <c r="T255" s="143">
        <f t="shared" si="7"/>
        <v>-6566611081</v>
      </c>
      <c r="U255" s="140"/>
      <c r="V255" s="246">
        <f>T255/درآمدها!$J$5</f>
        <v>2.4089578140631104E-2</v>
      </c>
    </row>
    <row r="256" spans="1:22" s="97" customFormat="1" ht="42.75" customHeight="1">
      <c r="A256" s="98"/>
      <c r="B256" s="245" t="s">
        <v>174</v>
      </c>
      <c r="C256" s="240"/>
      <c r="D256" s="123">
        <v>0</v>
      </c>
      <c r="E256" s="123"/>
      <c r="F256" s="123">
        <v>-2123940330</v>
      </c>
      <c r="G256" s="123"/>
      <c r="H256" s="123">
        <v>-503676682</v>
      </c>
      <c r="I256" s="123"/>
      <c r="J256" s="143">
        <f t="shared" si="6"/>
        <v>-2627617012</v>
      </c>
      <c r="K256" s="143"/>
      <c r="L256" s="246">
        <f>J256/درآمدها!$J$7</f>
        <v>1.2596073919016802E-3</v>
      </c>
      <c r="M256" s="246"/>
      <c r="N256" s="123">
        <v>455348640</v>
      </c>
      <c r="O256" s="123"/>
      <c r="P256" s="123">
        <v>-1151997514</v>
      </c>
      <c r="Q256" s="123"/>
      <c r="R256" s="123">
        <v>-1220213735</v>
      </c>
      <c r="S256" s="123"/>
      <c r="T256" s="143">
        <f t="shared" si="7"/>
        <v>-1916862609</v>
      </c>
      <c r="U256" s="140"/>
      <c r="V256" s="246">
        <f>T256/درآمدها!$J$5</f>
        <v>7.032000378089623E-3</v>
      </c>
    </row>
    <row r="257" spans="1:22" s="97" customFormat="1" ht="42.75" customHeight="1">
      <c r="A257" s="98"/>
      <c r="B257" s="245" t="s">
        <v>315</v>
      </c>
      <c r="C257" s="240"/>
      <c r="D257" s="123">
        <v>0</v>
      </c>
      <c r="E257" s="123"/>
      <c r="F257" s="123">
        <v>-3281600517</v>
      </c>
      <c r="G257" s="123"/>
      <c r="H257" s="123">
        <v>144844814</v>
      </c>
      <c r="I257" s="123"/>
      <c r="J257" s="143">
        <f t="shared" si="6"/>
        <v>-3136755703</v>
      </c>
      <c r="K257" s="143"/>
      <c r="L257" s="246">
        <f>J257/درآمدها!$J$7</f>
        <v>1.5036744898683702E-3</v>
      </c>
      <c r="M257" s="246"/>
      <c r="N257" s="123">
        <v>3096868480</v>
      </c>
      <c r="O257" s="123"/>
      <c r="P257" s="123">
        <v>1409209324</v>
      </c>
      <c r="Q257" s="123"/>
      <c r="R257" s="123">
        <v>-7379830170</v>
      </c>
      <c r="S257" s="123"/>
      <c r="T257" s="143">
        <f t="shared" si="7"/>
        <v>-2873752366</v>
      </c>
      <c r="U257" s="140"/>
      <c r="V257" s="246">
        <f>T257/درآمدها!$J$5</f>
        <v>1.0542345408255573E-2</v>
      </c>
    </row>
    <row r="258" spans="1:22" s="97" customFormat="1" ht="42.75" customHeight="1">
      <c r="A258" s="98"/>
      <c r="B258" s="245" t="s">
        <v>148</v>
      </c>
      <c r="C258" s="240"/>
      <c r="D258" s="123">
        <v>0</v>
      </c>
      <c r="E258" s="123"/>
      <c r="F258" s="123">
        <v>-7717140412</v>
      </c>
      <c r="G258" s="123"/>
      <c r="H258" s="123">
        <v>-1157263170</v>
      </c>
      <c r="I258" s="123"/>
      <c r="J258" s="143">
        <f t="shared" si="6"/>
        <v>-8874403582</v>
      </c>
      <c r="K258" s="143"/>
      <c r="L258" s="246">
        <f>J258/درآمدها!$J$7</f>
        <v>4.2541452196253127E-3</v>
      </c>
      <c r="M258" s="246"/>
      <c r="N258" s="123">
        <v>0</v>
      </c>
      <c r="O258" s="123"/>
      <c r="P258" s="123">
        <v>-7199697168</v>
      </c>
      <c r="Q258" s="123"/>
      <c r="R258" s="123">
        <v>-1612862930</v>
      </c>
      <c r="S258" s="123"/>
      <c r="T258" s="143">
        <f t="shared" si="7"/>
        <v>-8812560098</v>
      </c>
      <c r="U258" s="140"/>
      <c r="V258" s="246">
        <f>T258/درآمدها!$J$5</f>
        <v>3.2328830271984049E-2</v>
      </c>
    </row>
    <row r="259" spans="1:22" s="97" customFormat="1" ht="42.75" customHeight="1">
      <c r="A259" s="98"/>
      <c r="B259" s="245" t="s">
        <v>251</v>
      </c>
      <c r="C259" s="240"/>
      <c r="D259" s="123">
        <v>0</v>
      </c>
      <c r="E259" s="123"/>
      <c r="F259" s="123">
        <v>3030342062</v>
      </c>
      <c r="G259" s="123"/>
      <c r="H259" s="123">
        <v>914031661</v>
      </c>
      <c r="I259" s="123"/>
      <c r="J259" s="143">
        <f t="shared" si="6"/>
        <v>3944373723</v>
      </c>
      <c r="K259" s="143"/>
      <c r="L259" s="246">
        <f>J259/درآمدها!$J$7</f>
        <v>-1.8908243763165094E-3</v>
      </c>
      <c r="M259" s="246"/>
      <c r="N259" s="123">
        <v>2189886160</v>
      </c>
      <c r="O259" s="123"/>
      <c r="P259" s="123">
        <v>7817632016</v>
      </c>
      <c r="Q259" s="123"/>
      <c r="R259" s="123">
        <v>-128190030</v>
      </c>
      <c r="S259" s="123"/>
      <c r="T259" s="143">
        <f t="shared" si="7"/>
        <v>9879328146</v>
      </c>
      <c r="U259" s="140"/>
      <c r="V259" s="246">
        <f>T259/درآمدها!$J$5</f>
        <v>-3.6242263233558364E-2</v>
      </c>
    </row>
    <row r="260" spans="1:22" s="97" customFormat="1" ht="42.75" customHeight="1">
      <c r="A260" s="98"/>
      <c r="B260" s="245" t="s">
        <v>144</v>
      </c>
      <c r="C260" s="240"/>
      <c r="D260" s="123">
        <v>0</v>
      </c>
      <c r="E260" s="123"/>
      <c r="F260" s="123">
        <v>-13707088728</v>
      </c>
      <c r="G260" s="123"/>
      <c r="H260" s="123">
        <v>-146704218</v>
      </c>
      <c r="I260" s="123"/>
      <c r="J260" s="143">
        <f t="shared" si="6"/>
        <v>-13853792946</v>
      </c>
      <c r="K260" s="143"/>
      <c r="L260" s="246">
        <f>J260/درآمدها!$J$7</f>
        <v>6.6411276532932391E-3</v>
      </c>
      <c r="M260" s="246"/>
      <c r="N260" s="123">
        <v>0</v>
      </c>
      <c r="O260" s="123"/>
      <c r="P260" s="123">
        <v>-15579901963</v>
      </c>
      <c r="Q260" s="123"/>
      <c r="R260" s="123">
        <v>663069848</v>
      </c>
      <c r="S260" s="123"/>
      <c r="T260" s="143">
        <f t="shared" si="7"/>
        <v>-14916832115</v>
      </c>
      <c r="U260" s="140"/>
      <c r="V260" s="246">
        <f>T260/درآمدها!$J$5</f>
        <v>5.4722319993138036E-2</v>
      </c>
    </row>
    <row r="261" spans="1:22" s="97" customFormat="1" ht="42.75" customHeight="1">
      <c r="A261" s="98"/>
      <c r="B261" s="245" t="s">
        <v>77</v>
      </c>
      <c r="C261" s="240"/>
      <c r="D261" s="123">
        <v>0</v>
      </c>
      <c r="E261" s="123"/>
      <c r="F261" s="123">
        <v>-14699104324</v>
      </c>
      <c r="G261" s="123"/>
      <c r="H261" s="123">
        <v>-14187634460</v>
      </c>
      <c r="I261" s="123"/>
      <c r="J261" s="143">
        <f t="shared" si="6"/>
        <v>-28886738784</v>
      </c>
      <c r="K261" s="143"/>
      <c r="L261" s="246">
        <f>J261/درآمدها!$J$7</f>
        <v>1.3847508801354705E-2</v>
      </c>
      <c r="M261" s="246"/>
      <c r="N261" s="123">
        <v>15866038714</v>
      </c>
      <c r="O261" s="123"/>
      <c r="P261" s="123">
        <v>-46524101738</v>
      </c>
      <c r="Q261" s="123"/>
      <c r="R261" s="123">
        <v>-27581243940</v>
      </c>
      <c r="S261" s="123"/>
      <c r="T261" s="143">
        <f t="shared" si="7"/>
        <v>-58239306964</v>
      </c>
      <c r="U261" s="140"/>
      <c r="V261" s="246">
        <f>T261/درآمدها!$J$5</f>
        <v>0.2136505906410143</v>
      </c>
    </row>
    <row r="262" spans="1:22" s="97" customFormat="1" ht="42.75" customHeight="1">
      <c r="A262" s="98"/>
      <c r="B262" s="245" t="s">
        <v>505</v>
      </c>
      <c r="C262" s="240"/>
      <c r="D262" s="123">
        <v>0</v>
      </c>
      <c r="E262" s="123"/>
      <c r="F262" s="123">
        <v>-3743349721</v>
      </c>
      <c r="G262" s="123"/>
      <c r="H262" s="123">
        <v>-2519088774</v>
      </c>
      <c r="I262" s="123"/>
      <c r="J262" s="143">
        <f t="shared" si="6"/>
        <v>-6262438495</v>
      </c>
      <c r="K262" s="143"/>
      <c r="L262" s="246">
        <f>J262/درآمدها!$J$7</f>
        <v>3.0020409304731786E-3</v>
      </c>
      <c r="M262" s="246"/>
      <c r="N262" s="123">
        <v>0</v>
      </c>
      <c r="O262" s="123"/>
      <c r="P262" s="123">
        <v>-8494504898</v>
      </c>
      <c r="Q262" s="123"/>
      <c r="R262" s="123">
        <v>-2519088774</v>
      </c>
      <c r="S262" s="123"/>
      <c r="T262" s="143">
        <f t="shared" si="7"/>
        <v>-11013593672</v>
      </c>
      <c r="U262" s="140"/>
      <c r="V262" s="246">
        <f>T262/درآمدها!$J$5</f>
        <v>4.0403310337423087E-2</v>
      </c>
    </row>
    <row r="263" spans="1:22" s="97" customFormat="1" ht="42.75" customHeight="1">
      <c r="A263" s="98"/>
      <c r="B263" s="245" t="s">
        <v>206</v>
      </c>
      <c r="C263" s="240"/>
      <c r="D263" s="123">
        <v>125583083</v>
      </c>
      <c r="E263" s="123"/>
      <c r="F263" s="123">
        <v>6620199809</v>
      </c>
      <c r="G263" s="123"/>
      <c r="H263" s="123">
        <v>3340959083</v>
      </c>
      <c r="I263" s="123"/>
      <c r="J263" s="143">
        <f t="shared" si="6"/>
        <v>10086741975</v>
      </c>
      <c r="K263" s="143"/>
      <c r="L263" s="246">
        <f>J263/درآمدها!$J$7</f>
        <v>-4.8353069316765989E-3</v>
      </c>
      <c r="M263" s="246"/>
      <c r="N263" s="123">
        <v>6584739660</v>
      </c>
      <c r="O263" s="123"/>
      <c r="P263" s="123">
        <v>4067891858</v>
      </c>
      <c r="Q263" s="123"/>
      <c r="R263" s="123">
        <v>-468126255</v>
      </c>
      <c r="S263" s="123"/>
      <c r="T263" s="143">
        <f t="shared" si="7"/>
        <v>10184505263</v>
      </c>
      <c r="U263" s="140"/>
      <c r="V263" s="246">
        <f>T263/درآمدها!$J$5</f>
        <v>-3.7361803878804625E-2</v>
      </c>
    </row>
    <row r="264" spans="1:22" s="97" customFormat="1" ht="42.75" customHeight="1">
      <c r="A264" s="98"/>
      <c r="B264" s="245" t="s">
        <v>157</v>
      </c>
      <c r="C264" s="240"/>
      <c r="D264" s="123">
        <v>0</v>
      </c>
      <c r="E264" s="123"/>
      <c r="F264" s="123">
        <v>-4016021304</v>
      </c>
      <c r="G264" s="123"/>
      <c r="H264" s="123">
        <v>968725391</v>
      </c>
      <c r="I264" s="123"/>
      <c r="J264" s="143">
        <f t="shared" si="6"/>
        <v>-3047295913</v>
      </c>
      <c r="K264" s="143"/>
      <c r="L264" s="246">
        <f>J264/درآمدها!$J$7</f>
        <v>1.4607899247862607E-3</v>
      </c>
      <c r="M264" s="246"/>
      <c r="N264" s="123">
        <v>0</v>
      </c>
      <c r="O264" s="123"/>
      <c r="P264" s="123">
        <v>6813210275</v>
      </c>
      <c r="Q264" s="123"/>
      <c r="R264" s="123">
        <v>-2769060622</v>
      </c>
      <c r="S264" s="123"/>
      <c r="T264" s="143">
        <f t="shared" si="7"/>
        <v>4044149653</v>
      </c>
      <c r="U264" s="140"/>
      <c r="V264" s="246">
        <f>T264/درآمدها!$J$5</f>
        <v>-1.4835941686912534E-2</v>
      </c>
    </row>
    <row r="265" spans="1:22" s="97" customFormat="1" ht="42.75" customHeight="1">
      <c r="A265" s="98"/>
      <c r="B265" s="245" t="s">
        <v>383</v>
      </c>
      <c r="C265" s="240"/>
      <c r="D265" s="123">
        <v>0</v>
      </c>
      <c r="E265" s="123"/>
      <c r="F265" s="123">
        <v>-7483956321</v>
      </c>
      <c r="G265" s="123"/>
      <c r="H265" s="123">
        <v>-2438031997</v>
      </c>
      <c r="I265" s="123"/>
      <c r="J265" s="143">
        <f t="shared" si="6"/>
        <v>-9921988318</v>
      </c>
      <c r="K265" s="143"/>
      <c r="L265" s="246">
        <f>J265/درآمدها!$J$7</f>
        <v>4.7563285557366145E-3</v>
      </c>
      <c r="M265" s="246"/>
      <c r="N265" s="123">
        <v>2200889700</v>
      </c>
      <c r="O265" s="123"/>
      <c r="P265" s="123">
        <v>-7431898328</v>
      </c>
      <c r="Q265" s="123"/>
      <c r="R265" s="123">
        <v>-2852364761</v>
      </c>
      <c r="S265" s="123"/>
      <c r="T265" s="143">
        <f t="shared" si="7"/>
        <v>-8083373389</v>
      </c>
      <c r="U265" s="140"/>
      <c r="V265" s="246">
        <f>T265/درآمدها!$J$5</f>
        <v>2.9653812673273133E-2</v>
      </c>
    </row>
    <row r="266" spans="1:22" s="97" customFormat="1" ht="42.75" customHeight="1">
      <c r="A266" s="98"/>
      <c r="B266" s="245" t="s">
        <v>355</v>
      </c>
      <c r="C266" s="240"/>
      <c r="D266" s="123">
        <v>0</v>
      </c>
      <c r="E266" s="123"/>
      <c r="F266" s="123">
        <v>-1141993548</v>
      </c>
      <c r="G266" s="123"/>
      <c r="H266" s="123">
        <v>-423924385</v>
      </c>
      <c r="I266" s="123"/>
      <c r="J266" s="143">
        <f t="shared" si="6"/>
        <v>-1565917933</v>
      </c>
      <c r="K266" s="143"/>
      <c r="L266" s="246">
        <f>J266/درآمدها!$J$7</f>
        <v>7.5065802760078946E-4</v>
      </c>
      <c r="M266" s="246"/>
      <c r="N266" s="123">
        <v>0</v>
      </c>
      <c r="O266" s="123"/>
      <c r="P266" s="123">
        <v>-2045040785</v>
      </c>
      <c r="Q266" s="123"/>
      <c r="R266" s="123">
        <v>-818733135</v>
      </c>
      <c r="S266" s="123"/>
      <c r="T266" s="143">
        <f t="shared" si="7"/>
        <v>-2863773920</v>
      </c>
      <c r="U266" s="140"/>
      <c r="V266" s="246">
        <f>T266/درآمدها!$J$5</f>
        <v>1.0505739531697028E-2</v>
      </c>
    </row>
    <row r="267" spans="1:22" s="97" customFormat="1" ht="42.75" customHeight="1">
      <c r="A267" s="98"/>
      <c r="B267" s="245" t="s">
        <v>209</v>
      </c>
      <c r="C267" s="240"/>
      <c r="D267" s="123">
        <v>0</v>
      </c>
      <c r="E267" s="123"/>
      <c r="F267" s="123">
        <v>-4031686159</v>
      </c>
      <c r="G267" s="123"/>
      <c r="H267" s="123">
        <v>1758603168</v>
      </c>
      <c r="I267" s="123"/>
      <c r="J267" s="143">
        <f t="shared" si="6"/>
        <v>-2273082991</v>
      </c>
      <c r="K267" s="143"/>
      <c r="L267" s="246">
        <f>J267/درآمدها!$J$7</f>
        <v>1.0896535243887287E-3</v>
      </c>
      <c r="M267" s="246"/>
      <c r="N267" s="123">
        <v>2366954100</v>
      </c>
      <c r="O267" s="123"/>
      <c r="P267" s="123">
        <v>9395009798</v>
      </c>
      <c r="Q267" s="123"/>
      <c r="R267" s="123">
        <v>-1390968074</v>
      </c>
      <c r="S267" s="123"/>
      <c r="T267" s="143">
        <f t="shared" si="7"/>
        <v>10370995824</v>
      </c>
      <c r="U267" s="140"/>
      <c r="V267" s="246">
        <f>T267/درآمدها!$J$5</f>
        <v>-3.8045943518914924E-2</v>
      </c>
    </row>
    <row r="268" spans="1:22" s="97" customFormat="1" ht="42.75" customHeight="1">
      <c r="A268" s="98"/>
      <c r="B268" s="245" t="s">
        <v>149</v>
      </c>
      <c r="C268" s="240"/>
      <c r="D268" s="123">
        <v>0</v>
      </c>
      <c r="E268" s="123"/>
      <c r="F268" s="123">
        <v>-6878524311</v>
      </c>
      <c r="G268" s="123"/>
      <c r="H268" s="123">
        <v>396935041</v>
      </c>
      <c r="I268" s="123"/>
      <c r="J268" s="143">
        <f t="shared" si="6"/>
        <v>-6481589270</v>
      </c>
      <c r="K268" s="143"/>
      <c r="L268" s="246">
        <f>J268/درآمدها!$J$7</f>
        <v>3.1070957900171392E-3</v>
      </c>
      <c r="M268" s="246"/>
      <c r="N268" s="123">
        <v>0</v>
      </c>
      <c r="O268" s="123"/>
      <c r="P268" s="123">
        <v>1721542721</v>
      </c>
      <c r="Q268" s="123"/>
      <c r="R268" s="123">
        <v>-3794147184</v>
      </c>
      <c r="S268" s="123"/>
      <c r="T268" s="143">
        <f t="shared" si="7"/>
        <v>-2072604463</v>
      </c>
      <c r="U268" s="140"/>
      <c r="V268" s="246">
        <f>T268/درآمدها!$J$5</f>
        <v>7.6033385486347291E-3</v>
      </c>
    </row>
    <row r="269" spans="1:22" s="97" customFormat="1" ht="42.75" customHeight="1">
      <c r="A269" s="98"/>
      <c r="B269" s="245" t="s">
        <v>167</v>
      </c>
      <c r="C269" s="240"/>
      <c r="D269" s="123">
        <v>26193673</v>
      </c>
      <c r="E269" s="123"/>
      <c r="F269" s="123">
        <v>620800298</v>
      </c>
      <c r="G269" s="123"/>
      <c r="H269" s="123">
        <v>459316307</v>
      </c>
      <c r="I269" s="123"/>
      <c r="J269" s="143">
        <f t="shared" si="6"/>
        <v>1106310278</v>
      </c>
      <c r="K269" s="143"/>
      <c r="L269" s="246">
        <f>J269/درآمدها!$J$7</f>
        <v>-5.3033474724116405E-4</v>
      </c>
      <c r="M269" s="246"/>
      <c r="N269" s="123">
        <v>1392006600</v>
      </c>
      <c r="O269" s="123"/>
      <c r="P269" s="123">
        <v>824798872</v>
      </c>
      <c r="Q269" s="123"/>
      <c r="R269" s="123">
        <v>-2316818925</v>
      </c>
      <c r="S269" s="123"/>
      <c r="T269" s="143">
        <f t="shared" si="7"/>
        <v>-100013453</v>
      </c>
      <c r="U269" s="140"/>
      <c r="V269" s="246">
        <f>T269/درآمدها!$J$5</f>
        <v>3.6689882519903063E-4</v>
      </c>
    </row>
    <row r="270" spans="1:22" s="97" customFormat="1" ht="42.75" customHeight="1">
      <c r="A270" s="98"/>
      <c r="B270" s="245" t="s">
        <v>74</v>
      </c>
      <c r="C270" s="240"/>
      <c r="D270" s="123">
        <v>0</v>
      </c>
      <c r="E270" s="123"/>
      <c r="F270" s="123">
        <v>-5836367952</v>
      </c>
      <c r="G270" s="123"/>
      <c r="H270" s="123">
        <v>2421377222</v>
      </c>
      <c r="I270" s="123"/>
      <c r="J270" s="143">
        <f t="shared" ref="J270:J333" si="8">D270+F270+H270</f>
        <v>-3414990730</v>
      </c>
      <c r="K270" s="143"/>
      <c r="L270" s="246">
        <f>J270/درآمدها!$J$7</f>
        <v>1.6370527162592882E-3</v>
      </c>
      <c r="M270" s="246"/>
      <c r="N270" s="123">
        <v>3395150150</v>
      </c>
      <c r="O270" s="123"/>
      <c r="P270" s="123">
        <v>6019227230</v>
      </c>
      <c r="Q270" s="123"/>
      <c r="R270" s="123">
        <v>4173040145</v>
      </c>
      <c r="S270" s="123"/>
      <c r="T270" s="143">
        <f t="shared" ref="T270:T334" si="9">N270+P270+R270</f>
        <v>13587417525</v>
      </c>
      <c r="U270" s="140"/>
      <c r="V270" s="246">
        <f>T270/درآمدها!$J$5</f>
        <v>-4.9845369576543071E-2</v>
      </c>
    </row>
    <row r="271" spans="1:22" s="97" customFormat="1" ht="42.75" customHeight="1">
      <c r="A271" s="98"/>
      <c r="B271" s="245" t="s">
        <v>302</v>
      </c>
      <c r="C271" s="240"/>
      <c r="D271" s="123">
        <v>0</v>
      </c>
      <c r="E271" s="123"/>
      <c r="F271" s="123">
        <v>-1857971358</v>
      </c>
      <c r="G271" s="123"/>
      <c r="H271" s="123">
        <v>-171772205</v>
      </c>
      <c r="I271" s="123"/>
      <c r="J271" s="143">
        <f t="shared" si="8"/>
        <v>-2029743563</v>
      </c>
      <c r="K271" s="143"/>
      <c r="L271" s="246">
        <f>J271/درآمدها!$J$7</f>
        <v>9.7300328927070196E-4</v>
      </c>
      <c r="M271" s="246"/>
      <c r="N271" s="123">
        <v>0</v>
      </c>
      <c r="O271" s="123"/>
      <c r="P271" s="123">
        <v>-2604628226</v>
      </c>
      <c r="Q271" s="123"/>
      <c r="R271" s="123">
        <v>-2173143289</v>
      </c>
      <c r="S271" s="123"/>
      <c r="T271" s="143">
        <f t="shared" si="9"/>
        <v>-4777771515</v>
      </c>
      <c r="U271" s="140"/>
      <c r="V271" s="246">
        <f>T271/درآمدها!$J$5</f>
        <v>1.7527229621028009E-2</v>
      </c>
    </row>
    <row r="272" spans="1:22" s="97" customFormat="1" ht="42.75" customHeight="1">
      <c r="A272" s="98"/>
      <c r="B272" s="245" t="s">
        <v>350</v>
      </c>
      <c r="C272" s="240"/>
      <c r="D272" s="123">
        <v>0</v>
      </c>
      <c r="E272" s="123"/>
      <c r="F272" s="123">
        <v>-5719971374</v>
      </c>
      <c r="G272" s="123"/>
      <c r="H272" s="123">
        <v>0</v>
      </c>
      <c r="I272" s="123"/>
      <c r="J272" s="143">
        <f t="shared" si="8"/>
        <v>-5719971374</v>
      </c>
      <c r="K272" s="143"/>
      <c r="L272" s="246">
        <f>J272/درآمدها!$J$7</f>
        <v>2.74199709898834E-3</v>
      </c>
      <c r="M272" s="246"/>
      <c r="N272" s="123">
        <v>0</v>
      </c>
      <c r="O272" s="123"/>
      <c r="P272" s="123">
        <v>-2948888578</v>
      </c>
      <c r="Q272" s="123"/>
      <c r="R272" s="123">
        <v>-2655956490</v>
      </c>
      <c r="S272" s="123"/>
      <c r="T272" s="143">
        <f t="shared" si="9"/>
        <v>-5604845068</v>
      </c>
      <c r="U272" s="140"/>
      <c r="V272" s="246">
        <f>T272/درآمدها!$J$5</f>
        <v>2.0561344591029977E-2</v>
      </c>
    </row>
    <row r="273" spans="1:22" s="97" customFormat="1" ht="42.75" customHeight="1">
      <c r="A273" s="98"/>
      <c r="B273" s="245" t="s">
        <v>90</v>
      </c>
      <c r="C273" s="240"/>
      <c r="D273" s="123">
        <v>0</v>
      </c>
      <c r="E273" s="123"/>
      <c r="F273" s="123">
        <v>-7319690831</v>
      </c>
      <c r="G273" s="123"/>
      <c r="H273" s="123">
        <v>2207809842</v>
      </c>
      <c r="I273" s="123"/>
      <c r="J273" s="143">
        <f t="shared" si="8"/>
        <v>-5111880989</v>
      </c>
      <c r="K273" s="143"/>
      <c r="L273" s="246">
        <f>J273/درآمدها!$J$7</f>
        <v>2.4504952779876702E-3</v>
      </c>
      <c r="M273" s="246"/>
      <c r="N273" s="123">
        <v>0</v>
      </c>
      <c r="O273" s="123"/>
      <c r="P273" s="123">
        <v>2329065985</v>
      </c>
      <c r="Q273" s="123"/>
      <c r="R273" s="123">
        <v>1834783048</v>
      </c>
      <c r="S273" s="123"/>
      <c r="T273" s="143">
        <f t="shared" si="9"/>
        <v>4163849033</v>
      </c>
      <c r="U273" s="140"/>
      <c r="V273" s="246">
        <f>T273/درآمدها!$J$5</f>
        <v>-1.5275058231554306E-2</v>
      </c>
    </row>
    <row r="274" spans="1:22" s="97" customFormat="1" ht="42.75" customHeight="1">
      <c r="A274" s="98"/>
      <c r="B274" s="245" t="s">
        <v>480</v>
      </c>
      <c r="C274" s="240"/>
      <c r="D274" s="123">
        <v>0</v>
      </c>
      <c r="E274" s="123"/>
      <c r="F274" s="123">
        <v>-569948576</v>
      </c>
      <c r="G274" s="123"/>
      <c r="H274" s="123">
        <v>-1106021811</v>
      </c>
      <c r="I274" s="123"/>
      <c r="J274" s="143">
        <f t="shared" si="8"/>
        <v>-1675970387</v>
      </c>
      <c r="K274" s="143"/>
      <c r="L274" s="246">
        <f>J274/درآمدها!$J$7</f>
        <v>8.0341414994367511E-4</v>
      </c>
      <c r="M274" s="246"/>
      <c r="N274" s="123">
        <v>0</v>
      </c>
      <c r="O274" s="123"/>
      <c r="P274" s="123">
        <v>-1193430408</v>
      </c>
      <c r="Q274" s="123"/>
      <c r="R274" s="123">
        <v>-1153607729</v>
      </c>
      <c r="S274" s="123"/>
      <c r="T274" s="143">
        <f t="shared" si="9"/>
        <v>-2347038137</v>
      </c>
      <c r="U274" s="140"/>
      <c r="V274" s="246">
        <f>T274/درآمدها!$J$5</f>
        <v>8.6100970352720602E-3</v>
      </c>
    </row>
    <row r="275" spans="1:22" s="97" customFormat="1" ht="42.75" customHeight="1">
      <c r="A275" s="98"/>
      <c r="B275" s="245" t="s">
        <v>339</v>
      </c>
      <c r="C275" s="240"/>
      <c r="D275" s="123">
        <v>0</v>
      </c>
      <c r="E275" s="123"/>
      <c r="F275" s="123">
        <v>-4883299090</v>
      </c>
      <c r="G275" s="123"/>
      <c r="H275" s="123">
        <v>-822512738</v>
      </c>
      <c r="I275" s="123"/>
      <c r="J275" s="143">
        <f t="shared" si="8"/>
        <v>-5705811828</v>
      </c>
      <c r="K275" s="143"/>
      <c r="L275" s="246">
        <f>J275/درآمدها!$J$7</f>
        <v>2.7352094017226731E-3</v>
      </c>
      <c r="M275" s="246"/>
      <c r="N275" s="123">
        <v>1539720000</v>
      </c>
      <c r="O275" s="123"/>
      <c r="P275" s="123">
        <v>-7132090152</v>
      </c>
      <c r="Q275" s="123"/>
      <c r="R275" s="123">
        <v>-6596451710</v>
      </c>
      <c r="S275" s="123"/>
      <c r="T275" s="143">
        <f t="shared" si="9"/>
        <v>-12188821862</v>
      </c>
      <c r="U275" s="140"/>
      <c r="V275" s="246">
        <f>T275/درآمدها!$J$5</f>
        <v>4.4714628758273756E-2</v>
      </c>
    </row>
    <row r="276" spans="1:22" s="97" customFormat="1" ht="42.75" customHeight="1">
      <c r="A276" s="98"/>
      <c r="B276" s="245" t="s">
        <v>262</v>
      </c>
      <c r="C276" s="240"/>
      <c r="D276" s="123">
        <v>0</v>
      </c>
      <c r="E276" s="123"/>
      <c r="F276" s="123">
        <v>-11462938172</v>
      </c>
      <c r="G276" s="123"/>
      <c r="H276" s="123">
        <v>-586694295</v>
      </c>
      <c r="I276" s="123"/>
      <c r="J276" s="143">
        <f t="shared" si="8"/>
        <v>-12049632467</v>
      </c>
      <c r="K276" s="143"/>
      <c r="L276" s="246">
        <f>J276/درآمدها!$J$7</f>
        <v>5.7762626957492376E-3</v>
      </c>
      <c r="M276" s="246"/>
      <c r="N276" s="123">
        <v>821320380</v>
      </c>
      <c r="O276" s="123"/>
      <c r="P276" s="123">
        <v>-10383300087</v>
      </c>
      <c r="Q276" s="123"/>
      <c r="R276" s="123">
        <v>-2673376392</v>
      </c>
      <c r="S276" s="123"/>
      <c r="T276" s="143">
        <f t="shared" si="9"/>
        <v>-12235356099</v>
      </c>
      <c r="U276" s="140"/>
      <c r="V276" s="246">
        <f>T276/درآمدها!$J$5</f>
        <v>4.4885339361444648E-2</v>
      </c>
    </row>
    <row r="277" spans="1:22" s="97" customFormat="1" ht="42.75" customHeight="1">
      <c r="A277" s="98"/>
      <c r="B277" s="245" t="s">
        <v>530</v>
      </c>
      <c r="C277" s="240"/>
      <c r="D277" s="123">
        <v>0</v>
      </c>
      <c r="E277" s="123"/>
      <c r="F277" s="123">
        <v>525283928</v>
      </c>
      <c r="G277" s="123"/>
      <c r="H277" s="123">
        <v>-3223346697</v>
      </c>
      <c r="I277" s="123"/>
      <c r="J277" s="143">
        <f t="shared" si="8"/>
        <v>-2698062769</v>
      </c>
      <c r="K277" s="143"/>
      <c r="L277" s="246">
        <f>J277/درآمدها!$J$7</f>
        <v>1.2933771520455947E-3</v>
      </c>
      <c r="M277" s="246"/>
      <c r="N277" s="123">
        <v>0</v>
      </c>
      <c r="O277" s="123"/>
      <c r="P277" s="123">
        <v>0</v>
      </c>
      <c r="Q277" s="123"/>
      <c r="R277" s="123">
        <v>-3223346697</v>
      </c>
      <c r="S277" s="123"/>
      <c r="T277" s="143">
        <f t="shared" si="9"/>
        <v>-3223346697</v>
      </c>
      <c r="U277" s="140"/>
      <c r="V277" s="246">
        <f>T277/درآمدها!$J$5</f>
        <v>1.1824830368955222E-2</v>
      </c>
    </row>
    <row r="278" spans="1:22" s="97" customFormat="1" ht="42.75" customHeight="1">
      <c r="A278" s="98"/>
      <c r="B278" s="245" t="s">
        <v>376</v>
      </c>
      <c r="C278" s="240"/>
      <c r="D278" s="123">
        <v>0</v>
      </c>
      <c r="E278" s="123"/>
      <c r="F278" s="123">
        <v>-3193965828</v>
      </c>
      <c r="G278" s="123"/>
      <c r="H278" s="123">
        <v>-302722159</v>
      </c>
      <c r="I278" s="123"/>
      <c r="J278" s="143">
        <f t="shared" si="8"/>
        <v>-3496687987</v>
      </c>
      <c r="K278" s="143"/>
      <c r="L278" s="246">
        <f>J278/درآمدها!$J$7</f>
        <v>1.6762161363259608E-3</v>
      </c>
      <c r="M278" s="246"/>
      <c r="N278" s="123">
        <v>0</v>
      </c>
      <c r="O278" s="123"/>
      <c r="P278" s="123">
        <v>-2066052589</v>
      </c>
      <c r="Q278" s="123"/>
      <c r="R278" s="123">
        <v>-2624702603</v>
      </c>
      <c r="S278" s="123"/>
      <c r="T278" s="143">
        <f t="shared" si="9"/>
        <v>-4690755192</v>
      </c>
      <c r="U278" s="140"/>
      <c r="V278" s="246">
        <f>T278/درآمدها!$J$5</f>
        <v>1.7208010698731232E-2</v>
      </c>
    </row>
    <row r="279" spans="1:22" s="97" customFormat="1" ht="42.75" customHeight="1">
      <c r="A279" s="98"/>
      <c r="B279" s="245" t="s">
        <v>178</v>
      </c>
      <c r="C279" s="240"/>
      <c r="D279" s="123">
        <v>0</v>
      </c>
      <c r="E279" s="123"/>
      <c r="F279" s="123">
        <v>-8831481704</v>
      </c>
      <c r="G279" s="123"/>
      <c r="H279" s="123">
        <v>-1759194572</v>
      </c>
      <c r="I279" s="123"/>
      <c r="J279" s="143">
        <f t="shared" si="8"/>
        <v>-10590676276</v>
      </c>
      <c r="K279" s="143"/>
      <c r="L279" s="246">
        <f>J279/درآمدها!$J$7</f>
        <v>5.07687918808746E-3</v>
      </c>
      <c r="M279" s="246"/>
      <c r="N279" s="123">
        <v>0</v>
      </c>
      <c r="O279" s="123"/>
      <c r="P279" s="123">
        <v>-16977945195</v>
      </c>
      <c r="Q279" s="123"/>
      <c r="R279" s="123">
        <v>-4420945812</v>
      </c>
      <c r="S279" s="123"/>
      <c r="T279" s="143">
        <f t="shared" si="9"/>
        <v>-21398891007</v>
      </c>
      <c r="U279" s="140"/>
      <c r="V279" s="246">
        <f>T279/درآمدها!$J$5</f>
        <v>7.8501718874063889E-2</v>
      </c>
    </row>
    <row r="280" spans="1:22" s="97" customFormat="1" ht="42.75" customHeight="1">
      <c r="A280" s="98"/>
      <c r="B280" s="245" t="s">
        <v>96</v>
      </c>
      <c r="C280" s="240"/>
      <c r="D280" s="123">
        <v>0</v>
      </c>
      <c r="E280" s="123"/>
      <c r="F280" s="123">
        <v>-26723637933</v>
      </c>
      <c r="G280" s="123"/>
      <c r="H280" s="123">
        <v>1847047208</v>
      </c>
      <c r="I280" s="123"/>
      <c r="J280" s="143">
        <f t="shared" si="8"/>
        <v>-24876590725</v>
      </c>
      <c r="K280" s="143"/>
      <c r="L280" s="246">
        <f>J280/درآمدها!$J$7</f>
        <v>1.1925154015756835E-2</v>
      </c>
      <c r="M280" s="246"/>
      <c r="N280" s="123">
        <v>3577438200</v>
      </c>
      <c r="O280" s="123"/>
      <c r="P280" s="123">
        <v>7802504365</v>
      </c>
      <c r="Q280" s="123"/>
      <c r="R280" s="123">
        <v>4087172416</v>
      </c>
      <c r="S280" s="123"/>
      <c r="T280" s="143">
        <f t="shared" si="9"/>
        <v>15467114981</v>
      </c>
      <c r="U280" s="140"/>
      <c r="V280" s="246">
        <f>T280/درآمدها!$J$5</f>
        <v>-5.6741029786735057E-2</v>
      </c>
    </row>
    <row r="281" spans="1:22" s="97" customFormat="1" ht="42.75" customHeight="1">
      <c r="A281" s="98"/>
      <c r="B281" s="245" t="s">
        <v>207</v>
      </c>
      <c r="C281" s="240"/>
      <c r="D281" s="123">
        <v>0</v>
      </c>
      <c r="E281" s="123"/>
      <c r="F281" s="123">
        <v>-2601731241</v>
      </c>
      <c r="G281" s="123"/>
      <c r="H281" s="123">
        <v>0</v>
      </c>
      <c r="I281" s="123"/>
      <c r="J281" s="143">
        <f t="shared" si="8"/>
        <v>-2601731241</v>
      </c>
      <c r="K281" s="143"/>
      <c r="L281" s="246">
        <f>J281/درآمدها!$J$7</f>
        <v>1.2471984645931085E-3</v>
      </c>
      <c r="M281" s="246"/>
      <c r="N281" s="123">
        <v>38678387</v>
      </c>
      <c r="O281" s="123"/>
      <c r="P281" s="123">
        <v>-3902630034</v>
      </c>
      <c r="Q281" s="123"/>
      <c r="R281" s="123">
        <v>-1110507828</v>
      </c>
      <c r="S281" s="123"/>
      <c r="T281" s="143">
        <f t="shared" si="9"/>
        <v>-4974459475</v>
      </c>
      <c r="U281" s="140"/>
      <c r="V281" s="246">
        <f>T281/درآمدها!$J$5</f>
        <v>1.8248778365623337E-2</v>
      </c>
    </row>
    <row r="282" spans="1:22" s="97" customFormat="1" ht="42.75" customHeight="1">
      <c r="A282" s="98"/>
      <c r="B282" s="245" t="s">
        <v>408</v>
      </c>
      <c r="C282" s="240"/>
      <c r="D282" s="123">
        <v>0</v>
      </c>
      <c r="E282" s="123"/>
      <c r="F282" s="123">
        <v>-16842651660</v>
      </c>
      <c r="G282" s="123"/>
      <c r="H282" s="123">
        <v>547431261</v>
      </c>
      <c r="I282" s="123"/>
      <c r="J282" s="143">
        <f t="shared" si="8"/>
        <v>-16295220399</v>
      </c>
      <c r="K282" s="143"/>
      <c r="L282" s="246">
        <f>J282/درآمدها!$J$7</f>
        <v>7.811480886868092E-3</v>
      </c>
      <c r="M282" s="246"/>
      <c r="N282" s="123">
        <v>5929784000</v>
      </c>
      <c r="O282" s="123"/>
      <c r="P282" s="123">
        <v>154546687</v>
      </c>
      <c r="Q282" s="123"/>
      <c r="R282" s="123">
        <v>3328495436</v>
      </c>
      <c r="S282" s="123"/>
      <c r="T282" s="143">
        <f t="shared" si="9"/>
        <v>9412826123</v>
      </c>
      <c r="U282" s="140"/>
      <c r="V282" s="246">
        <f>T282/درآمدها!$J$5</f>
        <v>-3.4530903020931057E-2</v>
      </c>
    </row>
    <row r="283" spans="1:22" s="97" customFormat="1" ht="42.75" customHeight="1">
      <c r="A283" s="98"/>
      <c r="B283" s="245" t="s">
        <v>115</v>
      </c>
      <c r="C283" s="240"/>
      <c r="D283" s="123">
        <v>0</v>
      </c>
      <c r="E283" s="123"/>
      <c r="F283" s="123">
        <v>0</v>
      </c>
      <c r="G283" s="123"/>
      <c r="H283" s="123">
        <v>0</v>
      </c>
      <c r="I283" s="123"/>
      <c r="J283" s="143">
        <f t="shared" si="8"/>
        <v>0</v>
      </c>
      <c r="K283" s="143"/>
      <c r="L283" s="246">
        <f>J283/درآمدها!$J$7</f>
        <v>0</v>
      </c>
      <c r="M283" s="246"/>
      <c r="N283" s="123">
        <v>0</v>
      </c>
      <c r="O283" s="123"/>
      <c r="P283" s="123">
        <v>0</v>
      </c>
      <c r="Q283" s="123"/>
      <c r="R283" s="123">
        <v>-736274817</v>
      </c>
      <c r="S283" s="123"/>
      <c r="T283" s="143">
        <f t="shared" si="9"/>
        <v>-736274817</v>
      </c>
      <c r="U283" s="140"/>
      <c r="V283" s="246">
        <f>T283/درآمدها!$J$5</f>
        <v>2.7010202855502975E-3</v>
      </c>
    </row>
    <row r="284" spans="1:22" s="97" customFormat="1" ht="42.75" customHeight="1">
      <c r="A284" s="98"/>
      <c r="B284" s="245" t="s">
        <v>270</v>
      </c>
      <c r="C284" s="240"/>
      <c r="D284" s="123">
        <v>90812</v>
      </c>
      <c r="E284" s="123"/>
      <c r="F284" s="123">
        <v>-3849974600</v>
      </c>
      <c r="G284" s="123"/>
      <c r="H284" s="123">
        <v>4159027755</v>
      </c>
      <c r="I284" s="123"/>
      <c r="J284" s="143">
        <f t="shared" si="8"/>
        <v>309143967</v>
      </c>
      <c r="K284" s="143"/>
      <c r="L284" s="246">
        <f>J284/درآمدها!$J$7</f>
        <v>-1.4819512288764594E-4</v>
      </c>
      <c r="M284" s="246"/>
      <c r="N284" s="123">
        <v>167238226</v>
      </c>
      <c r="O284" s="123"/>
      <c r="P284" s="123">
        <v>0</v>
      </c>
      <c r="Q284" s="123"/>
      <c r="R284" s="123">
        <v>2846334264</v>
      </c>
      <c r="S284" s="123"/>
      <c r="T284" s="143">
        <f t="shared" si="9"/>
        <v>3013572490</v>
      </c>
      <c r="U284" s="140"/>
      <c r="V284" s="246">
        <f>T284/درآمدها!$J$5</f>
        <v>-1.1055274796212841E-2</v>
      </c>
    </row>
    <row r="285" spans="1:22" s="97" customFormat="1" ht="42.75" customHeight="1">
      <c r="A285" s="98"/>
      <c r="B285" s="245" t="s">
        <v>154</v>
      </c>
      <c r="C285" s="240"/>
      <c r="D285" s="123">
        <v>0</v>
      </c>
      <c r="E285" s="123"/>
      <c r="F285" s="123">
        <v>-4548978848</v>
      </c>
      <c r="G285" s="123"/>
      <c r="H285" s="123">
        <v>-1768489638</v>
      </c>
      <c r="I285" s="123"/>
      <c r="J285" s="143">
        <f t="shared" si="8"/>
        <v>-6317468486</v>
      </c>
      <c r="K285" s="143"/>
      <c r="L285" s="246">
        <f>J285/درآمدها!$J$7</f>
        <v>3.028420796002791E-3</v>
      </c>
      <c r="M285" s="246"/>
      <c r="N285" s="123">
        <v>0</v>
      </c>
      <c r="O285" s="123"/>
      <c r="P285" s="123">
        <v>-15696008231</v>
      </c>
      <c r="Q285" s="123"/>
      <c r="R285" s="123">
        <v>-64827329879</v>
      </c>
      <c r="S285" s="123"/>
      <c r="T285" s="143">
        <f t="shared" si="9"/>
        <v>-80523338110</v>
      </c>
      <c r="U285" s="140"/>
      <c r="V285" s="246">
        <f>T285/درآمدها!$J$5</f>
        <v>0.29539944144977509</v>
      </c>
    </row>
    <row r="286" spans="1:22" s="97" customFormat="1" ht="42.75" customHeight="1">
      <c r="A286" s="98"/>
      <c r="B286" s="245" t="s">
        <v>331</v>
      </c>
      <c r="C286" s="240"/>
      <c r="D286" s="123">
        <v>2502000</v>
      </c>
      <c r="E286" s="123"/>
      <c r="F286" s="123">
        <v>-4573253134</v>
      </c>
      <c r="G286" s="123"/>
      <c r="H286" s="123">
        <v>2986526570</v>
      </c>
      <c r="I286" s="123"/>
      <c r="J286" s="143">
        <f t="shared" si="8"/>
        <v>-1584224564</v>
      </c>
      <c r="K286" s="143"/>
      <c r="L286" s="246">
        <f>J286/درآمدها!$J$7</f>
        <v>7.5943372345871243E-4</v>
      </c>
      <c r="M286" s="246"/>
      <c r="N286" s="123">
        <v>129937210</v>
      </c>
      <c r="O286" s="123"/>
      <c r="P286" s="123">
        <v>0</v>
      </c>
      <c r="Q286" s="123"/>
      <c r="R286" s="123">
        <v>998813410</v>
      </c>
      <c r="S286" s="123"/>
      <c r="T286" s="143">
        <f t="shared" si="9"/>
        <v>1128750620</v>
      </c>
      <c r="U286" s="140"/>
      <c r="V286" s="246">
        <f>T286/درآمدها!$J$5</f>
        <v>-4.1408157002706166E-3</v>
      </c>
    </row>
    <row r="287" spans="1:22" s="97" customFormat="1" ht="42.75" customHeight="1">
      <c r="A287" s="98"/>
      <c r="B287" s="245" t="s">
        <v>134</v>
      </c>
      <c r="C287" s="240"/>
      <c r="D287" s="123">
        <v>0</v>
      </c>
      <c r="E287" s="123"/>
      <c r="F287" s="123">
        <v>-4983801883</v>
      </c>
      <c r="G287" s="123"/>
      <c r="H287" s="123">
        <v>-371723936</v>
      </c>
      <c r="I287" s="123"/>
      <c r="J287" s="143">
        <f t="shared" si="8"/>
        <v>-5355525819</v>
      </c>
      <c r="K287" s="143"/>
      <c r="L287" s="246">
        <f>J287/درآمدها!$J$7</f>
        <v>2.5672919144324293E-3</v>
      </c>
      <c r="M287" s="246"/>
      <c r="N287" s="123">
        <v>0</v>
      </c>
      <c r="O287" s="123"/>
      <c r="P287" s="123">
        <v>-5386721178</v>
      </c>
      <c r="Q287" s="123"/>
      <c r="R287" s="123">
        <v>-2329132771</v>
      </c>
      <c r="S287" s="123"/>
      <c r="T287" s="143">
        <f t="shared" si="9"/>
        <v>-7715853949</v>
      </c>
      <c r="U287" s="140"/>
      <c r="V287" s="246">
        <f>T287/درآمدها!$J$5</f>
        <v>2.8305569544683166E-2</v>
      </c>
    </row>
    <row r="288" spans="1:22" s="97" customFormat="1" ht="42.75" customHeight="1">
      <c r="A288" s="98"/>
      <c r="B288" s="245" t="s">
        <v>80</v>
      </c>
      <c r="C288" s="240"/>
      <c r="D288" s="123">
        <v>0</v>
      </c>
      <c r="E288" s="123"/>
      <c r="F288" s="123">
        <v>-31482173</v>
      </c>
      <c r="G288" s="123"/>
      <c r="H288" s="123">
        <v>-1564517445</v>
      </c>
      <c r="I288" s="123"/>
      <c r="J288" s="143">
        <f t="shared" si="8"/>
        <v>-1595999618</v>
      </c>
      <c r="K288" s="143"/>
      <c r="L288" s="246">
        <f>J288/درآمدها!$J$7</f>
        <v>7.6507836078245706E-4</v>
      </c>
      <c r="M288" s="246"/>
      <c r="N288" s="123">
        <v>0</v>
      </c>
      <c r="O288" s="123"/>
      <c r="P288" s="123">
        <v>-7073376072</v>
      </c>
      <c r="Q288" s="123"/>
      <c r="R288" s="123">
        <v>-8953675976</v>
      </c>
      <c r="S288" s="123"/>
      <c r="T288" s="143">
        <f>N288+P288+R288</f>
        <v>-16027052048</v>
      </c>
      <c r="U288" s="140"/>
      <c r="V288" s="246">
        <f>T288/درآمدها!$J$5</f>
        <v>5.8795155965817095E-2</v>
      </c>
    </row>
    <row r="289" spans="1:22" s="97" customFormat="1" ht="42.75" customHeight="1">
      <c r="A289" s="98"/>
      <c r="B289" s="245" t="s">
        <v>94</v>
      </c>
      <c r="C289" s="240"/>
      <c r="D289" s="123">
        <v>0</v>
      </c>
      <c r="E289" s="123"/>
      <c r="F289" s="123">
        <v>-1669157524</v>
      </c>
      <c r="G289" s="123"/>
      <c r="H289" s="123">
        <v>392260648</v>
      </c>
      <c r="I289" s="123"/>
      <c r="J289" s="143">
        <f t="shared" si="8"/>
        <v>-1276896876</v>
      </c>
      <c r="K289" s="143"/>
      <c r="L289" s="246">
        <f>J289/درآمدها!$J$7</f>
        <v>6.1210927481457605E-4</v>
      </c>
      <c r="M289" s="246"/>
      <c r="N289" s="123">
        <v>0</v>
      </c>
      <c r="O289" s="123"/>
      <c r="P289" s="123">
        <v>1879660516</v>
      </c>
      <c r="Q289" s="123"/>
      <c r="R289" s="123">
        <v>964678909</v>
      </c>
      <c r="S289" s="123"/>
      <c r="T289" s="143">
        <f t="shared" si="9"/>
        <v>2844339425</v>
      </c>
      <c r="U289" s="140"/>
      <c r="V289" s="246">
        <f>T289/درآمدها!$J$5</f>
        <v>-1.0434444189221086E-2</v>
      </c>
    </row>
    <row r="290" spans="1:22" s="97" customFormat="1" ht="42.75" customHeight="1">
      <c r="A290" s="98"/>
      <c r="B290" s="245" t="s">
        <v>217</v>
      </c>
      <c r="C290" s="240"/>
      <c r="D290" s="123">
        <v>0</v>
      </c>
      <c r="E290" s="123"/>
      <c r="F290" s="123">
        <v>-18834788206</v>
      </c>
      <c r="G290" s="123"/>
      <c r="H290" s="123">
        <v>9032239307</v>
      </c>
      <c r="I290" s="123"/>
      <c r="J290" s="143">
        <f t="shared" si="8"/>
        <v>-9802548899</v>
      </c>
      <c r="K290" s="143"/>
      <c r="L290" s="246">
        <f>J290/درآمدها!$J$7</f>
        <v>4.6990725803148651E-3</v>
      </c>
      <c r="M290" s="246"/>
      <c r="N290" s="123">
        <v>18086100095</v>
      </c>
      <c r="O290" s="123"/>
      <c r="P290" s="123">
        <v>0</v>
      </c>
      <c r="Q290" s="123"/>
      <c r="R290" s="123">
        <v>10898701864</v>
      </c>
      <c r="S290" s="123"/>
      <c r="T290" s="143">
        <f t="shared" si="9"/>
        <v>28984801959</v>
      </c>
      <c r="U290" s="140"/>
      <c r="V290" s="246">
        <f>T290/درآمدها!$J$5</f>
        <v>-0.10633059321913084</v>
      </c>
    </row>
    <row r="291" spans="1:22" s="97" customFormat="1" ht="42.75" customHeight="1">
      <c r="A291" s="98"/>
      <c r="B291" s="245" t="s">
        <v>536</v>
      </c>
      <c r="C291" s="240"/>
      <c r="D291" s="123">
        <v>0</v>
      </c>
      <c r="E291" s="123"/>
      <c r="F291" s="123">
        <v>0</v>
      </c>
      <c r="G291" s="123"/>
      <c r="H291" s="123">
        <v>-9362512</v>
      </c>
      <c r="I291" s="123"/>
      <c r="J291" s="143">
        <f t="shared" si="8"/>
        <v>-9362512</v>
      </c>
      <c r="K291" s="143"/>
      <c r="L291" s="246">
        <f>J291/درآمدها!$J$7</f>
        <v>4.4881309826015783E-6</v>
      </c>
      <c r="M291" s="246"/>
      <c r="N291" s="123">
        <v>0</v>
      </c>
      <c r="O291" s="123"/>
      <c r="P291" s="123">
        <v>0</v>
      </c>
      <c r="Q291" s="123"/>
      <c r="R291" s="123">
        <v>-9362512</v>
      </c>
      <c r="S291" s="123"/>
      <c r="T291" s="143">
        <f t="shared" si="9"/>
        <v>-9362512</v>
      </c>
      <c r="U291" s="140"/>
      <c r="V291" s="246">
        <f>T291/درآمدها!$J$5</f>
        <v>3.4346325925891452E-5</v>
      </c>
    </row>
    <row r="292" spans="1:22" s="97" customFormat="1" ht="42.75" customHeight="1">
      <c r="A292" s="98"/>
      <c r="B292" s="245" t="s">
        <v>284</v>
      </c>
      <c r="C292" s="240"/>
      <c r="D292" s="123">
        <v>0</v>
      </c>
      <c r="E292" s="123"/>
      <c r="F292" s="123">
        <v>-16147985658</v>
      </c>
      <c r="G292" s="123"/>
      <c r="H292" s="123">
        <v>-1328722490</v>
      </c>
      <c r="I292" s="123"/>
      <c r="J292" s="143">
        <f t="shared" si="8"/>
        <v>-17476708148</v>
      </c>
      <c r="K292" s="143"/>
      <c r="L292" s="246">
        <f>J292/درآمدها!$J$7</f>
        <v>8.3778536479231485E-3</v>
      </c>
      <c r="M292" s="246"/>
      <c r="N292" s="123">
        <v>1704295520</v>
      </c>
      <c r="O292" s="123"/>
      <c r="P292" s="123">
        <v>-11527548107</v>
      </c>
      <c r="Q292" s="123"/>
      <c r="R292" s="123">
        <v>-6102792640</v>
      </c>
      <c r="S292" s="123"/>
      <c r="T292" s="143">
        <f t="shared" si="9"/>
        <v>-15926045227</v>
      </c>
      <c r="U292" s="140"/>
      <c r="V292" s="246">
        <f>T292/درآمدها!$J$5</f>
        <v>5.8424612975345715E-2</v>
      </c>
    </row>
    <row r="293" spans="1:22" s="97" customFormat="1" ht="42.75" customHeight="1">
      <c r="A293" s="98"/>
      <c r="B293" s="245" t="s">
        <v>239</v>
      </c>
      <c r="C293" s="240"/>
      <c r="D293" s="123">
        <v>1033029883</v>
      </c>
      <c r="E293" s="123"/>
      <c r="F293" s="123">
        <v>-5897044903</v>
      </c>
      <c r="G293" s="123"/>
      <c r="H293" s="123">
        <v>-665575354</v>
      </c>
      <c r="I293" s="123"/>
      <c r="J293" s="143">
        <f t="shared" si="8"/>
        <v>-5529590374</v>
      </c>
      <c r="K293" s="143"/>
      <c r="L293" s="246">
        <f>J293/درآمدها!$J$7</f>
        <v>2.6507336790217036E-3</v>
      </c>
      <c r="M293" s="246"/>
      <c r="N293" s="123">
        <v>1033029883</v>
      </c>
      <c r="O293" s="123"/>
      <c r="P293" s="123">
        <v>-3428745286</v>
      </c>
      <c r="Q293" s="123"/>
      <c r="R293" s="123">
        <v>-1948756344</v>
      </c>
      <c r="S293" s="123"/>
      <c r="T293" s="143">
        <f t="shared" si="9"/>
        <v>-4344471747</v>
      </c>
      <c r="U293" s="140"/>
      <c r="V293" s="246">
        <f>T293/درآمدها!$J$5</f>
        <v>1.5937671705872212E-2</v>
      </c>
    </row>
    <row r="294" spans="1:22" s="97" customFormat="1" ht="42.75" customHeight="1">
      <c r="A294" s="98"/>
      <c r="B294" s="245" t="s">
        <v>161</v>
      </c>
      <c r="C294" s="240"/>
      <c r="D294" s="123">
        <v>0</v>
      </c>
      <c r="E294" s="123"/>
      <c r="F294" s="123">
        <v>-14494609204</v>
      </c>
      <c r="G294" s="123"/>
      <c r="H294" s="123">
        <v>1619675645</v>
      </c>
      <c r="I294" s="123"/>
      <c r="J294" s="143">
        <f t="shared" si="8"/>
        <v>-12874933559</v>
      </c>
      <c r="K294" s="143"/>
      <c r="L294" s="246">
        <f>J294/درآمدها!$J$7</f>
        <v>6.171889361005327E-3</v>
      </c>
      <c r="M294" s="246"/>
      <c r="N294" s="123">
        <v>3188135500</v>
      </c>
      <c r="O294" s="123"/>
      <c r="P294" s="123">
        <v>3101091426</v>
      </c>
      <c r="Q294" s="123"/>
      <c r="R294" s="123">
        <v>-52652369</v>
      </c>
      <c r="S294" s="123"/>
      <c r="T294" s="143">
        <f t="shared" si="9"/>
        <v>6236574557</v>
      </c>
      <c r="U294" s="140"/>
      <c r="V294" s="246">
        <f>T294/درآمدها!$J$5</f>
        <v>-2.2878840891829469E-2</v>
      </c>
    </row>
    <row r="295" spans="1:22" s="97" customFormat="1" ht="42.75" customHeight="1">
      <c r="A295" s="98"/>
      <c r="B295" s="245" t="s">
        <v>537</v>
      </c>
      <c r="C295" s="240"/>
      <c r="D295" s="123">
        <v>0</v>
      </c>
      <c r="E295" s="123"/>
      <c r="F295" s="123">
        <v>-9632599239</v>
      </c>
      <c r="G295" s="123"/>
      <c r="H295" s="123">
        <v>-480663794</v>
      </c>
      <c r="I295" s="123"/>
      <c r="J295" s="143">
        <f t="shared" si="8"/>
        <v>-10113263033</v>
      </c>
      <c r="K295" s="143"/>
      <c r="L295" s="246">
        <f>J295/درآمدها!$J$7</f>
        <v>4.8480203981160729E-3</v>
      </c>
      <c r="M295" s="246"/>
      <c r="N295" s="123">
        <v>0</v>
      </c>
      <c r="O295" s="123"/>
      <c r="P295" s="123">
        <v>-9632599239</v>
      </c>
      <c r="Q295" s="123"/>
      <c r="R295" s="123">
        <v>-480663794</v>
      </c>
      <c r="S295" s="123"/>
      <c r="T295" s="143">
        <f t="shared" si="9"/>
        <v>-10113263033</v>
      </c>
      <c r="U295" s="140"/>
      <c r="V295" s="246">
        <f>T295/درآمدها!$J$5</f>
        <v>3.7100452133539324E-2</v>
      </c>
    </row>
    <row r="296" spans="1:22" s="97" customFormat="1" ht="42.75" customHeight="1">
      <c r="A296" s="98"/>
      <c r="B296" s="245" t="s">
        <v>198</v>
      </c>
      <c r="C296" s="240"/>
      <c r="D296" s="123">
        <v>0</v>
      </c>
      <c r="E296" s="123"/>
      <c r="F296" s="123">
        <v>-1677011050</v>
      </c>
      <c r="G296" s="123"/>
      <c r="H296" s="123">
        <v>-81239576</v>
      </c>
      <c r="I296" s="123"/>
      <c r="J296" s="143">
        <f t="shared" si="8"/>
        <v>-1758250626</v>
      </c>
      <c r="K296" s="143"/>
      <c r="L296" s="246">
        <f>J296/درآمدها!$J$7</f>
        <v>8.4285703556152662E-4</v>
      </c>
      <c r="M296" s="246"/>
      <c r="N296" s="123">
        <v>66591060</v>
      </c>
      <c r="O296" s="123"/>
      <c r="P296" s="123">
        <v>-1423892789</v>
      </c>
      <c r="Q296" s="123"/>
      <c r="R296" s="123">
        <v>-1198657974</v>
      </c>
      <c r="S296" s="123"/>
      <c r="T296" s="143">
        <f t="shared" si="9"/>
        <v>-2555959703</v>
      </c>
      <c r="U296" s="140"/>
      <c r="V296" s="246">
        <f>T296/درآمدها!$J$5</f>
        <v>9.376524698999876E-3</v>
      </c>
    </row>
    <row r="297" spans="1:22" s="97" customFormat="1" ht="42.75" customHeight="1">
      <c r="A297" s="98"/>
      <c r="B297" s="245" t="s">
        <v>482</v>
      </c>
      <c r="C297" s="240"/>
      <c r="D297" s="123">
        <v>0</v>
      </c>
      <c r="E297" s="123"/>
      <c r="F297" s="123">
        <v>-1027682601</v>
      </c>
      <c r="G297" s="123"/>
      <c r="H297" s="123">
        <v>-2377541759</v>
      </c>
      <c r="I297" s="123"/>
      <c r="J297" s="143">
        <f t="shared" si="8"/>
        <v>-3405224360</v>
      </c>
      <c r="K297" s="143"/>
      <c r="L297" s="246">
        <f>J297/درآمدها!$J$7</f>
        <v>1.6323709868490026E-3</v>
      </c>
      <c r="M297" s="246"/>
      <c r="N297" s="123">
        <v>0</v>
      </c>
      <c r="O297" s="123"/>
      <c r="P297" s="123">
        <v>-3687445358</v>
      </c>
      <c r="Q297" s="123"/>
      <c r="R297" s="123">
        <v>-2377541759</v>
      </c>
      <c r="S297" s="123"/>
      <c r="T297" s="143">
        <f t="shared" si="9"/>
        <v>-6064987117</v>
      </c>
      <c r="U297" s="140"/>
      <c r="V297" s="246">
        <f>T297/درآمدها!$J$5</f>
        <v>2.22493732725592E-2</v>
      </c>
    </row>
    <row r="298" spans="1:22" s="97" customFormat="1" ht="42.75" customHeight="1">
      <c r="A298" s="98"/>
      <c r="B298" s="245" t="s">
        <v>353</v>
      </c>
      <c r="C298" s="240"/>
      <c r="D298" s="123">
        <v>0</v>
      </c>
      <c r="E298" s="123"/>
      <c r="F298" s="123">
        <v>1000998236</v>
      </c>
      <c r="G298" s="123"/>
      <c r="H298" s="123">
        <v>-1906643810</v>
      </c>
      <c r="I298" s="123"/>
      <c r="J298" s="143">
        <f t="shared" si="8"/>
        <v>-905645574</v>
      </c>
      <c r="K298" s="143"/>
      <c r="L298" s="246">
        <f>J298/درآمدها!$J$7</f>
        <v>4.3414160216033801E-4</v>
      </c>
      <c r="M298" s="246"/>
      <c r="N298" s="123">
        <v>2516170800</v>
      </c>
      <c r="O298" s="123"/>
      <c r="P298" s="123">
        <v>-7034218022</v>
      </c>
      <c r="Q298" s="123"/>
      <c r="R298" s="123">
        <v>-7854297850</v>
      </c>
      <c r="S298" s="123"/>
      <c r="T298" s="143">
        <f t="shared" si="9"/>
        <v>-12372345072</v>
      </c>
      <c r="U298" s="140"/>
      <c r="V298" s="246">
        <f>T298/درآمدها!$J$5</f>
        <v>4.5387882686880293E-2</v>
      </c>
    </row>
    <row r="299" spans="1:22" s="97" customFormat="1" ht="42.75" customHeight="1">
      <c r="A299" s="98"/>
      <c r="B299" s="245" t="s">
        <v>202</v>
      </c>
      <c r="C299" s="240"/>
      <c r="D299" s="123">
        <v>0</v>
      </c>
      <c r="E299" s="123"/>
      <c r="F299" s="123">
        <v>-2092418058</v>
      </c>
      <c r="G299" s="123"/>
      <c r="H299" s="123">
        <v>-145991336</v>
      </c>
      <c r="I299" s="123"/>
      <c r="J299" s="143">
        <f t="shared" si="8"/>
        <v>-2238409394</v>
      </c>
      <c r="K299" s="143"/>
      <c r="L299" s="246">
        <f>J299/درآمدها!$J$7</f>
        <v>1.0730319547742981E-3</v>
      </c>
      <c r="M299" s="246"/>
      <c r="N299" s="123">
        <v>0</v>
      </c>
      <c r="O299" s="123"/>
      <c r="P299" s="123">
        <v>-2089290549</v>
      </c>
      <c r="Q299" s="123"/>
      <c r="R299" s="123">
        <v>-2279002188</v>
      </c>
      <c r="S299" s="123"/>
      <c r="T299" s="143">
        <f t="shared" si="9"/>
        <v>-4368292737</v>
      </c>
      <c r="U299" s="140"/>
      <c r="V299" s="246">
        <f>T299/درآمدها!$J$5</f>
        <v>1.6025058882136168E-2</v>
      </c>
    </row>
    <row r="300" spans="1:22" s="97" customFormat="1" ht="42.75" customHeight="1">
      <c r="A300" s="98"/>
      <c r="B300" s="245" t="s">
        <v>168</v>
      </c>
      <c r="C300" s="240"/>
      <c r="D300" s="123">
        <v>817153658</v>
      </c>
      <c r="E300" s="123"/>
      <c r="F300" s="123">
        <v>-2518580204</v>
      </c>
      <c r="G300" s="123"/>
      <c r="H300" s="123">
        <v>-2869237917</v>
      </c>
      <c r="I300" s="123"/>
      <c r="J300" s="143">
        <f t="shared" si="8"/>
        <v>-4570664463</v>
      </c>
      <c r="K300" s="143"/>
      <c r="L300" s="246">
        <f>J300/درآمدها!$J$7</f>
        <v>2.1910509473810347E-3</v>
      </c>
      <c r="M300" s="246"/>
      <c r="N300" s="123">
        <v>817153658</v>
      </c>
      <c r="O300" s="123"/>
      <c r="P300" s="123">
        <v>-4777145302</v>
      </c>
      <c r="Q300" s="123"/>
      <c r="R300" s="123">
        <v>-5256564202</v>
      </c>
      <c r="S300" s="123"/>
      <c r="T300" s="143">
        <f t="shared" si="9"/>
        <v>-9216555846</v>
      </c>
      <c r="U300" s="140"/>
      <c r="V300" s="246">
        <f>T300/درآمدها!$J$5</f>
        <v>3.3810886544219786E-2</v>
      </c>
    </row>
    <row r="301" spans="1:22" s="97" customFormat="1" ht="42.75" customHeight="1">
      <c r="A301" s="98"/>
      <c r="B301" s="245" t="s">
        <v>276</v>
      </c>
      <c r="C301" s="240"/>
      <c r="D301" s="123">
        <v>0</v>
      </c>
      <c r="E301" s="123"/>
      <c r="F301" s="123">
        <v>-4010661745</v>
      </c>
      <c r="G301" s="123"/>
      <c r="H301" s="123">
        <v>1824778761</v>
      </c>
      <c r="I301" s="123"/>
      <c r="J301" s="143">
        <f t="shared" si="8"/>
        <v>-2185882984</v>
      </c>
      <c r="K301" s="143"/>
      <c r="L301" s="246">
        <f>J301/درآمدها!$J$7</f>
        <v>1.0478522371807897E-3</v>
      </c>
      <c r="M301" s="246"/>
      <c r="N301" s="123">
        <v>0</v>
      </c>
      <c r="O301" s="123"/>
      <c r="P301" s="123">
        <v>0</v>
      </c>
      <c r="Q301" s="123"/>
      <c r="R301" s="123">
        <v>3905604911</v>
      </c>
      <c r="S301" s="123"/>
      <c r="T301" s="143">
        <f t="shared" si="9"/>
        <v>3905604911</v>
      </c>
      <c r="U301" s="140"/>
      <c r="V301" s="246">
        <f>T301/درآمدها!$J$5</f>
        <v>-1.4327691031100232E-2</v>
      </c>
    </row>
    <row r="302" spans="1:22" s="97" customFormat="1" ht="42.75" customHeight="1">
      <c r="A302" s="98"/>
      <c r="B302" s="245" t="s">
        <v>266</v>
      </c>
      <c r="C302" s="240"/>
      <c r="D302" s="123">
        <v>0</v>
      </c>
      <c r="E302" s="123"/>
      <c r="F302" s="123">
        <v>-13101594718</v>
      </c>
      <c r="G302" s="123"/>
      <c r="H302" s="123">
        <v>5470008468</v>
      </c>
      <c r="I302" s="123"/>
      <c r="J302" s="143">
        <f t="shared" si="8"/>
        <v>-7631586250</v>
      </c>
      <c r="K302" s="143"/>
      <c r="L302" s="246">
        <f>J302/درآمدها!$J$7</f>
        <v>3.6583727417408055E-3</v>
      </c>
      <c r="M302" s="246"/>
      <c r="N302" s="123">
        <v>0</v>
      </c>
      <c r="O302" s="123"/>
      <c r="P302" s="123">
        <v>14357701070</v>
      </c>
      <c r="Q302" s="123"/>
      <c r="R302" s="123">
        <v>8984058312</v>
      </c>
      <c r="S302" s="123"/>
      <c r="T302" s="143">
        <f t="shared" si="9"/>
        <v>23341759382</v>
      </c>
      <c r="U302" s="140"/>
      <c r="V302" s="246">
        <f>T302/درآمدها!$J$5</f>
        <v>-8.562912126765837E-2</v>
      </c>
    </row>
    <row r="303" spans="1:22" s="97" customFormat="1" ht="42.75" customHeight="1">
      <c r="A303" s="98"/>
      <c r="B303" s="245" t="s">
        <v>199</v>
      </c>
      <c r="C303" s="240"/>
      <c r="D303" s="123">
        <v>0</v>
      </c>
      <c r="E303" s="123"/>
      <c r="F303" s="123">
        <v>-6197204438</v>
      </c>
      <c r="G303" s="123"/>
      <c r="H303" s="123">
        <v>2037654433</v>
      </c>
      <c r="I303" s="123"/>
      <c r="J303" s="143">
        <f t="shared" si="8"/>
        <v>-4159550005</v>
      </c>
      <c r="K303" s="143"/>
      <c r="L303" s="246">
        <f>J303/درآمدها!$J$7</f>
        <v>1.9939739731304001E-3</v>
      </c>
      <c r="M303" s="246"/>
      <c r="N303" s="123">
        <v>350385863</v>
      </c>
      <c r="O303" s="123"/>
      <c r="P303" s="123">
        <v>10761618150</v>
      </c>
      <c r="Q303" s="123"/>
      <c r="R303" s="123">
        <v>2929723356</v>
      </c>
      <c r="S303" s="123"/>
      <c r="T303" s="143">
        <f t="shared" si="9"/>
        <v>14041727369</v>
      </c>
      <c r="U303" s="140"/>
      <c r="V303" s="246">
        <f>T303/درآمدها!$J$5</f>
        <v>-5.1512002844769048E-2</v>
      </c>
    </row>
    <row r="304" spans="1:22" s="97" customFormat="1" ht="42.75" customHeight="1">
      <c r="A304" s="98"/>
      <c r="B304" s="245" t="s">
        <v>264</v>
      </c>
      <c r="C304" s="240"/>
      <c r="D304" s="123">
        <v>0</v>
      </c>
      <c r="E304" s="123"/>
      <c r="F304" s="123">
        <v>2389218259</v>
      </c>
      <c r="G304" s="123"/>
      <c r="H304" s="123">
        <v>1841838114</v>
      </c>
      <c r="I304" s="123"/>
      <c r="J304" s="143">
        <f t="shared" si="8"/>
        <v>4231056373</v>
      </c>
      <c r="K304" s="143"/>
      <c r="L304" s="246">
        <f>J304/درآمدها!$J$7</f>
        <v>-2.028252161043442E-3</v>
      </c>
      <c r="M304" s="246"/>
      <c r="N304" s="123">
        <v>2713066180</v>
      </c>
      <c r="O304" s="123"/>
      <c r="P304" s="123">
        <v>12799407901</v>
      </c>
      <c r="Q304" s="123"/>
      <c r="R304" s="123">
        <v>473878530</v>
      </c>
      <c r="S304" s="123"/>
      <c r="T304" s="143">
        <f t="shared" si="9"/>
        <v>15986352611</v>
      </c>
      <c r="U304" s="140"/>
      <c r="V304" s="246">
        <f>T304/درآمدها!$J$5</f>
        <v>-5.8645850295693275E-2</v>
      </c>
    </row>
    <row r="305" spans="1:22" s="97" customFormat="1" ht="42.75" customHeight="1">
      <c r="A305" s="98"/>
      <c r="B305" s="245" t="s">
        <v>205</v>
      </c>
      <c r="C305" s="240"/>
      <c r="D305" s="123">
        <v>0</v>
      </c>
      <c r="E305" s="123"/>
      <c r="F305" s="123">
        <v>-11993175904</v>
      </c>
      <c r="G305" s="123"/>
      <c r="H305" s="123">
        <v>334882914</v>
      </c>
      <c r="I305" s="123"/>
      <c r="J305" s="143">
        <f t="shared" si="8"/>
        <v>-11658292990</v>
      </c>
      <c r="K305" s="143"/>
      <c r="L305" s="246">
        <f>J305/درآمدها!$J$7</f>
        <v>5.5886653039980928E-3</v>
      </c>
      <c r="M305" s="246"/>
      <c r="N305" s="123">
        <v>0</v>
      </c>
      <c r="O305" s="123"/>
      <c r="P305" s="123">
        <v>3522965677</v>
      </c>
      <c r="Q305" s="123"/>
      <c r="R305" s="123">
        <v>-449079271</v>
      </c>
      <c r="S305" s="123"/>
      <c r="T305" s="143">
        <f t="shared" si="9"/>
        <v>3073886406</v>
      </c>
      <c r="U305" s="140"/>
      <c r="V305" s="246">
        <f>T305/درآمدها!$J$5</f>
        <v>-1.1276536079167974E-2</v>
      </c>
    </row>
    <row r="306" spans="1:22" s="97" customFormat="1" ht="42.75" customHeight="1">
      <c r="A306" s="98"/>
      <c r="B306" s="245" t="s">
        <v>318</v>
      </c>
      <c r="C306" s="240"/>
      <c r="D306" s="123">
        <v>0</v>
      </c>
      <c r="E306" s="123"/>
      <c r="F306" s="123">
        <v>0</v>
      </c>
      <c r="G306" s="123"/>
      <c r="H306" s="123">
        <v>0</v>
      </c>
      <c r="I306" s="123"/>
      <c r="J306" s="143">
        <f t="shared" si="8"/>
        <v>0</v>
      </c>
      <c r="K306" s="143"/>
      <c r="L306" s="246">
        <f>J306/درآمدها!$J$7</f>
        <v>0</v>
      </c>
      <c r="M306" s="246"/>
      <c r="N306" s="123">
        <v>0</v>
      </c>
      <c r="O306" s="123"/>
      <c r="P306" s="123">
        <v>0</v>
      </c>
      <c r="Q306" s="123"/>
      <c r="R306" s="123">
        <v>-3283478473</v>
      </c>
      <c r="S306" s="123"/>
      <c r="T306" s="143">
        <f t="shared" si="9"/>
        <v>-3283478473</v>
      </c>
      <c r="U306" s="140"/>
      <c r="V306" s="246">
        <f>T306/درآمدها!$J$5</f>
        <v>1.2045423472280345E-2</v>
      </c>
    </row>
    <row r="307" spans="1:22" s="97" customFormat="1" ht="42.75" customHeight="1">
      <c r="A307" s="98"/>
      <c r="B307" s="245" t="s">
        <v>201</v>
      </c>
      <c r="C307" s="240"/>
      <c r="D307" s="123">
        <v>0</v>
      </c>
      <c r="E307" s="123"/>
      <c r="F307" s="123">
        <v>-12575833560</v>
      </c>
      <c r="G307" s="123"/>
      <c r="H307" s="123">
        <v>1140790433</v>
      </c>
      <c r="I307" s="123"/>
      <c r="J307" s="143">
        <f t="shared" si="8"/>
        <v>-11435043127</v>
      </c>
      <c r="K307" s="143"/>
      <c r="L307" s="246">
        <f>J307/درآمدها!$J$7</f>
        <v>5.4816454543047781E-3</v>
      </c>
      <c r="M307" s="246"/>
      <c r="N307" s="123">
        <v>6391132440</v>
      </c>
      <c r="O307" s="123"/>
      <c r="P307" s="123">
        <v>-421519244</v>
      </c>
      <c r="Q307" s="123"/>
      <c r="R307" s="123">
        <v>-5065843662</v>
      </c>
      <c r="S307" s="123"/>
      <c r="T307" s="143">
        <f t="shared" si="9"/>
        <v>903769534</v>
      </c>
      <c r="U307" s="140"/>
      <c r="V307" s="246">
        <f>T307/درآمدها!$J$5</f>
        <v>-3.3154737720661976E-3</v>
      </c>
    </row>
    <row r="308" spans="1:22" s="97" customFormat="1" ht="42.75" customHeight="1">
      <c r="A308" s="98"/>
      <c r="B308" s="245" t="s">
        <v>242</v>
      </c>
      <c r="C308" s="240"/>
      <c r="D308" s="123">
        <v>0</v>
      </c>
      <c r="E308" s="123"/>
      <c r="F308" s="123">
        <v>-2672583093</v>
      </c>
      <c r="G308" s="123"/>
      <c r="H308" s="123">
        <v>-1951184085</v>
      </c>
      <c r="I308" s="123"/>
      <c r="J308" s="143">
        <f t="shared" si="8"/>
        <v>-4623767178</v>
      </c>
      <c r="K308" s="143"/>
      <c r="L308" s="246">
        <f>J308/درآمدها!$J$7</f>
        <v>2.2165069297553977E-3</v>
      </c>
      <c r="M308" s="246"/>
      <c r="N308" s="123">
        <v>0</v>
      </c>
      <c r="O308" s="123"/>
      <c r="P308" s="123">
        <v>-9145408192</v>
      </c>
      <c r="Q308" s="123"/>
      <c r="R308" s="123">
        <v>-6396226571</v>
      </c>
      <c r="S308" s="123"/>
      <c r="T308" s="143">
        <f t="shared" si="9"/>
        <v>-15541634763</v>
      </c>
      <c r="U308" s="140"/>
      <c r="V308" s="246">
        <f>T308/درآمدها!$J$5</f>
        <v>5.7014405214237673E-2</v>
      </c>
    </row>
    <row r="309" spans="1:22" s="97" customFormat="1" ht="42.75" customHeight="1">
      <c r="A309" s="98"/>
      <c r="B309" s="245" t="s">
        <v>150</v>
      </c>
      <c r="C309" s="240"/>
      <c r="D309" s="123">
        <v>0</v>
      </c>
      <c r="E309" s="123"/>
      <c r="F309" s="123">
        <v>-197169642</v>
      </c>
      <c r="G309" s="123"/>
      <c r="H309" s="123">
        <v>60916294</v>
      </c>
      <c r="I309" s="123"/>
      <c r="J309" s="143">
        <f t="shared" si="8"/>
        <v>-136253348</v>
      </c>
      <c r="K309" s="143"/>
      <c r="L309" s="246">
        <f>J309/درآمدها!$J$7</f>
        <v>6.5316110958468714E-5</v>
      </c>
      <c r="M309" s="246"/>
      <c r="N309" s="123">
        <v>0</v>
      </c>
      <c r="O309" s="123"/>
      <c r="P309" s="123">
        <v>1398386986</v>
      </c>
      <c r="Q309" s="123"/>
      <c r="R309" s="123">
        <v>-347221562</v>
      </c>
      <c r="S309" s="123"/>
      <c r="T309" s="143">
        <f t="shared" si="9"/>
        <v>1051165424</v>
      </c>
      <c r="U309" s="140"/>
      <c r="V309" s="246">
        <f>T309/درآمدها!$J$5</f>
        <v>-3.8561948176655883E-3</v>
      </c>
    </row>
    <row r="310" spans="1:22" s="97" customFormat="1" ht="42.75" customHeight="1">
      <c r="A310" s="98"/>
      <c r="B310" s="245" t="s">
        <v>396</v>
      </c>
      <c r="C310" s="240"/>
      <c r="D310" s="123">
        <v>0</v>
      </c>
      <c r="E310" s="123"/>
      <c r="F310" s="123">
        <v>-4212160331</v>
      </c>
      <c r="G310" s="123"/>
      <c r="H310" s="123">
        <v>-683525925</v>
      </c>
      <c r="I310" s="123"/>
      <c r="J310" s="143">
        <f t="shared" si="8"/>
        <v>-4895686256</v>
      </c>
      <c r="K310" s="143"/>
      <c r="L310" s="246">
        <f>J310/درآمدها!$J$7</f>
        <v>2.3468574637501476E-3</v>
      </c>
      <c r="M310" s="246"/>
      <c r="N310" s="123">
        <v>0</v>
      </c>
      <c r="O310" s="123"/>
      <c r="P310" s="123">
        <v>-4302109180</v>
      </c>
      <c r="Q310" s="123"/>
      <c r="R310" s="123">
        <v>-2760934424</v>
      </c>
      <c r="S310" s="123"/>
      <c r="T310" s="143">
        <f t="shared" si="9"/>
        <v>-7063043604</v>
      </c>
      <c r="U310" s="140"/>
      <c r="V310" s="246">
        <f>T310/درآمدها!$J$5</f>
        <v>2.591073823475655E-2</v>
      </c>
    </row>
    <row r="311" spans="1:22" s="97" customFormat="1" ht="42.75" customHeight="1">
      <c r="A311" s="98"/>
      <c r="B311" s="245" t="s">
        <v>254</v>
      </c>
      <c r="C311" s="240"/>
      <c r="D311" s="123">
        <v>0</v>
      </c>
      <c r="E311" s="123"/>
      <c r="F311" s="123">
        <v>-13648821538</v>
      </c>
      <c r="G311" s="123"/>
      <c r="H311" s="123">
        <v>1130855075</v>
      </c>
      <c r="I311" s="123"/>
      <c r="J311" s="143">
        <f t="shared" si="8"/>
        <v>-12517966463</v>
      </c>
      <c r="K311" s="143"/>
      <c r="L311" s="246">
        <f>J311/درآمدها!$J$7</f>
        <v>6.0007691441952534E-3</v>
      </c>
      <c r="M311" s="246"/>
      <c r="N311" s="123">
        <v>8486094540</v>
      </c>
      <c r="O311" s="123"/>
      <c r="P311" s="123">
        <v>9455243034</v>
      </c>
      <c r="Q311" s="123"/>
      <c r="R311" s="123">
        <v>-1647669233</v>
      </c>
      <c r="S311" s="123"/>
      <c r="T311" s="143">
        <f t="shared" si="9"/>
        <v>16293668341</v>
      </c>
      <c r="U311" s="140"/>
      <c r="V311" s="246">
        <f>T311/درآمدها!$J$5</f>
        <v>-5.9773236431458258E-2</v>
      </c>
    </row>
    <row r="312" spans="1:22" s="97" customFormat="1" ht="42.75" customHeight="1">
      <c r="A312" s="98"/>
      <c r="B312" s="245" t="s">
        <v>215</v>
      </c>
      <c r="C312" s="240"/>
      <c r="D312" s="123">
        <v>0</v>
      </c>
      <c r="E312" s="123"/>
      <c r="F312" s="123">
        <v>-5362790218</v>
      </c>
      <c r="G312" s="123"/>
      <c r="H312" s="123">
        <v>-1622174372</v>
      </c>
      <c r="I312" s="123"/>
      <c r="J312" s="143">
        <f t="shared" si="8"/>
        <v>-6984964590</v>
      </c>
      <c r="K312" s="143"/>
      <c r="L312" s="246">
        <f>J312/درآمدها!$J$7</f>
        <v>3.3484000862967042E-3</v>
      </c>
      <c r="M312" s="246"/>
      <c r="N312" s="123">
        <v>4302929120</v>
      </c>
      <c r="O312" s="123"/>
      <c r="P312" s="123">
        <v>-5748725450</v>
      </c>
      <c r="Q312" s="123"/>
      <c r="R312" s="123">
        <v>-3849401168</v>
      </c>
      <c r="S312" s="123"/>
      <c r="T312" s="143">
        <f t="shared" si="9"/>
        <v>-5295197498</v>
      </c>
      <c r="U312" s="140"/>
      <c r="V312" s="246">
        <f>T312/درآمدها!$J$5</f>
        <v>1.9425404112515206E-2</v>
      </c>
    </row>
    <row r="313" spans="1:22" s="97" customFormat="1" ht="42.75" customHeight="1">
      <c r="A313" s="98"/>
      <c r="B313" s="245" t="s">
        <v>79</v>
      </c>
      <c r="C313" s="240"/>
      <c r="D313" s="123">
        <v>0</v>
      </c>
      <c r="E313" s="123"/>
      <c r="F313" s="123">
        <v>-4935038665</v>
      </c>
      <c r="G313" s="123"/>
      <c r="H313" s="123">
        <v>40108078</v>
      </c>
      <c r="I313" s="123"/>
      <c r="J313" s="143">
        <f t="shared" si="8"/>
        <v>-4894930587</v>
      </c>
      <c r="K313" s="143"/>
      <c r="L313" s="246">
        <f>J313/درآمدها!$J$7</f>
        <v>2.346495216796393E-3</v>
      </c>
      <c r="M313" s="246"/>
      <c r="N313" s="123">
        <v>0</v>
      </c>
      <c r="O313" s="123"/>
      <c r="P313" s="123">
        <v>902491111</v>
      </c>
      <c r="Q313" s="123"/>
      <c r="R313" s="123">
        <v>1140783650</v>
      </c>
      <c r="S313" s="123"/>
      <c r="T313" s="143">
        <f t="shared" si="9"/>
        <v>2043274761</v>
      </c>
      <c r="U313" s="140"/>
      <c r="V313" s="246">
        <f>T313/درآمدها!$J$5</f>
        <v>-7.4957426914330225E-3</v>
      </c>
    </row>
    <row r="314" spans="1:22" s="97" customFormat="1" ht="42.75" customHeight="1">
      <c r="A314" s="98"/>
      <c r="B314" s="245" t="s">
        <v>389</v>
      </c>
      <c r="C314" s="240"/>
      <c r="D314" s="123">
        <v>0</v>
      </c>
      <c r="E314" s="123"/>
      <c r="F314" s="123">
        <v>0</v>
      </c>
      <c r="G314" s="123"/>
      <c r="H314" s="123">
        <v>0</v>
      </c>
      <c r="I314" s="123"/>
      <c r="J314" s="143">
        <f t="shared" si="8"/>
        <v>0</v>
      </c>
      <c r="K314" s="143"/>
      <c r="L314" s="246">
        <f>J314/درآمدها!$J$7</f>
        <v>0</v>
      </c>
      <c r="M314" s="246"/>
      <c r="N314" s="123">
        <v>0</v>
      </c>
      <c r="O314" s="123"/>
      <c r="P314" s="123">
        <v>0</v>
      </c>
      <c r="Q314" s="123"/>
      <c r="R314" s="123">
        <v>-167800627</v>
      </c>
      <c r="S314" s="123"/>
      <c r="T314" s="143">
        <f t="shared" si="9"/>
        <v>-167800627</v>
      </c>
      <c r="U314" s="140"/>
      <c r="V314" s="246">
        <f>T314/درآمدها!$J$5</f>
        <v>6.1557571573856904E-4</v>
      </c>
    </row>
    <row r="315" spans="1:22" s="97" customFormat="1" ht="42.75" customHeight="1">
      <c r="A315" s="98"/>
      <c r="B315" s="245" t="s">
        <v>283</v>
      </c>
      <c r="C315" s="240"/>
      <c r="D315" s="123">
        <v>0</v>
      </c>
      <c r="E315" s="123"/>
      <c r="F315" s="123">
        <v>-707836282</v>
      </c>
      <c r="G315" s="123"/>
      <c r="H315" s="123">
        <v>-34437473</v>
      </c>
      <c r="I315" s="123"/>
      <c r="J315" s="143">
        <f t="shared" si="8"/>
        <v>-742273755</v>
      </c>
      <c r="K315" s="143"/>
      <c r="L315" s="246">
        <f>J315/درآمدها!$J$7</f>
        <v>3.5582564138636225E-4</v>
      </c>
      <c r="M315" s="246"/>
      <c r="N315" s="123">
        <v>0</v>
      </c>
      <c r="O315" s="123"/>
      <c r="P315" s="123">
        <v>-565436709</v>
      </c>
      <c r="Q315" s="123"/>
      <c r="R315" s="123">
        <v>-720414507</v>
      </c>
      <c r="S315" s="123"/>
      <c r="T315" s="143">
        <f t="shared" si="9"/>
        <v>-1285851216</v>
      </c>
      <c r="U315" s="140"/>
      <c r="V315" s="246">
        <f>T315/درآمدها!$J$5</f>
        <v>4.7171384086813302E-3</v>
      </c>
    </row>
    <row r="316" spans="1:22" s="97" customFormat="1" ht="42.75" customHeight="1">
      <c r="A316" s="98"/>
      <c r="B316" s="245" t="s">
        <v>483</v>
      </c>
      <c r="C316" s="240"/>
      <c r="D316" s="123">
        <v>0</v>
      </c>
      <c r="E316" s="123"/>
      <c r="F316" s="123">
        <v>-5568382467</v>
      </c>
      <c r="G316" s="123"/>
      <c r="H316" s="123">
        <v>276465004</v>
      </c>
      <c r="I316" s="123"/>
      <c r="J316" s="143">
        <f t="shared" si="8"/>
        <v>-5291917463</v>
      </c>
      <c r="K316" s="143"/>
      <c r="L316" s="246">
        <f>J316/درآمدها!$J$7</f>
        <v>2.5367998164446295E-3</v>
      </c>
      <c r="M316" s="246"/>
      <c r="N316" s="123">
        <v>0</v>
      </c>
      <c r="O316" s="123"/>
      <c r="P316" s="123">
        <v>57226419</v>
      </c>
      <c r="Q316" s="123"/>
      <c r="R316" s="123">
        <v>85861931</v>
      </c>
      <c r="S316" s="123"/>
      <c r="T316" s="143">
        <f t="shared" si="9"/>
        <v>143088350</v>
      </c>
      <c r="U316" s="140"/>
      <c r="V316" s="246">
        <f>T316/درآمدها!$J$5</f>
        <v>-5.2491885781273554E-4</v>
      </c>
    </row>
    <row r="317" spans="1:22" s="97" customFormat="1" ht="42.75" customHeight="1">
      <c r="A317" s="98"/>
      <c r="B317" s="245" t="s">
        <v>152</v>
      </c>
      <c r="C317" s="240"/>
      <c r="D317" s="123">
        <v>0</v>
      </c>
      <c r="E317" s="123"/>
      <c r="F317" s="123">
        <v>-1275164099</v>
      </c>
      <c r="G317" s="123"/>
      <c r="H317" s="123">
        <v>-575473482</v>
      </c>
      <c r="I317" s="123"/>
      <c r="J317" s="143">
        <f t="shared" si="8"/>
        <v>-1850637581</v>
      </c>
      <c r="K317" s="143"/>
      <c r="L317" s="246">
        <f>J317/درآمدها!$J$7</f>
        <v>8.8714480310977842E-4</v>
      </c>
      <c r="M317" s="246"/>
      <c r="N317" s="123">
        <v>0</v>
      </c>
      <c r="O317" s="123"/>
      <c r="P317" s="123">
        <v>-1289068350</v>
      </c>
      <c r="Q317" s="123"/>
      <c r="R317" s="123">
        <v>-3509574828</v>
      </c>
      <c r="S317" s="123"/>
      <c r="T317" s="143">
        <f t="shared" si="9"/>
        <v>-4798643178</v>
      </c>
      <c r="U317" s="140"/>
      <c r="V317" s="246">
        <f>T317/درآمدها!$J$5</f>
        <v>1.7603797206737205E-2</v>
      </c>
    </row>
    <row r="318" spans="1:22" s="97" customFormat="1" ht="42.75" customHeight="1">
      <c r="A318" s="98"/>
      <c r="B318" s="245" t="s">
        <v>484</v>
      </c>
      <c r="C318" s="240"/>
      <c r="D318" s="123">
        <v>0</v>
      </c>
      <c r="E318" s="123"/>
      <c r="F318" s="123">
        <v>-2034717100</v>
      </c>
      <c r="G318" s="123"/>
      <c r="H318" s="123">
        <v>6099817843</v>
      </c>
      <c r="I318" s="123"/>
      <c r="J318" s="143">
        <f t="shared" si="8"/>
        <v>4065100743</v>
      </c>
      <c r="K318" s="143"/>
      <c r="L318" s="246">
        <f>J318/درآمدها!$J$7</f>
        <v>-1.9486975922759827E-3</v>
      </c>
      <c r="M318" s="246"/>
      <c r="N318" s="123">
        <v>0</v>
      </c>
      <c r="O318" s="123"/>
      <c r="P318" s="123">
        <v>36619955607</v>
      </c>
      <c r="Q318" s="123"/>
      <c r="R318" s="123">
        <v>12097826875</v>
      </c>
      <c r="S318" s="123"/>
      <c r="T318" s="143">
        <f t="shared" si="9"/>
        <v>48717782482</v>
      </c>
      <c r="U318" s="140"/>
      <c r="V318" s="246">
        <f>T318/درآمدها!$J$5</f>
        <v>-0.17872092826299793</v>
      </c>
    </row>
    <row r="319" spans="1:22" s="97" customFormat="1" ht="42.75" customHeight="1">
      <c r="A319" s="98"/>
      <c r="B319" s="245" t="s">
        <v>231</v>
      </c>
      <c r="C319" s="240"/>
      <c r="D319" s="123">
        <v>0</v>
      </c>
      <c r="E319" s="123"/>
      <c r="F319" s="123">
        <v>1365878578</v>
      </c>
      <c r="G319" s="123"/>
      <c r="H319" s="123">
        <v>5781789</v>
      </c>
      <c r="I319" s="123"/>
      <c r="J319" s="143">
        <f t="shared" si="8"/>
        <v>1371660367</v>
      </c>
      <c r="K319" s="143"/>
      <c r="L319" s="246">
        <f>J319/درآمدها!$J$7</f>
        <v>-6.5753628841697098E-4</v>
      </c>
      <c r="M319" s="246"/>
      <c r="N319" s="123">
        <v>0</v>
      </c>
      <c r="O319" s="123"/>
      <c r="P319" s="123">
        <v>24245479012</v>
      </c>
      <c r="Q319" s="123"/>
      <c r="R319" s="123">
        <v>5221953386</v>
      </c>
      <c r="S319" s="123"/>
      <c r="T319" s="143">
        <f t="shared" si="9"/>
        <v>29467432398</v>
      </c>
      <c r="U319" s="140"/>
      <c r="V319" s="246">
        <f>T319/درآمدها!$J$5</f>
        <v>-0.10810112044084763</v>
      </c>
    </row>
    <row r="320" spans="1:22" s="97" customFormat="1" ht="42.75" customHeight="1">
      <c r="A320" s="98"/>
      <c r="B320" s="245" t="s">
        <v>340</v>
      </c>
      <c r="C320" s="240"/>
      <c r="D320" s="123">
        <v>0</v>
      </c>
      <c r="E320" s="123"/>
      <c r="F320" s="123">
        <v>-162149514</v>
      </c>
      <c r="G320" s="123"/>
      <c r="H320" s="123">
        <v>179566145</v>
      </c>
      <c r="I320" s="123"/>
      <c r="J320" s="143">
        <f t="shared" si="8"/>
        <v>17416631</v>
      </c>
      <c r="K320" s="143"/>
      <c r="L320" s="246">
        <f>J320/درآمدها!$J$7</f>
        <v>-8.3490543140173399E-6</v>
      </c>
      <c r="M320" s="246"/>
      <c r="N320" s="123">
        <v>0</v>
      </c>
      <c r="O320" s="123"/>
      <c r="P320" s="123">
        <v>3790902842</v>
      </c>
      <c r="Q320" s="123"/>
      <c r="R320" s="123">
        <v>26005432</v>
      </c>
      <c r="S320" s="123"/>
      <c r="T320" s="143">
        <f t="shared" si="9"/>
        <v>3816908274</v>
      </c>
      <c r="U320" s="140"/>
      <c r="V320" s="246">
        <f>T320/درآمدها!$J$5</f>
        <v>-1.4002307885750727E-2</v>
      </c>
    </row>
    <row r="321" spans="1:22" s="97" customFormat="1" ht="42.75" customHeight="1">
      <c r="A321" s="98"/>
      <c r="B321" s="245" t="s">
        <v>277</v>
      </c>
      <c r="C321" s="240"/>
      <c r="D321" s="123">
        <v>0</v>
      </c>
      <c r="E321" s="123"/>
      <c r="F321" s="123">
        <v>0</v>
      </c>
      <c r="G321" s="123"/>
      <c r="H321" s="123">
        <v>0</v>
      </c>
      <c r="I321" s="123"/>
      <c r="J321" s="143">
        <f t="shared" si="8"/>
        <v>0</v>
      </c>
      <c r="K321" s="143"/>
      <c r="L321" s="246">
        <f>J321/درآمدها!$J$7</f>
        <v>0</v>
      </c>
      <c r="M321" s="246"/>
      <c r="N321" s="123">
        <v>0</v>
      </c>
      <c r="O321" s="123"/>
      <c r="P321" s="123">
        <v>0</v>
      </c>
      <c r="Q321" s="123"/>
      <c r="R321" s="123">
        <v>-386974384</v>
      </c>
      <c r="S321" s="123"/>
      <c r="T321" s="143">
        <f t="shared" si="9"/>
        <v>-386974384</v>
      </c>
      <c r="U321" s="140"/>
      <c r="V321" s="246">
        <f>T321/درآمدها!$J$5</f>
        <v>1.4196134881146294E-3</v>
      </c>
    </row>
    <row r="322" spans="1:22" s="97" customFormat="1" ht="42.75" customHeight="1">
      <c r="A322" s="98"/>
      <c r="B322" s="245" t="s">
        <v>397</v>
      </c>
      <c r="C322" s="240"/>
      <c r="D322" s="123">
        <v>0</v>
      </c>
      <c r="E322" s="123"/>
      <c r="F322" s="123">
        <v>-3623161884</v>
      </c>
      <c r="G322" s="123"/>
      <c r="H322" s="123">
        <v>2871768950</v>
      </c>
      <c r="I322" s="123"/>
      <c r="J322" s="143">
        <f t="shared" si="8"/>
        <v>-751392934</v>
      </c>
      <c r="K322" s="143"/>
      <c r="L322" s="246">
        <f>J322/درآمدها!$J$7</f>
        <v>3.6019712521525237E-4</v>
      </c>
      <c r="M322" s="246"/>
      <c r="N322" s="123">
        <v>0</v>
      </c>
      <c r="O322" s="123"/>
      <c r="P322" s="123">
        <v>0</v>
      </c>
      <c r="Q322" s="123"/>
      <c r="R322" s="123">
        <v>22861180539</v>
      </c>
      <c r="S322" s="123"/>
      <c r="T322" s="143">
        <f t="shared" si="9"/>
        <v>22861180539</v>
      </c>
      <c r="U322" s="140"/>
      <c r="V322" s="246">
        <f>T322/درآمدها!$J$5</f>
        <v>-8.3866120315054429E-2</v>
      </c>
    </row>
    <row r="323" spans="1:22" s="97" customFormat="1" ht="42.75" customHeight="1">
      <c r="A323" s="98"/>
      <c r="B323" s="245" t="s">
        <v>100</v>
      </c>
      <c r="C323" s="240"/>
      <c r="D323" s="123">
        <v>0</v>
      </c>
      <c r="E323" s="123"/>
      <c r="F323" s="123">
        <v>0</v>
      </c>
      <c r="G323" s="123"/>
      <c r="H323" s="123">
        <v>0</v>
      </c>
      <c r="I323" s="123"/>
      <c r="J323" s="143">
        <f t="shared" si="8"/>
        <v>0</v>
      </c>
      <c r="K323" s="143"/>
      <c r="L323" s="246">
        <f>J323/درآمدها!$J$7</f>
        <v>0</v>
      </c>
      <c r="M323" s="246"/>
      <c r="N323" s="123">
        <v>3693064100</v>
      </c>
      <c r="O323" s="123"/>
      <c r="P323" s="123">
        <v>0</v>
      </c>
      <c r="Q323" s="123"/>
      <c r="R323" s="123">
        <v>-8014312646</v>
      </c>
      <c r="S323" s="123"/>
      <c r="T323" s="143">
        <f t="shared" si="9"/>
        <v>-4321248546</v>
      </c>
      <c r="U323" s="140"/>
      <c r="V323" s="246">
        <f>T323/درآمدها!$J$5</f>
        <v>1.5852477515404046E-2</v>
      </c>
    </row>
    <row r="324" spans="1:22" s="97" customFormat="1" ht="42.75" customHeight="1">
      <c r="A324" s="98"/>
      <c r="B324" s="245" t="s">
        <v>538</v>
      </c>
      <c r="C324" s="240"/>
      <c r="D324" s="123">
        <v>0</v>
      </c>
      <c r="E324" s="123"/>
      <c r="F324" s="123">
        <v>-2767049303</v>
      </c>
      <c r="G324" s="123"/>
      <c r="H324" s="123">
        <v>-619744095</v>
      </c>
      <c r="I324" s="123"/>
      <c r="J324" s="143">
        <f t="shared" si="8"/>
        <v>-3386793398</v>
      </c>
      <c r="K324" s="143"/>
      <c r="L324" s="246">
        <f>J324/درآمدها!$J$7</f>
        <v>1.6235356901261411E-3</v>
      </c>
      <c r="M324" s="246"/>
      <c r="N324" s="123">
        <v>0</v>
      </c>
      <c r="O324" s="123"/>
      <c r="P324" s="123">
        <v>-4070196963</v>
      </c>
      <c r="Q324" s="123"/>
      <c r="R324" s="123">
        <v>-619744095</v>
      </c>
      <c r="S324" s="123"/>
      <c r="T324" s="143">
        <f t="shared" si="9"/>
        <v>-4689941058</v>
      </c>
      <c r="U324" s="140"/>
      <c r="V324" s="246">
        <f>T324/درآمدها!$J$5</f>
        <v>1.7205024052443212E-2</v>
      </c>
    </row>
    <row r="325" spans="1:22" s="97" customFormat="1" ht="42.75" customHeight="1">
      <c r="A325" s="98"/>
      <c r="B325" s="245" t="s">
        <v>304</v>
      </c>
      <c r="C325" s="240"/>
      <c r="D325" s="123">
        <v>0</v>
      </c>
      <c r="E325" s="123"/>
      <c r="F325" s="123">
        <v>-421622950</v>
      </c>
      <c r="G325" s="123"/>
      <c r="H325" s="123">
        <v>96748569</v>
      </c>
      <c r="I325" s="123"/>
      <c r="J325" s="143">
        <f t="shared" si="8"/>
        <v>-324874381</v>
      </c>
      <c r="K325" s="143"/>
      <c r="L325" s="246">
        <f>J325/درآمدها!$J$7</f>
        <v>1.5573585110701161E-4</v>
      </c>
      <c r="M325" s="246"/>
      <c r="N325" s="123">
        <v>3802082400</v>
      </c>
      <c r="O325" s="123"/>
      <c r="P325" s="123">
        <v>468086039</v>
      </c>
      <c r="Q325" s="123"/>
      <c r="R325" s="123">
        <v>-1812871935</v>
      </c>
      <c r="S325" s="123"/>
      <c r="T325" s="143">
        <f t="shared" si="9"/>
        <v>2457296504</v>
      </c>
      <c r="U325" s="140"/>
      <c r="V325" s="246">
        <f>T325/درآمدها!$J$5</f>
        <v>-9.0145792734831892E-3</v>
      </c>
    </row>
    <row r="326" spans="1:22" s="97" customFormat="1" ht="42.75" customHeight="1">
      <c r="A326" s="98"/>
      <c r="B326" s="245" t="s">
        <v>141</v>
      </c>
      <c r="C326" s="240"/>
      <c r="D326" s="123">
        <v>0</v>
      </c>
      <c r="E326" s="123"/>
      <c r="F326" s="123">
        <v>12378695121</v>
      </c>
      <c r="G326" s="123"/>
      <c r="H326" s="123">
        <v>2977809700</v>
      </c>
      <c r="I326" s="123"/>
      <c r="J326" s="143">
        <f t="shared" si="8"/>
        <v>15356504821</v>
      </c>
      <c r="K326" s="143"/>
      <c r="L326" s="246">
        <f>J326/درآمدها!$J$7</f>
        <v>-7.3614864335127799E-3</v>
      </c>
      <c r="M326" s="246"/>
      <c r="N326" s="123">
        <v>4194123300</v>
      </c>
      <c r="O326" s="123"/>
      <c r="P326" s="123">
        <v>39116801001</v>
      </c>
      <c r="Q326" s="123"/>
      <c r="R326" s="123">
        <v>-1190340455</v>
      </c>
      <c r="S326" s="123"/>
      <c r="T326" s="143">
        <f t="shared" si="9"/>
        <v>42120583846</v>
      </c>
      <c r="U326" s="140"/>
      <c r="V326" s="246">
        <f>T326/درآمدها!$J$5</f>
        <v>-0.15451913983806426</v>
      </c>
    </row>
    <row r="327" spans="1:22" s="97" customFormat="1" ht="42.75" customHeight="1">
      <c r="A327" s="98"/>
      <c r="B327" s="245" t="s">
        <v>314</v>
      </c>
      <c r="C327" s="240"/>
      <c r="D327" s="123">
        <v>0</v>
      </c>
      <c r="E327" s="123"/>
      <c r="F327" s="123">
        <v>-1925400588</v>
      </c>
      <c r="G327" s="123"/>
      <c r="H327" s="123">
        <v>407034235</v>
      </c>
      <c r="I327" s="123"/>
      <c r="J327" s="143">
        <f t="shared" si="8"/>
        <v>-1518366353</v>
      </c>
      <c r="K327" s="143"/>
      <c r="L327" s="246">
        <f>J327/درآمدها!$J$7</f>
        <v>7.2786310680713305E-4</v>
      </c>
      <c r="M327" s="246"/>
      <c r="N327" s="123">
        <v>778690440</v>
      </c>
      <c r="O327" s="123"/>
      <c r="P327" s="123">
        <v>-79305278</v>
      </c>
      <c r="Q327" s="123"/>
      <c r="R327" s="123">
        <v>-725322065</v>
      </c>
      <c r="S327" s="123"/>
      <c r="T327" s="143">
        <f t="shared" si="9"/>
        <v>-25936903</v>
      </c>
      <c r="U327" s="140"/>
      <c r="V327" s="246">
        <f>T327/درآمدها!$J$5</f>
        <v>9.5149391952312789E-5</v>
      </c>
    </row>
    <row r="328" spans="1:22" s="97" customFormat="1" ht="42.75" customHeight="1">
      <c r="A328" s="98"/>
      <c r="B328" s="245" t="s">
        <v>285</v>
      </c>
      <c r="C328" s="240"/>
      <c r="D328" s="123">
        <v>0</v>
      </c>
      <c r="E328" s="123"/>
      <c r="F328" s="123">
        <v>-13170423976</v>
      </c>
      <c r="G328" s="123"/>
      <c r="H328" s="123">
        <v>336950643</v>
      </c>
      <c r="I328" s="123"/>
      <c r="J328" s="143">
        <f t="shared" si="8"/>
        <v>-12833473333</v>
      </c>
      <c r="K328" s="143"/>
      <c r="L328" s="246">
        <f>J328/درآمدها!$J$7</f>
        <v>6.15201446793643E-3</v>
      </c>
      <c r="M328" s="246"/>
      <c r="N328" s="123">
        <v>10302624900</v>
      </c>
      <c r="O328" s="123"/>
      <c r="P328" s="123">
        <v>-2868718876</v>
      </c>
      <c r="Q328" s="123"/>
      <c r="R328" s="123">
        <v>-23627170145</v>
      </c>
      <c r="S328" s="123"/>
      <c r="T328" s="143">
        <f t="shared" si="9"/>
        <v>-16193264121</v>
      </c>
      <c r="U328" s="140"/>
      <c r="V328" s="246">
        <f>T328/درآمدها!$J$5</f>
        <v>5.940490407957931E-2</v>
      </c>
    </row>
    <row r="329" spans="1:22" s="97" customFormat="1" ht="42.75" customHeight="1">
      <c r="A329" s="98"/>
      <c r="B329" s="245" t="s">
        <v>220</v>
      </c>
      <c r="C329" s="240"/>
      <c r="D329" s="123">
        <v>0</v>
      </c>
      <c r="E329" s="123"/>
      <c r="F329" s="123">
        <v>-5909346067</v>
      </c>
      <c r="G329" s="123"/>
      <c r="H329" s="123">
        <v>-1644586860</v>
      </c>
      <c r="I329" s="123"/>
      <c r="J329" s="143">
        <f t="shared" si="8"/>
        <v>-7553932927</v>
      </c>
      <c r="K329" s="143"/>
      <c r="L329" s="246">
        <f>J329/درآمدها!$J$7</f>
        <v>3.6211478725114506E-3</v>
      </c>
      <c r="M329" s="246"/>
      <c r="N329" s="123">
        <v>3393686140</v>
      </c>
      <c r="O329" s="123"/>
      <c r="P329" s="123">
        <v>0</v>
      </c>
      <c r="Q329" s="123"/>
      <c r="R329" s="123">
        <v>-6801571800</v>
      </c>
      <c r="S329" s="123"/>
      <c r="T329" s="143">
        <f t="shared" si="9"/>
        <v>-3407885660</v>
      </c>
      <c r="U329" s="140"/>
      <c r="V329" s="246">
        <f>T329/درآمدها!$J$5</f>
        <v>1.2501810582088622E-2</v>
      </c>
    </row>
    <row r="330" spans="1:22" s="97" customFormat="1" ht="42.75" customHeight="1">
      <c r="A330" s="98"/>
      <c r="B330" s="245" t="s">
        <v>212</v>
      </c>
      <c r="C330" s="240"/>
      <c r="D330" s="123">
        <v>0</v>
      </c>
      <c r="E330" s="123"/>
      <c r="F330" s="123">
        <v>4085065897</v>
      </c>
      <c r="G330" s="123"/>
      <c r="H330" s="123">
        <v>782490176</v>
      </c>
      <c r="I330" s="123"/>
      <c r="J330" s="143">
        <f t="shared" si="8"/>
        <v>4867556073</v>
      </c>
      <c r="K330" s="143"/>
      <c r="L330" s="246">
        <f>J330/درآمدها!$J$7</f>
        <v>-2.3333726270024294E-3</v>
      </c>
      <c r="M330" s="246"/>
      <c r="N330" s="123">
        <v>2584843400</v>
      </c>
      <c r="O330" s="123"/>
      <c r="P330" s="123">
        <v>12435689363</v>
      </c>
      <c r="Q330" s="123"/>
      <c r="R330" s="123">
        <v>1553191497</v>
      </c>
      <c r="S330" s="123"/>
      <c r="T330" s="143">
        <f t="shared" si="9"/>
        <v>16573724260</v>
      </c>
      <c r="U330" s="140"/>
      <c r="V330" s="246">
        <f>T330/درآمدها!$J$5</f>
        <v>-6.0800620094245451E-2</v>
      </c>
    </row>
    <row r="331" spans="1:22" s="97" customFormat="1" ht="42.75" customHeight="1">
      <c r="A331" s="98"/>
      <c r="B331" s="245" t="s">
        <v>333</v>
      </c>
      <c r="C331" s="240"/>
      <c r="D331" s="123">
        <v>0</v>
      </c>
      <c r="E331" s="123"/>
      <c r="F331" s="123">
        <v>-6397885527</v>
      </c>
      <c r="G331" s="123"/>
      <c r="H331" s="123">
        <v>-1634651885</v>
      </c>
      <c r="I331" s="123"/>
      <c r="J331" s="143">
        <f t="shared" si="8"/>
        <v>-8032537412</v>
      </c>
      <c r="K331" s="143"/>
      <c r="L331" s="246">
        <f>J331/درآمدها!$J$7</f>
        <v>3.850577711163788E-3</v>
      </c>
      <c r="M331" s="246"/>
      <c r="N331" s="123">
        <v>10673065500</v>
      </c>
      <c r="O331" s="123"/>
      <c r="P331" s="123">
        <v>-12488897502</v>
      </c>
      <c r="Q331" s="123"/>
      <c r="R331" s="123">
        <v>-9436389981</v>
      </c>
      <c r="S331" s="123"/>
      <c r="T331" s="143">
        <f t="shared" si="9"/>
        <v>-11252221983</v>
      </c>
      <c r="U331" s="140"/>
      <c r="V331" s="246">
        <f>T331/درآمدها!$J$5</f>
        <v>4.1278717038610864E-2</v>
      </c>
    </row>
    <row r="332" spans="1:22" s="97" customFormat="1" ht="42.75" customHeight="1">
      <c r="A332" s="98"/>
      <c r="B332" s="245" t="s">
        <v>92</v>
      </c>
      <c r="C332" s="240"/>
      <c r="D332" s="123">
        <v>0</v>
      </c>
      <c r="E332" s="123"/>
      <c r="F332" s="123">
        <v>-1562202873</v>
      </c>
      <c r="G332" s="123"/>
      <c r="H332" s="123">
        <v>-559199618</v>
      </c>
      <c r="I332" s="123"/>
      <c r="J332" s="143">
        <f t="shared" si="8"/>
        <v>-2121402491</v>
      </c>
      <c r="K332" s="143"/>
      <c r="L332" s="246">
        <f>J332/درآمدها!$J$7</f>
        <v>1.0169420606804312E-3</v>
      </c>
      <c r="M332" s="246"/>
      <c r="N332" s="123">
        <v>0</v>
      </c>
      <c r="O332" s="123"/>
      <c r="P332" s="123">
        <v>-1429067293</v>
      </c>
      <c r="Q332" s="123"/>
      <c r="R332" s="123">
        <v>-1716234523</v>
      </c>
      <c r="S332" s="123"/>
      <c r="T332" s="143">
        <f t="shared" si="9"/>
        <v>-3145301816</v>
      </c>
      <c r="U332" s="140"/>
      <c r="V332" s="246">
        <f>T332/درآمدها!$J$5</f>
        <v>1.1538523134350512E-2</v>
      </c>
    </row>
    <row r="333" spans="1:22" s="97" customFormat="1" ht="42.75" customHeight="1">
      <c r="A333" s="98"/>
      <c r="B333" s="245" t="s">
        <v>381</v>
      </c>
      <c r="C333" s="240"/>
      <c r="D333" s="123">
        <v>0</v>
      </c>
      <c r="E333" s="123"/>
      <c r="F333" s="123">
        <v>0</v>
      </c>
      <c r="G333" s="123"/>
      <c r="H333" s="123">
        <v>0</v>
      </c>
      <c r="I333" s="123"/>
      <c r="J333" s="143">
        <f t="shared" si="8"/>
        <v>0</v>
      </c>
      <c r="K333" s="143"/>
      <c r="L333" s="246">
        <f>J333/درآمدها!$J$7</f>
        <v>0</v>
      </c>
      <c r="M333" s="246"/>
      <c r="N333" s="123">
        <v>0</v>
      </c>
      <c r="O333" s="123"/>
      <c r="P333" s="123">
        <v>0</v>
      </c>
      <c r="Q333" s="123"/>
      <c r="R333" s="123">
        <v>-1589738430</v>
      </c>
      <c r="S333" s="123"/>
      <c r="T333" s="143">
        <f t="shared" si="9"/>
        <v>-1589738430</v>
      </c>
      <c r="U333" s="140"/>
      <c r="V333" s="246">
        <f>T333/درآمدها!$J$5</f>
        <v>5.8319470515706658E-3</v>
      </c>
    </row>
    <row r="334" spans="1:22" s="97" customFormat="1" ht="42.75" customHeight="1">
      <c r="A334" s="98"/>
      <c r="B334" s="245" t="s">
        <v>160</v>
      </c>
      <c r="C334" s="240"/>
      <c r="D334" s="123">
        <v>0</v>
      </c>
      <c r="E334" s="123"/>
      <c r="F334" s="123">
        <v>-13715140931</v>
      </c>
      <c r="G334" s="123"/>
      <c r="H334" s="123">
        <v>20252798512</v>
      </c>
      <c r="I334" s="123"/>
      <c r="J334" s="143">
        <f t="shared" ref="J334:J378" si="10">D334+F334+H334</f>
        <v>6537657581</v>
      </c>
      <c r="K334" s="143"/>
      <c r="L334" s="246">
        <f>J334/درآمدها!$J$7</f>
        <v>-3.1339733976230083E-3</v>
      </c>
      <c r="M334" s="246"/>
      <c r="N334" s="123">
        <v>10979960750</v>
      </c>
      <c r="O334" s="123"/>
      <c r="P334" s="123">
        <v>54940073679</v>
      </c>
      <c r="Q334" s="123"/>
      <c r="R334" s="123">
        <v>22590754880</v>
      </c>
      <c r="S334" s="123"/>
      <c r="T334" s="143">
        <f t="shared" si="9"/>
        <v>88510789309</v>
      </c>
      <c r="U334" s="140"/>
      <c r="V334" s="246">
        <f>T334/درآمدها!$J$5</f>
        <v>-0.32470136407460126</v>
      </c>
    </row>
    <row r="335" spans="1:22" s="97" customFormat="1" ht="42.75" customHeight="1">
      <c r="A335" s="98"/>
      <c r="B335" s="245" t="s">
        <v>170</v>
      </c>
      <c r="C335" s="240"/>
      <c r="D335" s="123">
        <v>0</v>
      </c>
      <c r="E335" s="123"/>
      <c r="F335" s="123">
        <v>-4745506183</v>
      </c>
      <c r="G335" s="123"/>
      <c r="H335" s="123">
        <v>-816113707</v>
      </c>
      <c r="I335" s="123"/>
      <c r="J335" s="143">
        <f t="shared" si="10"/>
        <v>-5561619890</v>
      </c>
      <c r="K335" s="143"/>
      <c r="L335" s="246">
        <f>J335/درآمدها!$J$7</f>
        <v>2.6660877488607951E-3</v>
      </c>
      <c r="M335" s="246"/>
      <c r="N335" s="123">
        <v>0</v>
      </c>
      <c r="O335" s="123"/>
      <c r="P335" s="123">
        <v>-2944449275</v>
      </c>
      <c r="Q335" s="123"/>
      <c r="R335" s="123">
        <v>-2533099321</v>
      </c>
      <c r="S335" s="123"/>
      <c r="T335" s="143">
        <f t="shared" ref="T335:T378" si="11">N335+P335+R335</f>
        <v>-5477548596</v>
      </c>
      <c r="U335" s="140"/>
      <c r="V335" s="246">
        <f>T335/درآمدها!$J$5</f>
        <v>2.0094358154427481E-2</v>
      </c>
    </row>
    <row r="336" spans="1:22" s="97" customFormat="1" ht="42.75" customHeight="1">
      <c r="A336" s="98"/>
      <c r="B336" s="245" t="s">
        <v>162</v>
      </c>
      <c r="C336" s="240"/>
      <c r="D336" s="123">
        <v>0</v>
      </c>
      <c r="E336" s="123"/>
      <c r="F336" s="123">
        <v>-2646188030</v>
      </c>
      <c r="G336" s="123"/>
      <c r="H336" s="123">
        <v>2191874786</v>
      </c>
      <c r="I336" s="123"/>
      <c r="J336" s="143">
        <f t="shared" si="10"/>
        <v>-454313244</v>
      </c>
      <c r="K336" s="143"/>
      <c r="L336" s="246">
        <f>J336/درآمدها!$J$7</f>
        <v>2.1778528521006226E-4</v>
      </c>
      <c r="M336" s="246"/>
      <c r="N336" s="123">
        <v>0</v>
      </c>
      <c r="O336" s="123"/>
      <c r="P336" s="123">
        <v>29012018945</v>
      </c>
      <c r="Q336" s="123"/>
      <c r="R336" s="123">
        <v>-9862694010</v>
      </c>
      <c r="S336" s="123"/>
      <c r="T336" s="143">
        <f t="shared" si="11"/>
        <v>19149324935</v>
      </c>
      <c r="U336" s="140"/>
      <c r="V336" s="246">
        <f>T336/درآمدها!$J$5</f>
        <v>-7.0249197595507504E-2</v>
      </c>
    </row>
    <row r="337" spans="1:22" s="97" customFormat="1" ht="42.75" customHeight="1">
      <c r="A337" s="98"/>
      <c r="B337" s="245" t="s">
        <v>413</v>
      </c>
      <c r="C337" s="240"/>
      <c r="D337" s="123">
        <v>0</v>
      </c>
      <c r="E337" s="123"/>
      <c r="F337" s="123">
        <v>-8054052613</v>
      </c>
      <c r="G337" s="123"/>
      <c r="H337" s="123">
        <v>1446053219</v>
      </c>
      <c r="I337" s="123"/>
      <c r="J337" s="143">
        <f t="shared" si="10"/>
        <v>-6607999394</v>
      </c>
      <c r="K337" s="143"/>
      <c r="L337" s="246">
        <f>J337/درآمدها!$J$7</f>
        <v>3.1676933298695749E-3</v>
      </c>
      <c r="M337" s="246"/>
      <c r="N337" s="123">
        <v>0</v>
      </c>
      <c r="O337" s="123"/>
      <c r="P337" s="123">
        <v>9841786392</v>
      </c>
      <c r="Q337" s="123"/>
      <c r="R337" s="123">
        <v>2191835374</v>
      </c>
      <c r="S337" s="123"/>
      <c r="T337" s="143">
        <f t="shared" si="11"/>
        <v>12033621766</v>
      </c>
      <c r="U337" s="140"/>
      <c r="V337" s="246">
        <f>T337/درآمدها!$J$5</f>
        <v>-4.4145278024096263E-2</v>
      </c>
    </row>
    <row r="338" spans="1:22" s="97" customFormat="1" ht="42.75" customHeight="1">
      <c r="A338" s="98"/>
      <c r="B338" s="245" t="s">
        <v>120</v>
      </c>
      <c r="C338" s="240"/>
      <c r="D338" s="123">
        <v>0</v>
      </c>
      <c r="E338" s="123"/>
      <c r="F338" s="123">
        <v>-1459935309</v>
      </c>
      <c r="G338" s="123"/>
      <c r="H338" s="123">
        <v>-2013580902</v>
      </c>
      <c r="I338" s="123"/>
      <c r="J338" s="143">
        <f t="shared" si="10"/>
        <v>-3473516211</v>
      </c>
      <c r="K338" s="143"/>
      <c r="L338" s="246">
        <f>J338/درآمدها!$J$7</f>
        <v>1.6651082236431784E-3</v>
      </c>
      <c r="M338" s="246"/>
      <c r="N338" s="123">
        <v>4136129034</v>
      </c>
      <c r="O338" s="123"/>
      <c r="P338" s="123">
        <v>-2306891764</v>
      </c>
      <c r="Q338" s="123"/>
      <c r="R338" s="123">
        <v>-7828913426</v>
      </c>
      <c r="S338" s="123"/>
      <c r="T338" s="143">
        <f t="shared" si="11"/>
        <v>-5999676156</v>
      </c>
      <c r="U338" s="140"/>
      <c r="V338" s="246">
        <f>T338/درآمدها!$J$5</f>
        <v>2.2009780356359018E-2</v>
      </c>
    </row>
    <row r="339" spans="1:22" s="97" customFormat="1" ht="42.75" customHeight="1">
      <c r="A339" s="98"/>
      <c r="B339" s="245" t="s">
        <v>386</v>
      </c>
      <c r="C339" s="240"/>
      <c r="D339" s="123">
        <v>0</v>
      </c>
      <c r="E339" s="123"/>
      <c r="F339" s="123">
        <v>0</v>
      </c>
      <c r="G339" s="123"/>
      <c r="H339" s="123">
        <v>0</v>
      </c>
      <c r="I339" s="123"/>
      <c r="J339" s="143">
        <f t="shared" si="10"/>
        <v>0</v>
      </c>
      <c r="K339" s="143"/>
      <c r="L339" s="246">
        <f>J339/درآمدها!$J$7</f>
        <v>0</v>
      </c>
      <c r="M339" s="246"/>
      <c r="N339" s="123">
        <v>0</v>
      </c>
      <c r="O339" s="123"/>
      <c r="P339" s="123">
        <v>0</v>
      </c>
      <c r="Q339" s="123"/>
      <c r="R339" s="123">
        <v>5831676384</v>
      </c>
      <c r="S339" s="123"/>
      <c r="T339" s="143">
        <f t="shared" si="11"/>
        <v>5831676384</v>
      </c>
      <c r="U339" s="140"/>
      <c r="V339" s="246">
        <f>T339/درآمدها!$J$5</f>
        <v>-2.1393474078237565E-2</v>
      </c>
    </row>
    <row r="340" spans="1:22" s="97" customFormat="1" ht="42.75" customHeight="1">
      <c r="A340" s="98"/>
      <c r="B340" s="245" t="s">
        <v>238</v>
      </c>
      <c r="C340" s="240"/>
      <c r="D340" s="123">
        <v>0</v>
      </c>
      <c r="E340" s="123"/>
      <c r="F340" s="123">
        <v>-968753234</v>
      </c>
      <c r="G340" s="123"/>
      <c r="H340" s="123">
        <v>-144429369</v>
      </c>
      <c r="I340" s="123"/>
      <c r="J340" s="143">
        <f t="shared" si="10"/>
        <v>-1113182603</v>
      </c>
      <c r="K340" s="143"/>
      <c r="L340" s="246">
        <f>J340/درآمدها!$J$7</f>
        <v>5.3362915100321079E-4</v>
      </c>
      <c r="M340" s="246"/>
      <c r="N340" s="123">
        <v>1771894800</v>
      </c>
      <c r="O340" s="123"/>
      <c r="P340" s="123">
        <v>165947373</v>
      </c>
      <c r="Q340" s="123"/>
      <c r="R340" s="123">
        <v>-2674234381</v>
      </c>
      <c r="S340" s="123"/>
      <c r="T340" s="143">
        <f t="shared" si="11"/>
        <v>-736392208</v>
      </c>
      <c r="U340" s="140"/>
      <c r="V340" s="246">
        <f>T340/درآمدها!$J$5</f>
        <v>2.7014509338150758E-3</v>
      </c>
    </row>
    <row r="341" spans="1:22" s="97" customFormat="1" ht="42.75" customHeight="1">
      <c r="A341" s="98"/>
      <c r="B341" s="245" t="s">
        <v>398</v>
      </c>
      <c r="C341" s="240"/>
      <c r="D341" s="123">
        <v>0</v>
      </c>
      <c r="E341" s="123"/>
      <c r="F341" s="123">
        <v>-1310302600</v>
      </c>
      <c r="G341" s="123"/>
      <c r="H341" s="123">
        <v>476102843</v>
      </c>
      <c r="I341" s="123"/>
      <c r="J341" s="143">
        <f t="shared" si="10"/>
        <v>-834199757</v>
      </c>
      <c r="K341" s="143"/>
      <c r="L341" s="246">
        <f>J341/درآمدها!$J$7</f>
        <v>3.9989244073282979E-4</v>
      </c>
      <c r="M341" s="246"/>
      <c r="N341" s="123">
        <v>0</v>
      </c>
      <c r="O341" s="123"/>
      <c r="P341" s="123">
        <v>1721644252</v>
      </c>
      <c r="Q341" s="123"/>
      <c r="R341" s="123">
        <v>-1149011691</v>
      </c>
      <c r="S341" s="123"/>
      <c r="T341" s="143">
        <f t="shared" si="11"/>
        <v>572632561</v>
      </c>
      <c r="U341" s="140"/>
      <c r="V341" s="246">
        <f>T341/درآمدها!$J$5</f>
        <v>-2.100699531908095E-3</v>
      </c>
    </row>
    <row r="342" spans="1:22" s="97" customFormat="1" ht="42.75" customHeight="1">
      <c r="A342" s="98"/>
      <c r="B342" s="245" t="s">
        <v>233</v>
      </c>
      <c r="C342" s="240"/>
      <c r="D342" s="123">
        <v>0</v>
      </c>
      <c r="E342" s="123"/>
      <c r="F342" s="123">
        <v>-19405759630</v>
      </c>
      <c r="G342" s="123"/>
      <c r="H342" s="123">
        <v>-208575862</v>
      </c>
      <c r="I342" s="123"/>
      <c r="J342" s="143">
        <f t="shared" si="10"/>
        <v>-19614335492</v>
      </c>
      <c r="K342" s="143"/>
      <c r="L342" s="246">
        <f>J342/درآمدها!$J$7</f>
        <v>9.4025734572929752E-3</v>
      </c>
      <c r="M342" s="246"/>
      <c r="N342" s="123">
        <v>0</v>
      </c>
      <c r="O342" s="123"/>
      <c r="P342" s="123">
        <v>-3466084631</v>
      </c>
      <c r="Q342" s="123"/>
      <c r="R342" s="123">
        <v>9091616522</v>
      </c>
      <c r="S342" s="123"/>
      <c r="T342" s="143">
        <f t="shared" si="11"/>
        <v>5625531891</v>
      </c>
      <c r="U342" s="140"/>
      <c r="V342" s="246">
        <f>T342/درآمدها!$J$5</f>
        <v>-2.0637234092173391E-2</v>
      </c>
    </row>
    <row r="343" spans="1:22" s="97" customFormat="1" ht="42.75" customHeight="1">
      <c r="A343" s="98"/>
      <c r="B343" s="245" t="s">
        <v>539</v>
      </c>
      <c r="C343" s="240"/>
      <c r="D343" s="123">
        <v>0</v>
      </c>
      <c r="E343" s="123"/>
      <c r="F343" s="123">
        <v>-20577812670</v>
      </c>
      <c r="G343" s="123"/>
      <c r="H343" s="123">
        <v>636365681</v>
      </c>
      <c r="I343" s="123"/>
      <c r="J343" s="143">
        <f t="shared" si="10"/>
        <v>-19941446989</v>
      </c>
      <c r="K343" s="143"/>
      <c r="L343" s="246">
        <f>J343/درآمدها!$J$7</f>
        <v>9.5593817203372192E-3</v>
      </c>
      <c r="M343" s="246"/>
      <c r="N343" s="123">
        <v>0</v>
      </c>
      <c r="O343" s="123"/>
      <c r="P343" s="123">
        <v>-3026204529</v>
      </c>
      <c r="Q343" s="123"/>
      <c r="R343" s="123">
        <v>636365681</v>
      </c>
      <c r="S343" s="123"/>
      <c r="T343" s="143">
        <f t="shared" si="11"/>
        <v>-2389838848</v>
      </c>
      <c r="U343" s="140"/>
      <c r="V343" s="246">
        <f>T343/درآمدها!$J$5</f>
        <v>8.7671112179898911E-3</v>
      </c>
    </row>
    <row r="344" spans="1:22" s="97" customFormat="1" ht="42.75" customHeight="1">
      <c r="A344" s="98"/>
      <c r="B344" s="245" t="s">
        <v>303</v>
      </c>
      <c r="C344" s="240"/>
      <c r="D344" s="123">
        <v>0</v>
      </c>
      <c r="E344" s="123"/>
      <c r="F344" s="123">
        <v>-2204914598</v>
      </c>
      <c r="G344" s="123"/>
      <c r="H344" s="123">
        <v>-2542359698</v>
      </c>
      <c r="I344" s="123"/>
      <c r="J344" s="143">
        <f t="shared" si="10"/>
        <v>-4747274296</v>
      </c>
      <c r="K344" s="143"/>
      <c r="L344" s="246">
        <f>J344/درآمدها!$J$7</f>
        <v>2.2757128483024318E-3</v>
      </c>
      <c r="M344" s="246"/>
      <c r="N344" s="123">
        <v>4440634600</v>
      </c>
      <c r="O344" s="123"/>
      <c r="P344" s="123">
        <v>-5599310777</v>
      </c>
      <c r="Q344" s="123"/>
      <c r="R344" s="123">
        <v>-7482666581</v>
      </c>
      <c r="S344" s="123"/>
      <c r="T344" s="143">
        <f t="shared" si="11"/>
        <v>-8641342758</v>
      </c>
      <c r="U344" s="140"/>
      <c r="V344" s="246">
        <f>T344/درآمدها!$J$5</f>
        <v>3.1700720362613129E-2</v>
      </c>
    </row>
    <row r="345" spans="1:22" s="97" customFormat="1" ht="42.75" customHeight="1">
      <c r="A345" s="98"/>
      <c r="B345" s="245" t="s">
        <v>223</v>
      </c>
      <c r="C345" s="240"/>
      <c r="D345" s="123">
        <v>0</v>
      </c>
      <c r="E345" s="123"/>
      <c r="F345" s="123">
        <v>-5660995506</v>
      </c>
      <c r="G345" s="123"/>
      <c r="H345" s="123">
        <v>-280196846</v>
      </c>
      <c r="I345" s="123"/>
      <c r="J345" s="143">
        <f t="shared" si="10"/>
        <v>-5941192352</v>
      </c>
      <c r="K345" s="143"/>
      <c r="L345" s="246">
        <f>J345/درآمدها!$J$7</f>
        <v>2.8480443569638939E-3</v>
      </c>
      <c r="M345" s="246"/>
      <c r="N345" s="123">
        <v>0</v>
      </c>
      <c r="O345" s="123"/>
      <c r="P345" s="123">
        <v>-2471031283</v>
      </c>
      <c r="Q345" s="123"/>
      <c r="R345" s="123">
        <v>574110366</v>
      </c>
      <c r="S345" s="123"/>
      <c r="T345" s="143">
        <f t="shared" si="11"/>
        <v>-1896920917</v>
      </c>
      <c r="U345" s="140"/>
      <c r="V345" s="246">
        <f>T345/درآمدها!$J$5</f>
        <v>6.9588443860924181E-3</v>
      </c>
    </row>
    <row r="346" spans="1:22" s="97" customFormat="1" ht="42.75" customHeight="1">
      <c r="A346" s="98"/>
      <c r="B346" s="245" t="s">
        <v>373</v>
      </c>
      <c r="C346" s="240"/>
      <c r="D346" s="123">
        <v>0</v>
      </c>
      <c r="E346" s="123"/>
      <c r="F346" s="123">
        <v>-1405802418</v>
      </c>
      <c r="G346" s="123"/>
      <c r="H346" s="123">
        <v>6777520201</v>
      </c>
      <c r="I346" s="123"/>
      <c r="J346" s="143">
        <f t="shared" si="10"/>
        <v>5371717783</v>
      </c>
      <c r="K346" s="143"/>
      <c r="L346" s="246">
        <f>J346/درآمدها!$J$7</f>
        <v>-2.5750538970389742E-3</v>
      </c>
      <c r="M346" s="246"/>
      <c r="N346" s="123">
        <v>0</v>
      </c>
      <c r="O346" s="123"/>
      <c r="P346" s="123">
        <v>23392647300</v>
      </c>
      <c r="Q346" s="123"/>
      <c r="R346" s="123">
        <v>3531524366</v>
      </c>
      <c r="S346" s="123"/>
      <c r="T346" s="143">
        <f t="shared" si="11"/>
        <v>26924171666</v>
      </c>
      <c r="U346" s="140"/>
      <c r="V346" s="246">
        <f>T346/درآمدها!$J$5</f>
        <v>-9.877118185002999E-2</v>
      </c>
    </row>
    <row r="347" spans="1:22" s="97" customFormat="1" ht="42.75" customHeight="1">
      <c r="A347" s="98"/>
      <c r="B347" s="245" t="s">
        <v>414</v>
      </c>
      <c r="C347" s="240"/>
      <c r="D347" s="123">
        <v>0</v>
      </c>
      <c r="E347" s="123"/>
      <c r="F347" s="123">
        <v>-7753495299</v>
      </c>
      <c r="G347" s="123"/>
      <c r="H347" s="123">
        <v>0</v>
      </c>
      <c r="I347" s="123"/>
      <c r="J347" s="143">
        <f t="shared" si="10"/>
        <v>-7753495299</v>
      </c>
      <c r="K347" s="143"/>
      <c r="L347" s="246">
        <f>J347/درآمدها!$J$7</f>
        <v>3.7168125899221904E-3</v>
      </c>
      <c r="M347" s="246"/>
      <c r="N347" s="123">
        <v>2400309900</v>
      </c>
      <c r="O347" s="123"/>
      <c r="P347" s="123">
        <v>15617262488</v>
      </c>
      <c r="Q347" s="123"/>
      <c r="R347" s="123">
        <v>0</v>
      </c>
      <c r="S347" s="123"/>
      <c r="T347" s="143">
        <f t="shared" si="11"/>
        <v>18017572388</v>
      </c>
      <c r="U347" s="140"/>
      <c r="V347" s="246">
        <f>T347/درآمدها!$J$5</f>
        <v>-6.6097369341859363E-2</v>
      </c>
    </row>
    <row r="348" spans="1:22" s="97" customFormat="1" ht="42.75" customHeight="1">
      <c r="A348" s="98"/>
      <c r="B348" s="245" t="s">
        <v>300</v>
      </c>
      <c r="C348" s="240"/>
      <c r="D348" s="123">
        <v>0</v>
      </c>
      <c r="E348" s="123"/>
      <c r="F348" s="123">
        <v>0</v>
      </c>
      <c r="G348" s="123"/>
      <c r="H348" s="123">
        <v>0</v>
      </c>
      <c r="I348" s="123"/>
      <c r="J348" s="143">
        <f t="shared" si="10"/>
        <v>0</v>
      </c>
      <c r="K348" s="143"/>
      <c r="L348" s="246">
        <f>J348/درآمدها!$J$7</f>
        <v>0</v>
      </c>
      <c r="M348" s="246"/>
      <c r="N348" s="123">
        <v>1581507904</v>
      </c>
      <c r="O348" s="123"/>
      <c r="P348" s="123">
        <v>0</v>
      </c>
      <c r="Q348" s="123"/>
      <c r="R348" s="123">
        <v>-6977286753</v>
      </c>
      <c r="S348" s="123"/>
      <c r="T348" s="143">
        <f t="shared" si="11"/>
        <v>-5395778849</v>
      </c>
      <c r="U348" s="140"/>
      <c r="V348" s="246">
        <f>T348/درآمدها!$J$5</f>
        <v>1.9794386268534071E-2</v>
      </c>
    </row>
    <row r="349" spans="1:22" s="97" customFormat="1" ht="42.75" customHeight="1">
      <c r="A349" s="98"/>
      <c r="B349" s="245" t="s">
        <v>267</v>
      </c>
      <c r="C349" s="240"/>
      <c r="D349" s="123">
        <v>0</v>
      </c>
      <c r="E349" s="123"/>
      <c r="F349" s="123">
        <v>-3905855051</v>
      </c>
      <c r="G349" s="123"/>
      <c r="H349" s="123">
        <v>-537205924</v>
      </c>
      <c r="I349" s="123"/>
      <c r="J349" s="143">
        <f t="shared" si="10"/>
        <v>-4443060975</v>
      </c>
      <c r="K349" s="143"/>
      <c r="L349" s="246">
        <f>J349/درآمدها!$J$7</f>
        <v>2.1298813416191589E-3</v>
      </c>
      <c r="M349" s="246"/>
      <c r="N349" s="123">
        <v>0</v>
      </c>
      <c r="O349" s="123"/>
      <c r="P349" s="123">
        <v>-5707557571</v>
      </c>
      <c r="Q349" s="123"/>
      <c r="R349" s="123">
        <v>-842845338</v>
      </c>
      <c r="S349" s="123"/>
      <c r="T349" s="143">
        <f t="shared" si="11"/>
        <v>-6550402909</v>
      </c>
      <c r="U349" s="140"/>
      <c r="V349" s="246">
        <f>T349/درآمدها!$J$5</f>
        <v>2.4030118547075988E-2</v>
      </c>
    </row>
    <row r="350" spans="1:22" s="97" customFormat="1" ht="42.75" customHeight="1">
      <c r="A350" s="98"/>
      <c r="B350" s="245" t="s">
        <v>236</v>
      </c>
      <c r="C350" s="240"/>
      <c r="D350" s="123">
        <v>0</v>
      </c>
      <c r="E350" s="123"/>
      <c r="F350" s="123">
        <v>0</v>
      </c>
      <c r="G350" s="123"/>
      <c r="H350" s="123">
        <v>0</v>
      </c>
      <c r="I350" s="123"/>
      <c r="J350" s="143">
        <f t="shared" si="10"/>
        <v>0</v>
      </c>
      <c r="K350" s="143"/>
      <c r="L350" s="246">
        <f>J350/درآمدها!$J$7</f>
        <v>0</v>
      </c>
      <c r="M350" s="246"/>
      <c r="N350" s="123">
        <v>0</v>
      </c>
      <c r="O350" s="123"/>
      <c r="P350" s="123">
        <v>0</v>
      </c>
      <c r="Q350" s="123"/>
      <c r="R350" s="123">
        <v>-2195921738</v>
      </c>
      <c r="S350" s="123"/>
      <c r="T350" s="143">
        <f t="shared" si="11"/>
        <v>-2195921738</v>
      </c>
      <c r="U350" s="140"/>
      <c r="V350" s="246">
        <f>T350/درآمدها!$J$5</f>
        <v>8.0557273220155049E-3</v>
      </c>
    </row>
    <row r="351" spans="1:22" s="97" customFormat="1" ht="42.6" customHeight="1">
      <c r="A351" s="98"/>
      <c r="B351" s="245" t="s">
        <v>310</v>
      </c>
      <c r="C351" s="240"/>
      <c r="D351" s="123">
        <v>0</v>
      </c>
      <c r="E351" s="123"/>
      <c r="F351" s="123">
        <v>-316539327</v>
      </c>
      <c r="G351" s="123"/>
      <c r="H351" s="123">
        <v>-326109073</v>
      </c>
      <c r="I351" s="123"/>
      <c r="J351" s="143">
        <f t="shared" si="10"/>
        <v>-642648400</v>
      </c>
      <c r="K351" s="143"/>
      <c r="L351" s="246">
        <f>J351/درآمدها!$J$7</f>
        <v>3.0806798378034997E-4</v>
      </c>
      <c r="M351" s="246"/>
      <c r="N351" s="123">
        <v>0</v>
      </c>
      <c r="O351" s="123"/>
      <c r="P351" s="123">
        <v>73224817</v>
      </c>
      <c r="Q351" s="123"/>
      <c r="R351" s="123">
        <v>828082859</v>
      </c>
      <c r="S351" s="123"/>
      <c r="T351" s="143">
        <f t="shared" si="11"/>
        <v>901307676</v>
      </c>
      <c r="U351" s="140"/>
      <c r="V351" s="246">
        <f>T351/درآمدها!$J$5</f>
        <v>-3.3064424589686801E-3</v>
      </c>
    </row>
    <row r="352" spans="1:22" s="97" customFormat="1" ht="42.6" customHeight="1">
      <c r="A352" s="98"/>
      <c r="B352" s="245" t="s">
        <v>337</v>
      </c>
      <c r="C352" s="240"/>
      <c r="D352" s="123">
        <v>0</v>
      </c>
      <c r="E352" s="123"/>
      <c r="F352" s="123">
        <v>-1364307446</v>
      </c>
      <c r="G352" s="123"/>
      <c r="H352" s="123">
        <v>888295199</v>
      </c>
      <c r="I352" s="123"/>
      <c r="J352" s="143">
        <f t="shared" si="10"/>
        <v>-476012247</v>
      </c>
      <c r="K352" s="143"/>
      <c r="L352" s="246">
        <f>J352/درآمدها!$J$7</f>
        <v>2.2818719098661718E-4</v>
      </c>
      <c r="M352" s="246"/>
      <c r="N352" s="123">
        <v>0</v>
      </c>
      <c r="O352" s="123"/>
      <c r="P352" s="123">
        <v>858699580</v>
      </c>
      <c r="Q352" s="123"/>
      <c r="R352" s="123">
        <v>1270544604</v>
      </c>
      <c r="S352" s="123"/>
      <c r="T352" s="143">
        <f t="shared" si="11"/>
        <v>2129244184</v>
      </c>
      <c r="U352" s="140"/>
      <c r="V352" s="246">
        <f>T352/درآمدها!$J$5</f>
        <v>-7.8111210665975962E-3</v>
      </c>
    </row>
    <row r="353" spans="1:22" s="97" customFormat="1" ht="42.6" customHeight="1">
      <c r="A353" s="98"/>
      <c r="B353" s="245" t="s">
        <v>360</v>
      </c>
      <c r="C353" s="240"/>
      <c r="D353" s="123">
        <v>0</v>
      </c>
      <c r="E353" s="123"/>
      <c r="F353" s="123">
        <v>3480939616</v>
      </c>
      <c r="G353" s="123"/>
      <c r="H353" s="123">
        <v>-8673054469</v>
      </c>
      <c r="I353" s="123"/>
      <c r="J353" s="143">
        <f t="shared" si="10"/>
        <v>-5192114853</v>
      </c>
      <c r="K353" s="143"/>
      <c r="L353" s="246">
        <f>J353/درآمدها!$J$7</f>
        <v>2.4889571876623644E-3</v>
      </c>
      <c r="M353" s="246"/>
      <c r="N353" s="123">
        <v>2416453060</v>
      </c>
      <c r="O353" s="123"/>
      <c r="P353" s="123">
        <v>-13771639</v>
      </c>
      <c r="Q353" s="123"/>
      <c r="R353" s="123">
        <v>-52928287995</v>
      </c>
      <c r="S353" s="123"/>
      <c r="T353" s="143">
        <f t="shared" si="11"/>
        <v>-50525606574</v>
      </c>
      <c r="U353" s="140"/>
      <c r="V353" s="246">
        <f>T353/درآمدها!$J$5</f>
        <v>0.18535292141617207</v>
      </c>
    </row>
    <row r="354" spans="1:22" s="97" customFormat="1" ht="42.6" customHeight="1">
      <c r="A354" s="98"/>
      <c r="B354" s="245" t="s">
        <v>540</v>
      </c>
      <c r="C354" s="240"/>
      <c r="D354" s="123">
        <v>109750169</v>
      </c>
      <c r="E354" s="123"/>
      <c r="F354" s="123">
        <v>-10568845697</v>
      </c>
      <c r="G354" s="123"/>
      <c r="H354" s="123">
        <v>-893032342</v>
      </c>
      <c r="I354" s="123"/>
      <c r="J354" s="143">
        <f t="shared" si="10"/>
        <v>-11352127870</v>
      </c>
      <c r="K354" s="143"/>
      <c r="L354" s="246">
        <f>J354/درآمدها!$J$7</f>
        <v>5.4418981585072322E-3</v>
      </c>
      <c r="M354" s="246"/>
      <c r="N354" s="123">
        <v>7740000000</v>
      </c>
      <c r="O354" s="123"/>
      <c r="P354" s="123">
        <v>-11263328744</v>
      </c>
      <c r="Q354" s="123"/>
      <c r="R354" s="123">
        <v>-893032342</v>
      </c>
      <c r="S354" s="123"/>
      <c r="T354" s="143">
        <f t="shared" si="11"/>
        <v>-4416361086</v>
      </c>
      <c r="U354" s="140"/>
      <c r="V354" s="246">
        <f>T354/درآمدها!$J$5</f>
        <v>1.6201397367093355E-2</v>
      </c>
    </row>
    <row r="355" spans="1:22" s="97" customFormat="1" ht="42.6" customHeight="1">
      <c r="A355" s="98"/>
      <c r="B355" s="245" t="s">
        <v>379</v>
      </c>
      <c r="C355" s="240"/>
      <c r="D355" s="123">
        <v>0</v>
      </c>
      <c r="E355" s="123"/>
      <c r="F355" s="123">
        <v>0</v>
      </c>
      <c r="G355" s="123"/>
      <c r="H355" s="123">
        <v>0</v>
      </c>
      <c r="I355" s="123"/>
      <c r="J355" s="143">
        <f t="shared" si="10"/>
        <v>0</v>
      </c>
      <c r="K355" s="143"/>
      <c r="L355" s="246">
        <f>J355/درآمدها!$J$7</f>
        <v>0</v>
      </c>
      <c r="M355" s="246"/>
      <c r="N355" s="123">
        <v>11836454400</v>
      </c>
      <c r="O355" s="123"/>
      <c r="P355" s="123">
        <v>0</v>
      </c>
      <c r="Q355" s="123"/>
      <c r="R355" s="123">
        <v>-10396998550</v>
      </c>
      <c r="S355" s="123"/>
      <c r="T355" s="143">
        <f t="shared" si="11"/>
        <v>1439455850</v>
      </c>
      <c r="U355" s="140"/>
      <c r="V355" s="246">
        <f>T355/درآمدها!$J$5</f>
        <v>-5.2806361989208798E-3</v>
      </c>
    </row>
    <row r="356" spans="1:22" s="97" customFormat="1" ht="42.6" customHeight="1">
      <c r="A356" s="98"/>
      <c r="B356" s="245" t="s">
        <v>388</v>
      </c>
      <c r="C356" s="240"/>
      <c r="D356" s="123">
        <v>0</v>
      </c>
      <c r="E356" s="123"/>
      <c r="F356" s="123">
        <v>0</v>
      </c>
      <c r="G356" s="123"/>
      <c r="H356" s="123">
        <v>0</v>
      </c>
      <c r="I356" s="123"/>
      <c r="J356" s="143">
        <f t="shared" si="10"/>
        <v>0</v>
      </c>
      <c r="K356" s="143"/>
      <c r="L356" s="246">
        <f>J356/درآمدها!$J$7</f>
        <v>0</v>
      </c>
      <c r="M356" s="246"/>
      <c r="N356" s="123">
        <v>0</v>
      </c>
      <c r="O356" s="123"/>
      <c r="P356" s="123">
        <v>0</v>
      </c>
      <c r="Q356" s="123"/>
      <c r="R356" s="123">
        <v>-800764633</v>
      </c>
      <c r="S356" s="123"/>
      <c r="T356" s="143">
        <f t="shared" si="11"/>
        <v>-800764633</v>
      </c>
      <c r="U356" s="140"/>
      <c r="V356" s="246">
        <f>T356/درآمدها!$J$5</f>
        <v>2.9376008356459095E-3</v>
      </c>
    </row>
    <row r="357" spans="1:22" s="97" customFormat="1" ht="42.6" customHeight="1">
      <c r="A357" s="98"/>
      <c r="B357" s="245" t="s">
        <v>415</v>
      </c>
      <c r="C357" s="240"/>
      <c r="D357" s="123">
        <v>0</v>
      </c>
      <c r="E357" s="123"/>
      <c r="F357" s="123">
        <v>0</v>
      </c>
      <c r="G357" s="123"/>
      <c r="H357" s="123">
        <v>0</v>
      </c>
      <c r="I357" s="123"/>
      <c r="J357" s="143">
        <f t="shared" si="10"/>
        <v>0</v>
      </c>
      <c r="K357" s="143"/>
      <c r="L357" s="246">
        <f>J357/درآمدها!$J$7</f>
        <v>0</v>
      </c>
      <c r="M357" s="246"/>
      <c r="N357" s="123">
        <v>0</v>
      </c>
      <c r="O357" s="123"/>
      <c r="P357" s="123">
        <v>0</v>
      </c>
      <c r="Q357" s="123"/>
      <c r="R357" s="123">
        <v>-834714007</v>
      </c>
      <c r="S357" s="123"/>
      <c r="T357" s="143">
        <f t="shared" si="11"/>
        <v>-834714007</v>
      </c>
      <c r="U357" s="140"/>
      <c r="V357" s="246">
        <f>T357/درآمدها!$J$5</f>
        <v>3.0621439352311475E-3</v>
      </c>
    </row>
    <row r="358" spans="1:22" s="97" customFormat="1" ht="42.6" customHeight="1">
      <c r="A358" s="98"/>
      <c r="B358" s="245" t="s">
        <v>495</v>
      </c>
      <c r="C358" s="240"/>
      <c r="D358" s="123">
        <v>0</v>
      </c>
      <c r="E358" s="123"/>
      <c r="F358" s="123">
        <v>-10702844402</v>
      </c>
      <c r="G358" s="123"/>
      <c r="H358" s="123">
        <v>3302705380</v>
      </c>
      <c r="I358" s="123"/>
      <c r="J358" s="143">
        <f t="shared" si="10"/>
        <v>-7400139022</v>
      </c>
      <c r="K358" s="143"/>
      <c r="L358" s="246">
        <f>J358/درآمدها!$J$7</f>
        <v>3.5474233005198972E-3</v>
      </c>
      <c r="M358" s="246"/>
      <c r="N358" s="123">
        <v>0</v>
      </c>
      <c r="O358" s="123"/>
      <c r="P358" s="123">
        <v>4409994638</v>
      </c>
      <c r="Q358" s="123"/>
      <c r="R358" s="123">
        <v>5213866800</v>
      </c>
      <c r="S358" s="123"/>
      <c r="T358" s="143">
        <f t="shared" si="11"/>
        <v>9623861438</v>
      </c>
      <c r="U358" s="140"/>
      <c r="V358" s="246">
        <f>T358/درآمدها!$J$5</f>
        <v>-3.5305084961724631E-2</v>
      </c>
    </row>
    <row r="359" spans="1:22" s="97" customFormat="1" ht="42.6" customHeight="1">
      <c r="A359" s="98"/>
      <c r="B359" s="245" t="s">
        <v>399</v>
      </c>
      <c r="C359" s="240"/>
      <c r="D359" s="123">
        <v>0</v>
      </c>
      <c r="E359" s="123"/>
      <c r="F359" s="123">
        <v>0</v>
      </c>
      <c r="G359" s="123"/>
      <c r="H359" s="123">
        <v>0</v>
      </c>
      <c r="I359" s="123"/>
      <c r="J359" s="143">
        <f t="shared" si="10"/>
        <v>0</v>
      </c>
      <c r="K359" s="143"/>
      <c r="L359" s="246">
        <f>J359/درآمدها!$J$7</f>
        <v>0</v>
      </c>
      <c r="M359" s="246"/>
      <c r="N359" s="123">
        <v>0</v>
      </c>
      <c r="O359" s="123"/>
      <c r="P359" s="123">
        <v>0</v>
      </c>
      <c r="Q359" s="123"/>
      <c r="R359" s="123">
        <v>-794600102</v>
      </c>
      <c r="S359" s="123"/>
      <c r="T359" s="143">
        <f t="shared" si="11"/>
        <v>-794600102</v>
      </c>
      <c r="U359" s="140"/>
      <c r="V359" s="246">
        <f>T359/درآمدها!$J$5</f>
        <v>2.9149862861632216E-3</v>
      </c>
    </row>
    <row r="360" spans="1:22" s="97" customFormat="1" ht="42.6" customHeight="1">
      <c r="A360" s="98"/>
      <c r="B360" s="245" t="s">
        <v>387</v>
      </c>
      <c r="C360" s="240"/>
      <c r="D360" s="123">
        <v>0</v>
      </c>
      <c r="E360" s="123"/>
      <c r="F360" s="123">
        <v>0</v>
      </c>
      <c r="G360" s="123"/>
      <c r="H360" s="123">
        <v>0</v>
      </c>
      <c r="I360" s="123"/>
      <c r="J360" s="143">
        <f t="shared" si="10"/>
        <v>0</v>
      </c>
      <c r="K360" s="143"/>
      <c r="L360" s="246">
        <f>J360/درآمدها!$J$7</f>
        <v>0</v>
      </c>
      <c r="M360" s="246"/>
      <c r="N360" s="123">
        <v>225000000</v>
      </c>
      <c r="O360" s="123"/>
      <c r="P360" s="123">
        <v>0</v>
      </c>
      <c r="Q360" s="123"/>
      <c r="R360" s="123">
        <v>-976500008</v>
      </c>
      <c r="S360" s="123"/>
      <c r="T360" s="143">
        <f t="shared" si="11"/>
        <v>-751500008</v>
      </c>
      <c r="U360" s="140"/>
      <c r="V360" s="246">
        <f>T360/درآمدها!$J$5</f>
        <v>2.75687381848782E-3</v>
      </c>
    </row>
    <row r="361" spans="1:22" s="97" customFormat="1" ht="42.6" customHeight="1">
      <c r="A361" s="98"/>
      <c r="B361" s="245" t="s">
        <v>392</v>
      </c>
      <c r="C361" s="240"/>
      <c r="D361" s="123">
        <v>0</v>
      </c>
      <c r="E361" s="123"/>
      <c r="F361" s="123">
        <v>0</v>
      </c>
      <c r="G361" s="123"/>
      <c r="H361" s="123">
        <v>0</v>
      </c>
      <c r="I361" s="123"/>
      <c r="J361" s="143">
        <f t="shared" si="10"/>
        <v>0</v>
      </c>
      <c r="K361" s="143"/>
      <c r="L361" s="246">
        <f>J361/درآمدها!$J$7</f>
        <v>0</v>
      </c>
      <c r="M361" s="246"/>
      <c r="N361" s="123">
        <v>262500000</v>
      </c>
      <c r="O361" s="123"/>
      <c r="P361" s="123">
        <v>0</v>
      </c>
      <c r="Q361" s="123"/>
      <c r="R361" s="123">
        <v>-1756339789</v>
      </c>
      <c r="S361" s="123"/>
      <c r="T361" s="143">
        <f t="shared" si="11"/>
        <v>-1493839789</v>
      </c>
      <c r="U361" s="140"/>
      <c r="V361" s="246">
        <f>T361/درآمدها!$J$5</f>
        <v>5.4801433925060839E-3</v>
      </c>
    </row>
    <row r="362" spans="1:22" s="97" customFormat="1" ht="42.6" customHeight="1">
      <c r="A362" s="98"/>
      <c r="B362" s="245" t="s">
        <v>393</v>
      </c>
      <c r="C362" s="240"/>
      <c r="D362" s="123">
        <v>0</v>
      </c>
      <c r="E362" s="123"/>
      <c r="F362" s="123">
        <v>487877404</v>
      </c>
      <c r="G362" s="123"/>
      <c r="H362" s="123">
        <v>-388865</v>
      </c>
      <c r="I362" s="123"/>
      <c r="J362" s="143">
        <f t="shared" si="10"/>
        <v>487488539</v>
      </c>
      <c r="K362" s="143"/>
      <c r="L362" s="246">
        <f>J362/درآمدها!$J$7</f>
        <v>-2.3368861001717037E-4</v>
      </c>
      <c r="M362" s="246"/>
      <c r="N362" s="123">
        <v>29835600</v>
      </c>
      <c r="O362" s="123"/>
      <c r="P362" s="123">
        <v>-230967487</v>
      </c>
      <c r="Q362" s="123"/>
      <c r="R362" s="123">
        <v>-102188205</v>
      </c>
      <c r="S362" s="123"/>
      <c r="T362" s="143">
        <f t="shared" si="11"/>
        <v>-303320092</v>
      </c>
      <c r="U362" s="140"/>
      <c r="V362" s="246">
        <f>T362/درآمدها!$J$5</f>
        <v>1.1127281588214125E-3</v>
      </c>
    </row>
    <row r="363" spans="1:22" s="97" customFormat="1" ht="42.6" customHeight="1">
      <c r="A363" s="98"/>
      <c r="B363" s="245" t="s">
        <v>486</v>
      </c>
      <c r="C363" s="240"/>
      <c r="D363" s="123">
        <v>0</v>
      </c>
      <c r="E363" s="123"/>
      <c r="F363" s="123">
        <v>-3554515242</v>
      </c>
      <c r="G363" s="123"/>
      <c r="H363" s="123">
        <v>414127586</v>
      </c>
      <c r="I363" s="123"/>
      <c r="J363" s="143">
        <f t="shared" si="10"/>
        <v>-3140387656</v>
      </c>
      <c r="K363" s="143"/>
      <c r="L363" s="246">
        <f>J363/درآمدها!$J$7</f>
        <v>1.5054155483350139E-3</v>
      </c>
      <c r="M363" s="246"/>
      <c r="N363" s="123">
        <v>0</v>
      </c>
      <c r="O363" s="123"/>
      <c r="P363" s="123">
        <v>1539010150</v>
      </c>
      <c r="Q363" s="123"/>
      <c r="R363" s="123">
        <v>670950928</v>
      </c>
      <c r="S363" s="123"/>
      <c r="T363" s="143">
        <f t="shared" si="11"/>
        <v>2209961078</v>
      </c>
      <c r="U363" s="140"/>
      <c r="V363" s="246">
        <f>T363/درآمدها!$J$5</f>
        <v>-8.107230566809679E-3</v>
      </c>
    </row>
    <row r="364" spans="1:22" s="97" customFormat="1" ht="42.6" customHeight="1">
      <c r="A364" s="98"/>
      <c r="B364" s="245" t="s">
        <v>508</v>
      </c>
      <c r="C364" s="240"/>
      <c r="D364" s="123">
        <v>0</v>
      </c>
      <c r="E364" s="123"/>
      <c r="F364" s="123">
        <v>-457870590</v>
      </c>
      <c r="G364" s="123"/>
      <c r="H364" s="123">
        <v>0</v>
      </c>
      <c r="I364" s="123"/>
      <c r="J364" s="143">
        <f t="shared" si="10"/>
        <v>-457870590</v>
      </c>
      <c r="K364" s="143"/>
      <c r="L364" s="246">
        <f>J364/درآمدها!$J$7</f>
        <v>2.194905791310136E-4</v>
      </c>
      <c r="M364" s="246"/>
      <c r="N364" s="123">
        <v>0</v>
      </c>
      <c r="O364" s="123"/>
      <c r="P364" s="123">
        <v>1408171255</v>
      </c>
      <c r="Q364" s="123"/>
      <c r="R364" s="123">
        <v>1102924251</v>
      </c>
      <c r="S364" s="123"/>
      <c r="T364" s="143">
        <f t="shared" si="11"/>
        <v>2511095506</v>
      </c>
      <c r="U364" s="140"/>
      <c r="V364" s="246">
        <f>T364/درآمدها!$J$5</f>
        <v>-9.211940628766865E-3</v>
      </c>
    </row>
    <row r="365" spans="1:22" s="97" customFormat="1" ht="42.6" customHeight="1">
      <c r="A365" s="98"/>
      <c r="B365" s="245" t="s">
        <v>409</v>
      </c>
      <c r="C365" s="240"/>
      <c r="D365" s="123">
        <v>0</v>
      </c>
      <c r="E365" s="123"/>
      <c r="F365" s="123">
        <v>0</v>
      </c>
      <c r="G365" s="123"/>
      <c r="H365" s="123">
        <v>0</v>
      </c>
      <c r="I365" s="123"/>
      <c r="J365" s="143">
        <f t="shared" si="10"/>
        <v>0</v>
      </c>
      <c r="K365" s="143"/>
      <c r="L365" s="246">
        <f>J365/درآمدها!$J$7</f>
        <v>0</v>
      </c>
      <c r="M365" s="246"/>
      <c r="N365" s="123">
        <v>0</v>
      </c>
      <c r="O365" s="123"/>
      <c r="P365" s="123">
        <v>2585518723</v>
      </c>
      <c r="Q365" s="123"/>
      <c r="R365" s="123">
        <v>0</v>
      </c>
      <c r="S365" s="123"/>
      <c r="T365" s="143">
        <f t="shared" si="11"/>
        <v>2585518723</v>
      </c>
      <c r="U365" s="140"/>
      <c r="V365" s="246">
        <f>T365/درآمدها!$J$5</f>
        <v>-9.4849618080759378E-3</v>
      </c>
    </row>
    <row r="366" spans="1:22" s="97" customFormat="1" ht="42.6" customHeight="1">
      <c r="A366" s="98"/>
      <c r="B366" s="245" t="s">
        <v>531</v>
      </c>
      <c r="C366" s="240"/>
      <c r="D366" s="123">
        <v>0</v>
      </c>
      <c r="E366" s="123"/>
      <c r="F366" s="123">
        <v>-506154071</v>
      </c>
      <c r="G366" s="123"/>
      <c r="H366" s="123">
        <v>0</v>
      </c>
      <c r="I366" s="123"/>
      <c r="J366" s="143">
        <f t="shared" si="10"/>
        <v>-506154071</v>
      </c>
      <c r="K366" s="143"/>
      <c r="L366" s="246">
        <f>J366/درآمدها!$J$7</f>
        <v>2.4263635315233977E-4</v>
      </c>
      <c r="M366" s="246"/>
      <c r="N366" s="123">
        <v>0</v>
      </c>
      <c r="O366" s="123"/>
      <c r="P366" s="123">
        <v>-506154071</v>
      </c>
      <c r="Q366" s="123"/>
      <c r="R366" s="123">
        <v>0</v>
      </c>
      <c r="S366" s="123"/>
      <c r="T366" s="143">
        <f t="shared" si="11"/>
        <v>-506154071</v>
      </c>
      <c r="U366" s="140"/>
      <c r="V366" s="246">
        <f>T366/درآمدها!$J$5</f>
        <v>1.8568235417249991E-3</v>
      </c>
    </row>
    <row r="367" spans="1:22" s="97" customFormat="1" ht="42.6" customHeight="1">
      <c r="A367" s="98"/>
      <c r="B367" s="245" t="s">
        <v>532</v>
      </c>
      <c r="C367" s="240"/>
      <c r="D367" s="123">
        <v>0</v>
      </c>
      <c r="E367" s="123"/>
      <c r="F367" s="123">
        <v>-3334042610</v>
      </c>
      <c r="G367" s="123"/>
      <c r="H367" s="123">
        <v>0</v>
      </c>
      <c r="I367" s="123"/>
      <c r="J367" s="143">
        <f t="shared" si="10"/>
        <v>-3334042610</v>
      </c>
      <c r="K367" s="143"/>
      <c r="L367" s="246">
        <f>J367/درآمدها!$J$7</f>
        <v>1.5982484118850615E-3</v>
      </c>
      <c r="M367" s="246"/>
      <c r="N367" s="123">
        <v>0</v>
      </c>
      <c r="O367" s="123"/>
      <c r="P367" s="123">
        <v>-1803529013</v>
      </c>
      <c r="Q367" s="123"/>
      <c r="R367" s="123">
        <v>0</v>
      </c>
      <c r="S367" s="123"/>
      <c r="T367" s="143">
        <f t="shared" si="11"/>
        <v>-1803529013</v>
      </c>
      <c r="U367" s="140"/>
      <c r="V367" s="246">
        <f>T367/درآمدها!$J$5</f>
        <v>6.6162366785003134E-3</v>
      </c>
    </row>
    <row r="368" spans="1:22" s="97" customFormat="1" ht="42.6" customHeight="1">
      <c r="A368" s="98"/>
      <c r="B368" s="245" t="s">
        <v>533</v>
      </c>
      <c r="C368" s="240"/>
      <c r="D368" s="123">
        <v>0</v>
      </c>
      <c r="E368" s="123"/>
      <c r="F368" s="123">
        <v>-9274617551</v>
      </c>
      <c r="G368" s="123"/>
      <c r="H368" s="123">
        <v>0</v>
      </c>
      <c r="I368" s="123"/>
      <c r="J368" s="143">
        <f t="shared" si="10"/>
        <v>-9274617551</v>
      </c>
      <c r="K368" s="143"/>
      <c r="L368" s="246">
        <f>J368/درآمدها!$J$7</f>
        <v>4.4459967989812429E-3</v>
      </c>
      <c r="M368" s="246"/>
      <c r="N368" s="123">
        <v>0</v>
      </c>
      <c r="O368" s="123"/>
      <c r="P368" s="123">
        <v>-4857006709</v>
      </c>
      <c r="Q368" s="123"/>
      <c r="R368" s="123">
        <v>0</v>
      </c>
      <c r="S368" s="123"/>
      <c r="T368" s="143">
        <f t="shared" si="11"/>
        <v>-4857006709</v>
      </c>
      <c r="U368" s="140"/>
      <c r="V368" s="246">
        <f>T368/درآمدها!$J$5</f>
        <v>1.7817903512599549E-2</v>
      </c>
    </row>
    <row r="369" spans="1:22" s="97" customFormat="1" ht="42.6" customHeight="1">
      <c r="A369" s="98"/>
      <c r="B369" s="245" t="s">
        <v>481</v>
      </c>
      <c r="C369" s="240"/>
      <c r="D369" s="123">
        <v>0</v>
      </c>
      <c r="E369" s="123"/>
      <c r="F369" s="123">
        <v>0</v>
      </c>
      <c r="G369" s="123"/>
      <c r="H369" s="123">
        <v>0</v>
      </c>
      <c r="I369" s="123"/>
      <c r="J369" s="143">
        <f t="shared" si="10"/>
        <v>0</v>
      </c>
      <c r="K369" s="143"/>
      <c r="L369" s="246">
        <f>J369/درآمدها!$J$7</f>
        <v>0</v>
      </c>
      <c r="M369" s="246"/>
      <c r="N369" s="123">
        <v>0</v>
      </c>
      <c r="O369" s="123"/>
      <c r="P369" s="123">
        <v>0</v>
      </c>
      <c r="Q369" s="123"/>
      <c r="R369" s="123">
        <v>224632627</v>
      </c>
      <c r="S369" s="123"/>
      <c r="T369" s="143">
        <f t="shared" si="11"/>
        <v>224632627</v>
      </c>
      <c r="U369" s="140"/>
      <c r="V369" s="246">
        <f>T369/درآمدها!$J$5</f>
        <v>-8.2406360819950941E-4</v>
      </c>
    </row>
    <row r="370" spans="1:22" s="97" customFormat="1" ht="42.6" customHeight="1">
      <c r="A370" s="98"/>
      <c r="B370" s="245" t="s">
        <v>506</v>
      </c>
      <c r="C370" s="240"/>
      <c r="D370" s="123">
        <v>0</v>
      </c>
      <c r="E370" s="123"/>
      <c r="F370" s="123">
        <v>-83649359</v>
      </c>
      <c r="G370" s="123"/>
      <c r="H370" s="123">
        <v>535640567</v>
      </c>
      <c r="I370" s="123"/>
      <c r="J370" s="143">
        <f t="shared" si="10"/>
        <v>451991208</v>
      </c>
      <c r="K370" s="143"/>
      <c r="L370" s="246">
        <f>J370/درآمدها!$J$7</f>
        <v>-2.1667216495832681E-4</v>
      </c>
      <c r="M370" s="246"/>
      <c r="N370" s="123">
        <v>0</v>
      </c>
      <c r="O370" s="123"/>
      <c r="P370" s="123">
        <v>0</v>
      </c>
      <c r="Q370" s="123"/>
      <c r="R370" s="123">
        <v>535640567</v>
      </c>
      <c r="S370" s="123"/>
      <c r="T370" s="143">
        <f t="shared" si="11"/>
        <v>535640567</v>
      </c>
      <c r="U370" s="140"/>
      <c r="V370" s="246">
        <f>T370/درآمدها!$J$5</f>
        <v>-1.9649945968893069E-3</v>
      </c>
    </row>
    <row r="371" spans="1:22" s="97" customFormat="1" ht="42.6" customHeight="1">
      <c r="A371" s="98"/>
      <c r="B371" s="245" t="s">
        <v>507</v>
      </c>
      <c r="C371" s="240"/>
      <c r="D371" s="123">
        <v>0</v>
      </c>
      <c r="E371" s="123"/>
      <c r="F371" s="123">
        <v>-231734719</v>
      </c>
      <c r="G371" s="123"/>
      <c r="H371" s="123">
        <v>-1476562116</v>
      </c>
      <c r="I371" s="123"/>
      <c r="J371" s="143">
        <f t="shared" si="10"/>
        <v>-1708296835</v>
      </c>
      <c r="K371" s="143"/>
      <c r="L371" s="246">
        <f>J371/درآمدها!$J$7</f>
        <v>8.189105608242442E-4</v>
      </c>
      <c r="M371" s="246"/>
      <c r="N371" s="123">
        <v>0</v>
      </c>
      <c r="O371" s="123"/>
      <c r="P371" s="123">
        <v>-2065390390</v>
      </c>
      <c r="Q371" s="123"/>
      <c r="R371" s="123">
        <v>-1476562116</v>
      </c>
      <c r="S371" s="123"/>
      <c r="T371" s="143">
        <f t="shared" si="11"/>
        <v>-3541952506</v>
      </c>
      <c r="U371" s="140"/>
      <c r="V371" s="246">
        <f>T371/درآمدها!$J$5</f>
        <v>1.2993634100026148E-2</v>
      </c>
    </row>
    <row r="372" spans="1:22" s="97" customFormat="1" ht="42.6" customHeight="1">
      <c r="A372" s="98"/>
      <c r="B372" s="245" t="s">
        <v>410</v>
      </c>
      <c r="C372" s="240"/>
      <c r="D372" s="123">
        <v>0</v>
      </c>
      <c r="E372" s="123"/>
      <c r="F372" s="123">
        <v>0</v>
      </c>
      <c r="G372" s="123"/>
      <c r="H372" s="123">
        <v>0</v>
      </c>
      <c r="I372" s="123"/>
      <c r="J372" s="143">
        <f t="shared" si="10"/>
        <v>0</v>
      </c>
      <c r="K372" s="143"/>
      <c r="L372" s="246">
        <f>J372/درآمدها!$J$7</f>
        <v>0</v>
      </c>
      <c r="M372" s="246"/>
      <c r="N372" s="123">
        <v>0</v>
      </c>
      <c r="O372" s="123"/>
      <c r="P372" s="123">
        <v>0</v>
      </c>
      <c r="Q372" s="123"/>
      <c r="R372" s="123">
        <v>-1262483347</v>
      </c>
      <c r="S372" s="123"/>
      <c r="T372" s="143">
        <f t="shared" si="11"/>
        <v>-1262483347</v>
      </c>
      <c r="U372" s="140"/>
      <c r="V372" s="246">
        <f>T372/درآمدها!$J$5</f>
        <v>4.6314135044176518E-3</v>
      </c>
    </row>
    <row r="373" spans="1:22" s="97" customFormat="1" ht="42.6" customHeight="1">
      <c r="A373" s="98"/>
      <c r="B373" s="245" t="s">
        <v>534</v>
      </c>
      <c r="C373" s="240"/>
      <c r="D373" s="123">
        <v>0</v>
      </c>
      <c r="E373" s="123"/>
      <c r="F373" s="123">
        <v>-785168507</v>
      </c>
      <c r="G373" s="123"/>
      <c r="H373" s="123">
        <v>0</v>
      </c>
      <c r="I373" s="123"/>
      <c r="J373" s="143">
        <f t="shared" si="10"/>
        <v>-785168507</v>
      </c>
      <c r="K373" s="143"/>
      <c r="L373" s="246">
        <f>J373/درآمدها!$J$7</f>
        <v>3.7638820680066678E-4</v>
      </c>
      <c r="M373" s="246"/>
      <c r="N373" s="123">
        <v>0</v>
      </c>
      <c r="O373" s="123"/>
      <c r="P373" s="123">
        <v>-785168507</v>
      </c>
      <c r="Q373" s="123"/>
      <c r="R373" s="123">
        <v>0</v>
      </c>
      <c r="S373" s="123"/>
      <c r="T373" s="143">
        <f t="shared" si="11"/>
        <v>-785168507</v>
      </c>
      <c r="U373" s="140"/>
      <c r="V373" s="246">
        <f>T373/درآمدها!$J$5</f>
        <v>2.8803865296159392E-3</v>
      </c>
    </row>
    <row r="374" spans="1:22" s="97" customFormat="1" ht="42.6" customHeight="1">
      <c r="A374" s="98"/>
      <c r="B374" s="245" t="s">
        <v>411</v>
      </c>
      <c r="C374" s="240"/>
      <c r="D374" s="123">
        <v>0</v>
      </c>
      <c r="E374" s="123"/>
      <c r="F374" s="123">
        <v>0</v>
      </c>
      <c r="G374" s="123"/>
      <c r="H374" s="123">
        <v>0</v>
      </c>
      <c r="I374" s="123"/>
      <c r="J374" s="143">
        <f t="shared" si="10"/>
        <v>0</v>
      </c>
      <c r="K374" s="143"/>
      <c r="L374" s="246">
        <f>J374/درآمدها!$J$7</f>
        <v>0</v>
      </c>
      <c r="M374" s="246"/>
      <c r="N374" s="123">
        <v>0</v>
      </c>
      <c r="O374" s="123"/>
      <c r="P374" s="123">
        <v>0</v>
      </c>
      <c r="Q374" s="123"/>
      <c r="R374" s="123">
        <v>-814082618</v>
      </c>
      <c r="S374" s="123"/>
      <c r="T374" s="143">
        <f t="shared" si="11"/>
        <v>-814082618</v>
      </c>
      <c r="U374" s="140"/>
      <c r="V374" s="246">
        <f>T374/درآمدها!$J$5</f>
        <v>2.9864577934245627E-3</v>
      </c>
    </row>
    <row r="375" spans="1:22" s="97" customFormat="1" ht="42.6" customHeight="1">
      <c r="A375" s="98"/>
      <c r="B375" s="245" t="s">
        <v>390</v>
      </c>
      <c r="C375" s="240"/>
      <c r="D375" s="123">
        <v>0</v>
      </c>
      <c r="E375" s="123"/>
      <c r="F375" s="123">
        <v>0</v>
      </c>
      <c r="G375" s="123"/>
      <c r="H375" s="123">
        <v>0</v>
      </c>
      <c r="I375" s="123"/>
      <c r="J375" s="143">
        <f t="shared" si="10"/>
        <v>0</v>
      </c>
      <c r="K375" s="143"/>
      <c r="L375" s="246">
        <f>J375/درآمدها!$J$7</f>
        <v>0</v>
      </c>
      <c r="M375" s="246"/>
      <c r="N375" s="123">
        <v>0</v>
      </c>
      <c r="O375" s="123"/>
      <c r="P375" s="123">
        <v>472854503</v>
      </c>
      <c r="Q375" s="123"/>
      <c r="R375" s="123">
        <v>-775103722</v>
      </c>
      <c r="S375" s="123"/>
      <c r="T375" s="143">
        <f t="shared" si="11"/>
        <v>-302249219</v>
      </c>
      <c r="U375" s="140"/>
      <c r="V375" s="246">
        <f>T375/درآمدها!$J$5</f>
        <v>1.1087996668650618E-3</v>
      </c>
    </row>
    <row r="376" spans="1:22" s="97" customFormat="1" ht="42.6" customHeight="1">
      <c r="A376" s="98"/>
      <c r="B376" s="245" t="s">
        <v>535</v>
      </c>
      <c r="C376" s="240"/>
      <c r="D376" s="123">
        <v>0</v>
      </c>
      <c r="E376" s="123"/>
      <c r="F376" s="123">
        <v>1737097097</v>
      </c>
      <c r="G376" s="123"/>
      <c r="H376" s="123">
        <v>0</v>
      </c>
      <c r="I376" s="123"/>
      <c r="J376" s="143">
        <f t="shared" si="10"/>
        <v>1737097097</v>
      </c>
      <c r="K376" s="143"/>
      <c r="L376" s="246">
        <f>J376/درآمدها!$J$7</f>
        <v>-8.3271661503162388E-4</v>
      </c>
      <c r="M376" s="246"/>
      <c r="N376" s="123">
        <v>0</v>
      </c>
      <c r="O376" s="123"/>
      <c r="P376" s="123">
        <v>1737097097</v>
      </c>
      <c r="Q376" s="123"/>
      <c r="R376" s="123">
        <v>0</v>
      </c>
      <c r="S376" s="123"/>
      <c r="T376" s="143">
        <f t="shared" si="11"/>
        <v>1737097097</v>
      </c>
      <c r="U376" s="140"/>
      <c r="V376" s="246">
        <f>T376/درآمدها!$J$5</f>
        <v>-6.3725315447907445E-3</v>
      </c>
    </row>
    <row r="377" spans="1:22" s="97" customFormat="1" ht="42.6" customHeight="1">
      <c r="A377" s="98"/>
      <c r="B377" s="245" t="s">
        <v>412</v>
      </c>
      <c r="C377" s="240"/>
      <c r="D377" s="123">
        <v>0</v>
      </c>
      <c r="E377" s="123"/>
      <c r="F377" s="123">
        <v>0</v>
      </c>
      <c r="G377" s="123"/>
      <c r="H377" s="123">
        <v>0</v>
      </c>
      <c r="I377" s="123"/>
      <c r="J377" s="143">
        <f t="shared" si="10"/>
        <v>0</v>
      </c>
      <c r="K377" s="143"/>
      <c r="L377" s="246">
        <f>J377/درآمدها!$J$7</f>
        <v>0</v>
      </c>
      <c r="M377" s="246"/>
      <c r="N377" s="123">
        <v>0</v>
      </c>
      <c r="O377" s="123"/>
      <c r="P377" s="123">
        <v>0</v>
      </c>
      <c r="Q377" s="123"/>
      <c r="R377" s="123">
        <v>-679685383</v>
      </c>
      <c r="S377" s="123"/>
      <c r="T377" s="143">
        <f t="shared" si="11"/>
        <v>-679685383</v>
      </c>
      <c r="U377" s="140"/>
      <c r="V377" s="246">
        <f>T377/درآمدها!$J$5</f>
        <v>2.4934222451818873E-3</v>
      </c>
    </row>
    <row r="378" spans="1:22" s="97" customFormat="1" ht="42.6" customHeight="1">
      <c r="A378" s="98"/>
      <c r="B378" s="245" t="s">
        <v>485</v>
      </c>
      <c r="C378" s="240"/>
      <c r="D378" s="123">
        <v>0</v>
      </c>
      <c r="E378" s="123"/>
      <c r="F378" s="123">
        <v>0</v>
      </c>
      <c r="G378" s="123"/>
      <c r="H378" s="123">
        <v>0</v>
      </c>
      <c r="I378" s="123"/>
      <c r="J378" s="143">
        <f t="shared" si="10"/>
        <v>0</v>
      </c>
      <c r="K378" s="143"/>
      <c r="L378" s="246">
        <f>J378/درآمدها!$J$7</f>
        <v>0</v>
      </c>
      <c r="M378" s="246"/>
      <c r="N378" s="123">
        <v>0</v>
      </c>
      <c r="O378" s="123"/>
      <c r="P378" s="123">
        <v>0</v>
      </c>
      <c r="Q378" s="123"/>
      <c r="R378" s="123">
        <v>-3719</v>
      </c>
      <c r="S378" s="123"/>
      <c r="T378" s="143">
        <f t="shared" si="11"/>
        <v>-3719</v>
      </c>
      <c r="U378" s="140"/>
      <c r="V378" s="246">
        <f>T378/درآمدها!$J$5</f>
        <v>1.3643131898617628E-8</v>
      </c>
    </row>
    <row r="379" spans="1:22" s="27" customFormat="1" ht="33.6" thickBot="1">
      <c r="A379" s="26"/>
      <c r="B379" s="249" t="s">
        <v>2</v>
      </c>
      <c r="C379" s="250"/>
      <c r="D379" s="144">
        <v>67769835281</v>
      </c>
      <c r="E379" s="144"/>
      <c r="F379" s="144">
        <v>-2289773405342</v>
      </c>
      <c r="G379" s="144"/>
      <c r="H379" s="144">
        <v>108600389188</v>
      </c>
      <c r="I379" s="145"/>
      <c r="J379" s="146">
        <f>SUM(J11:J378)</f>
        <v>-2113403180873</v>
      </c>
      <c r="K379" s="145"/>
      <c r="L379" s="251">
        <f>SUM(L11:L378)</f>
        <v>1.013107411216652</v>
      </c>
      <c r="M379" s="252"/>
      <c r="N379" s="144">
        <v>870999590848</v>
      </c>
      <c r="O379" s="144"/>
      <c r="P379" s="144">
        <v>-671677026212</v>
      </c>
      <c r="Q379" s="145"/>
      <c r="R379" s="144">
        <v>-613743047173</v>
      </c>
      <c r="S379" s="145"/>
      <c r="T379" s="146">
        <f>SUM(T11:T378)</f>
        <v>-414420482537</v>
      </c>
      <c r="U379" s="147"/>
      <c r="V379" s="251">
        <f>SUM(V11:V378)</f>
        <v>1.5202993559400504</v>
      </c>
    </row>
    <row r="380" spans="1:22" ht="25.5" customHeight="1" thickTop="1">
      <c r="B380" s="245"/>
      <c r="I380" s="123"/>
      <c r="K380" s="143"/>
      <c r="M380" s="246"/>
      <c r="P380" s="253"/>
      <c r="Q380" s="123"/>
      <c r="R380" s="253"/>
      <c r="S380" s="123"/>
      <c r="T380" s="253"/>
      <c r="U380" s="140"/>
    </row>
    <row r="381" spans="1:22" hidden="1"/>
    <row r="382" spans="1:22" hidden="1">
      <c r="D382" s="3">
        <f>'درآمد سود سهام'!M198</f>
        <v>46117021761</v>
      </c>
      <c r="F382" s="136">
        <f>'درآمد ناشی از تغییر قیمت اوراق '!I342</f>
        <v>-2289773405342</v>
      </c>
      <c r="H382" s="136">
        <f>'درآمد ناشی ازفروش'!I369</f>
        <v>108600389188</v>
      </c>
      <c r="J382" s="235">
        <f>D382+F382+H382</f>
        <v>-2135055994393</v>
      </c>
      <c r="N382" s="3">
        <f>'درآمد سود سهام'!S195</f>
        <v>870906948208</v>
      </c>
      <c r="P382" s="136">
        <f>'درآمد ناشی از تغییر قیمت اوراق '!Q342</f>
        <v>-671677026212</v>
      </c>
      <c r="R382" s="136">
        <f>'درآمد ناشی ازفروش'!Q369</f>
        <v>-613748783355</v>
      </c>
      <c r="T382" s="136">
        <f>N382+P382+R382</f>
        <v>-414518861359</v>
      </c>
    </row>
    <row r="383" spans="1:22" hidden="1">
      <c r="D383" s="3">
        <f>D379-D382</f>
        <v>21652813520</v>
      </c>
      <c r="F383" s="136">
        <f>F379-F382</f>
        <v>0</v>
      </c>
      <c r="H383" s="136">
        <f>H379-H382</f>
        <v>0</v>
      </c>
      <c r="J383" s="235">
        <f>J379-J382</f>
        <v>21652813520</v>
      </c>
      <c r="N383" s="3">
        <f>N379-N382</f>
        <v>92642640</v>
      </c>
      <c r="P383" s="136">
        <f>P379-P382</f>
        <v>0</v>
      </c>
      <c r="R383" s="136">
        <f>R379-R382</f>
        <v>5736182</v>
      </c>
      <c r="T383" s="136">
        <f>T379-T382</f>
        <v>98378822</v>
      </c>
    </row>
    <row r="384" spans="1:22" hidden="1"/>
  </sheetData>
  <autoFilter ref="B8:B379" xr:uid="{00000000-0009-0000-0000-000005000000}"/>
  <mergeCells count="16">
    <mergeCell ref="D7:L7"/>
    <mergeCell ref="B8:B10"/>
    <mergeCell ref="C8:C10"/>
    <mergeCell ref="B1:V1"/>
    <mergeCell ref="B2:V2"/>
    <mergeCell ref="B3:V3"/>
    <mergeCell ref="D8:D9"/>
    <mergeCell ref="F8:F9"/>
    <mergeCell ref="H8:H9"/>
    <mergeCell ref="N8:N9"/>
    <mergeCell ref="P8:P9"/>
    <mergeCell ref="R8:R9"/>
    <mergeCell ref="J8:L9"/>
    <mergeCell ref="T8:V9"/>
    <mergeCell ref="B5:V5"/>
    <mergeCell ref="N7:V7"/>
  </mergeCells>
  <printOptions horizontalCentered="1"/>
  <pageMargins left="0.25" right="0.25" top="0.75" bottom="0.75" header="0.3" footer="0.3"/>
  <pageSetup paperSize="9" scale="3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16"/>
  <sheetViews>
    <sheetView rightToLeft="1" view="pageBreakPreview" zoomScale="60" zoomScaleNormal="100" workbookViewId="0">
      <selection activeCell="G20" sqref="G20"/>
    </sheetView>
  </sheetViews>
  <sheetFormatPr defaultColWidth="9.109375" defaultRowHeight="21"/>
  <cols>
    <col min="1" max="1" width="34.44140625" style="34" bestFit="1" customWidth="1"/>
    <col min="2" max="2" width="0.44140625" style="34" customWidth="1"/>
    <col min="3" max="3" width="18.109375" style="34" bestFit="1" customWidth="1"/>
    <col min="4" max="4" width="0.6640625" style="34" customWidth="1"/>
    <col min="5" max="5" width="20" style="34" bestFit="1" customWidth="1"/>
    <col min="6" max="6" width="0.5546875" style="34" customWidth="1"/>
    <col min="7" max="7" width="17" style="34" bestFit="1" customWidth="1"/>
    <col min="8" max="8" width="0.5546875" style="34" customWidth="1"/>
    <col min="9" max="9" width="20.88671875" style="34" customWidth="1"/>
    <col min="10" max="10" width="0.44140625" style="34" customWidth="1"/>
    <col min="11" max="11" width="18.109375" style="34" hidden="1" customWidth="1"/>
    <col min="12" max="12" width="0.5546875" style="34" hidden="1" customWidth="1"/>
    <col min="13" max="13" width="17.6640625" style="34" hidden="1" customWidth="1"/>
    <col min="14" max="14" width="0.88671875" style="34" hidden="1" customWidth="1"/>
    <col min="15" max="15" width="19.33203125" style="34" bestFit="1" customWidth="1"/>
    <col min="16" max="16" width="0.5546875" style="34" customWidth="1"/>
    <col min="17" max="17" width="19.33203125" style="34" bestFit="1" customWidth="1"/>
    <col min="18" max="18" width="9.109375" style="34"/>
    <col min="19" max="19" width="12.6640625" style="1" bestFit="1" customWidth="1"/>
    <col min="20" max="16384" width="9.109375" style="1"/>
  </cols>
  <sheetData>
    <row r="1" spans="1:17" ht="21" customHeight="1">
      <c r="A1" s="336" t="s">
        <v>73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</row>
    <row r="2" spans="1:17" ht="18" customHeight="1">
      <c r="A2" s="336" t="s">
        <v>44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</row>
    <row r="3" spans="1:17" ht="19.5" customHeight="1">
      <c r="A3" s="336" t="str">
        <f>' سهام'!A3</f>
        <v>برای ماه منتهی به 1404/11/30</v>
      </c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336"/>
      <c r="Q3" s="336"/>
    </row>
    <row r="4" spans="1:17" ht="19.5" customHeight="1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</row>
    <row r="5" spans="1:17">
      <c r="A5" s="337" t="s">
        <v>25</v>
      </c>
      <c r="B5" s="337"/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</row>
    <row r="6" spans="1:17">
      <c r="A6" s="37"/>
      <c r="B6" s="37"/>
      <c r="C6" s="37" t="s">
        <v>522</v>
      </c>
      <c r="D6" s="37"/>
      <c r="E6" s="37"/>
      <c r="F6" s="37"/>
      <c r="G6" s="37"/>
      <c r="H6" s="37"/>
      <c r="I6" s="37"/>
      <c r="J6" s="37"/>
      <c r="K6" s="37" t="s">
        <v>523</v>
      </c>
      <c r="L6" s="37"/>
      <c r="M6" s="37"/>
      <c r="N6" s="37"/>
      <c r="O6" s="37"/>
      <c r="P6" s="37"/>
      <c r="Q6" s="37"/>
    </row>
    <row r="7" spans="1:17" ht="22.5" customHeight="1" thickBot="1">
      <c r="A7" s="171"/>
      <c r="B7" s="65"/>
      <c r="C7" s="338" t="str">
        <f>'درآمد سود سهام'!$I$7</f>
        <v>طی بهمن ماه</v>
      </c>
      <c r="D7" s="321"/>
      <c r="E7" s="321"/>
      <c r="F7" s="321"/>
      <c r="G7" s="321"/>
      <c r="H7" s="321"/>
      <c r="I7" s="321"/>
      <c r="J7" s="66"/>
      <c r="K7" s="339" t="str">
        <f>'درآمد سود سهام'!$O$7</f>
        <v>از ابتدای سال مالی تا پایان بهمن ماه</v>
      </c>
      <c r="L7" s="321"/>
      <c r="M7" s="321"/>
      <c r="N7" s="321"/>
      <c r="O7" s="321"/>
      <c r="P7" s="321"/>
      <c r="Q7" s="321"/>
    </row>
    <row r="8" spans="1:17" ht="15.75" customHeight="1">
      <c r="A8" s="332"/>
      <c r="B8" s="332"/>
      <c r="C8" s="333" t="s">
        <v>12</v>
      </c>
      <c r="D8" s="333"/>
      <c r="E8" s="333" t="s">
        <v>10</v>
      </c>
      <c r="F8" s="335"/>
      <c r="G8" s="333" t="s">
        <v>11</v>
      </c>
      <c r="H8" s="335"/>
      <c r="I8" s="333" t="s">
        <v>2</v>
      </c>
      <c r="J8" s="67"/>
      <c r="K8" s="333" t="s">
        <v>12</v>
      </c>
      <c r="L8" s="333"/>
      <c r="M8" s="333" t="s">
        <v>10</v>
      </c>
      <c r="N8" s="335"/>
      <c r="O8" s="333" t="s">
        <v>11</v>
      </c>
      <c r="P8" s="335"/>
      <c r="Q8" s="333" t="s">
        <v>2</v>
      </c>
    </row>
    <row r="9" spans="1:17" ht="12" customHeight="1">
      <c r="A9" s="332"/>
      <c r="B9" s="332"/>
      <c r="C9" s="334"/>
      <c r="D9" s="334"/>
      <c r="E9" s="334"/>
      <c r="F9" s="332"/>
      <c r="G9" s="334"/>
      <c r="H9" s="332"/>
      <c r="I9" s="334"/>
      <c r="J9" s="67"/>
      <c r="K9" s="334"/>
      <c r="L9" s="334"/>
      <c r="M9" s="334"/>
      <c r="N9" s="332"/>
      <c r="O9" s="334"/>
      <c r="P9" s="332"/>
      <c r="Q9" s="334"/>
    </row>
    <row r="10" spans="1:17" ht="14.25" customHeight="1" thickBot="1">
      <c r="A10" s="332"/>
      <c r="B10" s="332"/>
      <c r="C10" s="74" t="s">
        <v>50</v>
      </c>
      <c r="D10" s="334"/>
      <c r="E10" s="74" t="s">
        <v>48</v>
      </c>
      <c r="F10" s="332"/>
      <c r="G10" s="74" t="s">
        <v>49</v>
      </c>
      <c r="H10" s="332"/>
      <c r="I10" s="321"/>
      <c r="J10" s="68"/>
      <c r="K10" s="74" t="s">
        <v>50</v>
      </c>
      <c r="L10" s="334"/>
      <c r="M10" s="74" t="s">
        <v>48</v>
      </c>
      <c r="N10" s="332"/>
      <c r="O10" s="74" t="s">
        <v>49</v>
      </c>
      <c r="P10" s="332"/>
      <c r="Q10" s="321"/>
    </row>
    <row r="11" spans="1:17" ht="21" customHeight="1">
      <c r="A11" s="75"/>
      <c r="B11" s="57"/>
      <c r="C11" s="59">
        <v>0</v>
      </c>
      <c r="D11" s="59"/>
      <c r="E11" s="59">
        <v>0</v>
      </c>
      <c r="F11" s="59"/>
      <c r="G11" s="59">
        <v>0</v>
      </c>
      <c r="H11" s="59"/>
      <c r="I11" s="59">
        <f>C11+E11+G11</f>
        <v>0</v>
      </c>
      <c r="J11" s="59"/>
      <c r="K11" s="59">
        <v>0</v>
      </c>
      <c r="L11" s="59"/>
      <c r="M11" s="59">
        <v>0</v>
      </c>
      <c r="N11" s="59"/>
      <c r="O11" s="59">
        <v>0</v>
      </c>
      <c r="P11" s="59">
        <v>1228793</v>
      </c>
      <c r="Q11" s="59">
        <f>O11+M11+K11</f>
        <v>0</v>
      </c>
    </row>
    <row r="12" spans="1:17" ht="21" customHeight="1" thickBot="1">
      <c r="A12" s="72" t="s">
        <v>2</v>
      </c>
      <c r="B12" s="73"/>
      <c r="C12" s="60">
        <f>SUM(C11:C11)</f>
        <v>0</v>
      </c>
      <c r="D12" s="61" t="e">
        <f>SUM(#REF!)</f>
        <v>#REF!</v>
      </c>
      <c r="E12" s="60">
        <f>SUM(E11:E11)</f>
        <v>0</v>
      </c>
      <c r="F12" s="61" t="e">
        <f>SUM(#REF!)</f>
        <v>#REF!</v>
      </c>
      <c r="G12" s="60">
        <f>SUM(G11:G11)</f>
        <v>0</v>
      </c>
      <c r="H12" s="61" t="e">
        <f>SUM(#REF!)</f>
        <v>#REF!</v>
      </c>
      <c r="I12" s="60">
        <f>SUM(I11:I11)</f>
        <v>0</v>
      </c>
      <c r="J12" s="61" t="e">
        <f>SUM(#REF!)</f>
        <v>#REF!</v>
      </c>
      <c r="K12" s="60">
        <v>0</v>
      </c>
      <c r="L12" s="61" t="e">
        <v>#REF!</v>
      </c>
      <c r="M12" s="60">
        <f>SUM(M11)</f>
        <v>0</v>
      </c>
      <c r="N12" s="61" t="e">
        <v>#REF!</v>
      </c>
      <c r="O12" s="60">
        <f>SUM(O11)</f>
        <v>0</v>
      </c>
      <c r="P12" s="61" t="e">
        <v>#REF!</v>
      </c>
      <c r="Q12" s="60">
        <f>SUM(Q11)</f>
        <v>0</v>
      </c>
    </row>
    <row r="13" spans="1:17" ht="21.6" thickTop="1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</row>
    <row r="14" spans="1:17">
      <c r="I14" s="76"/>
      <c r="O14" s="77"/>
      <c r="Q14" s="77"/>
    </row>
    <row r="15" spans="1:17">
      <c r="O15" s="76"/>
      <c r="Q15" s="76"/>
    </row>
    <row r="16" spans="1:17">
      <c r="I16" s="76"/>
    </row>
  </sheetData>
  <autoFilter ref="A10:Q10" xr:uid="{00000000-0009-0000-0000-000006000000}">
    <sortState xmlns:xlrd2="http://schemas.microsoft.com/office/spreadsheetml/2017/richdata2" ref="A13:Q13">
      <sortCondition descending="1" ref="O10"/>
    </sortState>
  </autoFilter>
  <mergeCells count="22">
    <mergeCell ref="A1:Q1"/>
    <mergeCell ref="A2:Q2"/>
    <mergeCell ref="A3:Q3"/>
    <mergeCell ref="C8:C9"/>
    <mergeCell ref="E8:E9"/>
    <mergeCell ref="G8:G9"/>
    <mergeCell ref="K8:K9"/>
    <mergeCell ref="M8:M9"/>
    <mergeCell ref="O8:O9"/>
    <mergeCell ref="A5:Q5"/>
    <mergeCell ref="C7:I7"/>
    <mergeCell ref="K7:Q7"/>
    <mergeCell ref="L8:L10"/>
    <mergeCell ref="N8:N10"/>
    <mergeCell ref="F8:F10"/>
    <mergeCell ref="H8:H10"/>
    <mergeCell ref="A8:A10"/>
    <mergeCell ref="B8:B10"/>
    <mergeCell ref="D8:D10"/>
    <mergeCell ref="Q8:Q10"/>
    <mergeCell ref="I8:I10"/>
    <mergeCell ref="P8:P10"/>
  </mergeCells>
  <pageMargins left="0.25" right="0.25" top="0.75" bottom="0.75" header="0.3" footer="0.3"/>
  <pageSetup paperSize="9" scale="9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FD15"/>
  <sheetViews>
    <sheetView rightToLeft="1" view="pageBreakPreview" zoomScale="60" zoomScaleNormal="100" workbookViewId="0">
      <selection activeCell="G20" sqref="G20"/>
    </sheetView>
  </sheetViews>
  <sheetFormatPr defaultColWidth="9.109375" defaultRowHeight="21"/>
  <cols>
    <col min="1" max="1" width="40.33203125" style="1" bestFit="1" customWidth="1"/>
    <col min="2" max="2" width="0.6640625" style="1" customWidth="1"/>
    <col min="3" max="3" width="18.44140625" style="10" customWidth="1"/>
    <col min="4" max="4" width="1.44140625" style="10" customWidth="1"/>
    <col min="5" max="5" width="21.6640625" style="10" customWidth="1"/>
    <col min="6" max="6" width="1.44140625" style="10" customWidth="1"/>
    <col min="7" max="7" width="26.109375" style="10" customWidth="1"/>
    <col min="8" max="8" width="1.33203125" style="1" customWidth="1"/>
    <col min="9" max="9" width="22" style="1" customWidth="1"/>
    <col min="10" max="10" width="0.6640625" style="34" customWidth="1"/>
    <col min="11" max="11" width="20.5546875" style="34" hidden="1" customWidth="1"/>
    <col min="12" max="14" width="0" style="1" hidden="1" customWidth="1"/>
    <col min="15" max="16384" width="9.109375" style="1"/>
  </cols>
  <sheetData>
    <row r="1" spans="1:14 16384:16384" ht="21.6">
      <c r="A1" s="336" t="s">
        <v>72</v>
      </c>
      <c r="B1" s="336"/>
      <c r="C1" s="336"/>
      <c r="D1" s="336"/>
      <c r="E1" s="336"/>
      <c r="F1" s="336"/>
      <c r="G1" s="336"/>
      <c r="H1" s="336"/>
      <c r="I1" s="336"/>
      <c r="J1" s="336"/>
    </row>
    <row r="2" spans="1:14 16384:16384" ht="21.6">
      <c r="A2" s="336" t="s">
        <v>44</v>
      </c>
      <c r="B2" s="336"/>
      <c r="C2" s="336"/>
      <c r="D2" s="336"/>
      <c r="E2" s="336"/>
      <c r="F2" s="336"/>
      <c r="G2" s="336"/>
      <c r="H2" s="336"/>
      <c r="I2" s="336"/>
      <c r="J2" s="336"/>
    </row>
    <row r="3" spans="1:14 16384:16384" ht="21.6">
      <c r="A3" s="336" t="str">
        <f>' سهام'!A3</f>
        <v>برای ماه منتهی به 1404/11/30</v>
      </c>
      <c r="B3" s="336"/>
      <c r="C3" s="336"/>
      <c r="D3" s="336"/>
      <c r="E3" s="336"/>
      <c r="F3" s="336"/>
      <c r="G3" s="336"/>
      <c r="H3" s="336"/>
      <c r="I3" s="336"/>
      <c r="J3" s="336"/>
    </row>
    <row r="4" spans="1:14 16384:16384" ht="21.6">
      <c r="A4" s="181"/>
      <c r="B4" s="181"/>
      <c r="C4" s="181"/>
      <c r="D4" s="181"/>
      <c r="E4" s="181"/>
      <c r="F4" s="181"/>
      <c r="G4" s="181"/>
      <c r="H4" s="181"/>
      <c r="I4" s="181"/>
      <c r="J4" s="63"/>
    </row>
    <row r="5" spans="1:14 16384:16384">
      <c r="A5" s="337" t="s">
        <v>26</v>
      </c>
      <c r="B5" s="337"/>
      <c r="C5" s="337"/>
      <c r="D5" s="337"/>
      <c r="E5" s="337"/>
      <c r="F5" s="337"/>
      <c r="G5" s="337"/>
      <c r="H5" s="337"/>
      <c r="I5" s="337"/>
      <c r="J5" s="337"/>
    </row>
    <row r="6" spans="1:14 16384:16384">
      <c r="A6" s="2"/>
      <c r="B6" s="2"/>
      <c r="C6" s="219" t="s">
        <v>522</v>
      </c>
      <c r="D6" s="219"/>
      <c r="E6" s="219"/>
      <c r="F6" s="219"/>
      <c r="G6" s="219"/>
      <c r="H6" s="2"/>
      <c r="I6" s="2"/>
      <c r="J6" s="37"/>
      <c r="K6" s="34" t="s">
        <v>523</v>
      </c>
    </row>
    <row r="7" spans="1:14 16384:16384" ht="37.5" customHeight="1" thickBot="1">
      <c r="A7" s="340"/>
      <c r="B7" s="340"/>
      <c r="C7" s="341" t="str">
        <f>'درآمد سود سهام'!$I$7</f>
        <v>طی بهمن ماه</v>
      </c>
      <c r="D7" s="341"/>
      <c r="E7" s="341"/>
      <c r="F7" s="341"/>
      <c r="G7" s="342" t="str">
        <f>'درآمد سود سهام'!$O$7</f>
        <v>از ابتدای سال مالی تا پایان بهمن ماه</v>
      </c>
      <c r="H7" s="334"/>
      <c r="I7" s="334"/>
      <c r="J7" s="334"/>
    </row>
    <row r="8" spans="1:14 16384:16384" ht="37.799999999999997" thickBot="1">
      <c r="A8" s="210" t="s">
        <v>13</v>
      </c>
      <c r="B8" s="220"/>
      <c r="C8" s="209" t="s">
        <v>14</v>
      </c>
      <c r="D8" s="221"/>
      <c r="E8" s="209" t="s">
        <v>15</v>
      </c>
      <c r="F8" s="222"/>
      <c r="G8" s="223" t="s">
        <v>14</v>
      </c>
      <c r="H8" s="220"/>
      <c r="I8" s="223" t="s">
        <v>15</v>
      </c>
      <c r="J8" s="66"/>
      <c r="K8" s="34" t="s">
        <v>517</v>
      </c>
    </row>
    <row r="9" spans="1:14 16384:16384" ht="27" customHeight="1">
      <c r="A9" s="224" t="s">
        <v>323</v>
      </c>
      <c r="B9" s="11"/>
      <c r="C9" s="225">
        <v>22577610</v>
      </c>
      <c r="D9" s="11"/>
      <c r="E9" s="226" t="s">
        <v>493</v>
      </c>
      <c r="F9" s="11"/>
      <c r="G9" s="225">
        <v>756635121</v>
      </c>
      <c r="H9" s="11"/>
      <c r="I9" s="227">
        <v>0.17</v>
      </c>
      <c r="J9" s="66"/>
      <c r="K9" s="117">
        <f>C9/$K$15</f>
        <v>1.643145787953688E-4</v>
      </c>
    </row>
    <row r="10" spans="1:14 16384:16384" ht="27" customHeight="1">
      <c r="A10" s="224" t="s">
        <v>321</v>
      </c>
      <c r="B10" s="11"/>
      <c r="C10" s="215">
        <v>1759</v>
      </c>
      <c r="D10" s="11"/>
      <c r="E10" s="228" t="s">
        <v>514</v>
      </c>
      <c r="F10" s="11"/>
      <c r="G10" s="215">
        <v>14102</v>
      </c>
      <c r="H10" s="11"/>
      <c r="I10" s="229">
        <v>2.48</v>
      </c>
      <c r="J10" s="66"/>
      <c r="K10" s="117">
        <f t="shared" ref="K10:K12" si="0">C10/$K$15</f>
        <v>1.2801591669846972E-8</v>
      </c>
    </row>
    <row r="11" spans="1:14 16384:16384" ht="27" customHeight="1">
      <c r="A11" s="224" t="s">
        <v>322</v>
      </c>
      <c r="B11" s="11"/>
      <c r="C11" s="215">
        <v>7195</v>
      </c>
      <c r="D11" s="11"/>
      <c r="E11" s="228" t="s">
        <v>514</v>
      </c>
      <c r="F11" s="11"/>
      <c r="G11" s="215">
        <v>65665</v>
      </c>
      <c r="H11" s="11"/>
      <c r="I11" s="229">
        <v>2.94</v>
      </c>
      <c r="J11" s="66"/>
      <c r="K11" s="117">
        <f t="shared" si="0"/>
        <v>5.2363531588714591E-8</v>
      </c>
    </row>
    <row r="12" spans="1:14 16384:16384" ht="27" customHeight="1" thickBot="1">
      <c r="A12" s="224" t="s">
        <v>474</v>
      </c>
      <c r="B12" s="11"/>
      <c r="C12" s="215">
        <v>0</v>
      </c>
      <c r="D12" s="11"/>
      <c r="E12" s="228" t="s">
        <v>493</v>
      </c>
      <c r="F12" s="11"/>
      <c r="G12" s="215">
        <v>4228</v>
      </c>
      <c r="H12" s="11"/>
      <c r="I12" s="229">
        <v>1.5</v>
      </c>
      <c r="J12" s="66"/>
      <c r="K12" s="117">
        <f t="shared" si="0"/>
        <v>0</v>
      </c>
      <c r="N12" s="170"/>
    </row>
    <row r="13" spans="1:14 16384:16384" ht="21.6" thickBot="1">
      <c r="A13" s="230" t="s">
        <v>2</v>
      </c>
      <c r="B13" s="231"/>
      <c r="C13" s="232">
        <f>SUM(C9:C12)</f>
        <v>22586564</v>
      </c>
      <c r="D13" s="11"/>
      <c r="E13" s="232">
        <f>E9+E10+E11+E12</f>
        <v>0.82</v>
      </c>
      <c r="F13" s="11"/>
      <c r="G13" s="232">
        <f>SUM(G9:G12)</f>
        <v>756719116</v>
      </c>
      <c r="H13" s="11"/>
      <c r="I13" s="233">
        <f>I9+I10+I11+I12</f>
        <v>7.09</v>
      </c>
      <c r="J13" s="66"/>
      <c r="XFD13" s="102">
        <f>SUM(C13:XFC13)</f>
        <v>779305687.91000009</v>
      </c>
    </row>
    <row r="14" spans="1:14 16384:16384" ht="21.6" thickTop="1">
      <c r="D14" s="11"/>
      <c r="F14" s="11"/>
      <c r="H14" s="11"/>
      <c r="K14" s="116">
        <v>549619155294</v>
      </c>
    </row>
    <row r="15" spans="1:14 16384:16384">
      <c r="K15" s="118">
        <f>K14/4</f>
        <v>137404788823.5</v>
      </c>
    </row>
  </sheetData>
  <autoFilter ref="A8:J8" xr:uid="{00000000-0009-0000-0000-000007000000}">
    <sortState xmlns:xlrd2="http://schemas.microsoft.com/office/spreadsheetml/2017/richdata2" ref="A9:J18">
      <sortCondition descending="1" ref="G8"/>
    </sortState>
  </autoFilter>
  <mergeCells count="7">
    <mergeCell ref="A7:B7"/>
    <mergeCell ref="C7:F7"/>
    <mergeCell ref="A5:J5"/>
    <mergeCell ref="G7:J7"/>
    <mergeCell ref="A1:J1"/>
    <mergeCell ref="A2:J2"/>
    <mergeCell ref="A3:J3"/>
  </mergeCells>
  <pageMargins left="0.7" right="0.7" top="0.75" bottom="0.75" header="0.3" footer="0.3"/>
  <pageSetup paperSize="9" scale="9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4"/>
  <sheetViews>
    <sheetView rightToLeft="1" view="pageBreakPreview" zoomScale="60" zoomScaleNormal="100" workbookViewId="0">
      <selection activeCell="G20" sqref="G20"/>
    </sheetView>
  </sheetViews>
  <sheetFormatPr defaultColWidth="9.109375" defaultRowHeight="18"/>
  <cols>
    <col min="1" max="1" width="32.44140625" style="37" customWidth="1"/>
    <col min="2" max="2" width="0.6640625" style="37" customWidth="1"/>
    <col min="3" max="3" width="19" style="37" bestFit="1" customWidth="1"/>
    <col min="4" max="4" width="0.88671875" style="37" customWidth="1"/>
    <col min="5" max="5" width="19" style="37" bestFit="1" customWidth="1"/>
    <col min="6" max="6" width="10.6640625" style="37" bestFit="1" customWidth="1"/>
    <col min="7" max="10" width="9.109375" style="2"/>
    <col min="11" max="14" width="0" style="2" hidden="1" customWidth="1"/>
    <col min="15" max="16384" width="9.109375" style="2"/>
  </cols>
  <sheetData>
    <row r="1" spans="1:11" s="28" customFormat="1" ht="18.600000000000001">
      <c r="A1" s="322" t="s">
        <v>72</v>
      </c>
      <c r="B1" s="322"/>
      <c r="C1" s="322"/>
      <c r="D1" s="322"/>
      <c r="E1" s="322"/>
      <c r="F1" s="71"/>
    </row>
    <row r="2" spans="1:11" s="28" customFormat="1" ht="18.600000000000001">
      <c r="A2" s="322" t="s">
        <v>44</v>
      </c>
      <c r="B2" s="322"/>
      <c r="C2" s="322"/>
      <c r="D2" s="322"/>
      <c r="E2" s="322"/>
      <c r="F2" s="71"/>
    </row>
    <row r="3" spans="1:11" s="28" customFormat="1" ht="18.600000000000001">
      <c r="A3" s="322" t="str">
        <f>' سهام'!A3</f>
        <v>برای ماه منتهی به 1404/11/30</v>
      </c>
      <c r="B3" s="322"/>
      <c r="C3" s="322"/>
      <c r="D3" s="322"/>
      <c r="E3" s="322"/>
      <c r="F3" s="71"/>
    </row>
    <row r="4" spans="1:11" s="28" customFormat="1" ht="18.600000000000001">
      <c r="A4" s="36"/>
      <c r="B4" s="36"/>
      <c r="C4" s="36"/>
      <c r="D4" s="36"/>
      <c r="E4" s="36"/>
      <c r="F4" s="71"/>
    </row>
    <row r="5" spans="1:11" ht="19.2" thickBot="1">
      <c r="A5" s="337" t="s">
        <v>27</v>
      </c>
      <c r="B5" s="337"/>
      <c r="C5" s="337"/>
      <c r="D5" s="337"/>
      <c r="E5" s="337"/>
    </row>
    <row r="6" spans="1:11" ht="37.799999999999997" thickBot="1">
      <c r="A6" s="172" t="s">
        <v>28</v>
      </c>
      <c r="B6" s="65"/>
      <c r="C6" s="172" t="s">
        <v>522</v>
      </c>
      <c r="D6" s="66"/>
      <c r="E6" s="172" t="str">
        <f>'درآمد سود سهام'!$O$7</f>
        <v>از ابتدای سال مالی تا پایان بهمن ماه</v>
      </c>
      <c r="K6" s="2" t="s">
        <v>523</v>
      </c>
    </row>
    <row r="7" spans="1:11" ht="16.5" customHeight="1">
      <c r="A7" s="335"/>
      <c r="B7" s="332"/>
      <c r="C7" s="333" t="s">
        <v>6</v>
      </c>
      <c r="D7" s="67"/>
      <c r="E7" s="333" t="s">
        <v>6</v>
      </c>
    </row>
    <row r="8" spans="1:11" ht="18.600000000000001" customHeight="1" thickBot="1">
      <c r="A8" s="332"/>
      <c r="B8" s="332"/>
      <c r="C8" s="321"/>
      <c r="D8" s="68"/>
      <c r="E8" s="321"/>
    </row>
    <row r="9" spans="1:11">
      <c r="A9" s="173" t="s">
        <v>28</v>
      </c>
      <c r="B9" s="57"/>
      <c r="C9" s="39">
        <v>-3</v>
      </c>
      <c r="D9" s="39">
        <v>29784851931</v>
      </c>
      <c r="E9" s="39">
        <v>29784851931</v>
      </c>
      <c r="F9" s="70"/>
    </row>
    <row r="10" spans="1:11" ht="25.95" customHeight="1">
      <c r="A10" s="173" t="s">
        <v>70</v>
      </c>
      <c r="B10" s="57"/>
      <c r="C10" s="39">
        <v>0</v>
      </c>
      <c r="D10" s="39"/>
      <c r="E10" s="39">
        <v>0</v>
      </c>
      <c r="F10" s="70"/>
    </row>
    <row r="11" spans="1:11" ht="18.600000000000001" thickBot="1">
      <c r="A11" s="69" t="s">
        <v>2</v>
      </c>
      <c r="B11" s="66"/>
      <c r="C11" s="62">
        <f>SUM(C9:C10)</f>
        <v>-3</v>
      </c>
      <c r="D11" s="39"/>
      <c r="E11" s="62">
        <f>SUM(E9:E10)</f>
        <v>29784851931</v>
      </c>
    </row>
    <row r="12" spans="1:11" ht="18.600000000000001" thickTop="1">
      <c r="D12" s="39"/>
    </row>
    <row r="13" spans="1:11">
      <c r="E13" s="119"/>
    </row>
    <row r="14" spans="1:11">
      <c r="E14" s="119"/>
    </row>
  </sheetData>
  <mergeCells count="8">
    <mergeCell ref="A1:E1"/>
    <mergeCell ref="A2:E2"/>
    <mergeCell ref="A3:E3"/>
    <mergeCell ref="E7:E8"/>
    <mergeCell ref="C7:C8"/>
    <mergeCell ref="A5:E5"/>
    <mergeCell ref="A7:A8"/>
    <mergeCell ref="B7:B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23</vt:i4>
      </vt:variant>
    </vt:vector>
  </HeadingPairs>
  <TitlesOfParts>
    <vt:vector size="36" baseType="lpstr">
      <vt:lpstr>روکش</vt:lpstr>
      <vt:lpstr> سهام</vt:lpstr>
      <vt:lpstr>اوراق</vt:lpstr>
      <vt:lpstr>سپرده</vt:lpstr>
      <vt:lpstr>درآمدها</vt:lpstr>
      <vt:lpstr>درآمد سرمایه گذاری در سهام </vt:lpstr>
      <vt:lpstr>درآمد سرمایه گذاری در اوراق بها</vt:lpstr>
      <vt:lpstr>درآمد سپرده بانکی</vt:lpstr>
      <vt:lpstr>سایر درآمدها</vt:lpstr>
      <vt:lpstr>درآمد سود سهام</vt:lpstr>
      <vt:lpstr>سود سپرده بانکی</vt:lpstr>
      <vt:lpstr>درآمد ناشی ازفروش</vt:lpstr>
      <vt:lpstr>درآمد ناشی از تغییر قیمت اوراق </vt:lpstr>
      <vt:lpstr>a</vt:lpstr>
      <vt:lpstr>b</vt:lpstr>
      <vt:lpstr>' سهام'!Print_Area</vt:lpstr>
      <vt:lpstr>اوراق!Print_Area</vt:lpstr>
      <vt:lpstr>'درآمد سپرده بانکی'!Print_Area</vt:lpstr>
      <vt:lpstr>'درآمد سرمایه گذاری در اوراق بها'!Print_Area</vt:lpstr>
      <vt:lpstr>'درآمد سرمایه گذاری در سهام '!Print_Area</vt:lpstr>
      <vt:lpstr>'درآمد سود سهام'!Print_Area</vt:lpstr>
      <vt:lpstr>'درآمد ناشی از تغییر قیمت اوراق '!Print_Area</vt:lpstr>
      <vt:lpstr>'درآمد ناشی ازفروش'!Print_Area</vt:lpstr>
      <vt:lpstr>درآمدها!Print_Area</vt:lpstr>
      <vt:lpstr>روکش!Print_Area</vt:lpstr>
      <vt:lpstr>'سایر درآمدها'!Print_Area</vt:lpstr>
      <vt:lpstr>سپرده!Print_Area</vt:lpstr>
      <vt:lpstr>'سود سپرده بانکی'!Print_Area</vt:lpstr>
      <vt:lpstr>' سهام'!Print_Titles</vt:lpstr>
      <vt:lpstr>'درآمد سرمایه گذاری در سهام '!Print_Titles</vt:lpstr>
      <vt:lpstr>'درآمد ناشی از تغییر قیمت اوراق '!Print_Titles</vt:lpstr>
      <vt:lpstr>'درآمد ناشی ازفروش'!Print_Titles</vt:lpstr>
      <vt:lpstr>تحققنیافته</vt:lpstr>
      <vt:lpstr>درآمدسودسهام</vt:lpstr>
      <vt:lpstr>سود</vt:lpstr>
      <vt:lpstr>فروش</vt:lpstr>
    </vt:vector>
  </TitlesOfParts>
  <Company>15KHODAEI-A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Akbar Iranshahi</dc:creator>
  <cp:lastModifiedBy>sayeh samaei</cp:lastModifiedBy>
  <cp:lastPrinted>2023-04-30T14:00:33Z</cp:lastPrinted>
  <dcterms:created xsi:type="dcterms:W3CDTF">2017-11-22T14:26:20Z</dcterms:created>
  <dcterms:modified xsi:type="dcterms:W3CDTF">2026-02-22T12:29:00Z</dcterms:modified>
</cp:coreProperties>
</file>