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Y:\fund\6 صندوق شاخصی کیان\گزارش ماهانه\1404\1404.12.29\"/>
    </mc:Choice>
  </mc:AlternateContent>
  <xr:revisionPtr revIDLastSave="0" documentId="13_ncr:1_{661E7AB9-A349-4A1A-9158-E52882C28F35}" xr6:coauthVersionLast="47" xr6:coauthVersionMax="47" xr10:uidLastSave="{00000000-0000-0000-0000-000000000000}"/>
  <bookViews>
    <workbookView xWindow="-108" yWindow="-108" windowWidth="23256" windowHeight="12576" firstSheet="8" activeTab="12" xr2:uid="{00000000-000D-0000-FFFF-FFFF00000000}"/>
  </bookViews>
  <sheets>
    <sheet name="روکش" sheetId="16" r:id="rId1"/>
    <sheet name=" سهام" sheetId="1" r:id="rId2"/>
    <sheet name="اوراق" sheetId="17" r:id="rId3"/>
    <sheet name="سپرده" sheetId="2" r:id="rId4"/>
    <sheet name="درآمدها" sheetId="11" r:id="rId5"/>
    <sheet name="درآمد سرمایه گذاری در سهام " sheetId="5" r:id="rId6"/>
    <sheet name="درآمد سرمایه گذاری در اوراق بها" sheetId="6" r:id="rId7"/>
    <sheet name="درآمد سپرده بانکی" sheetId="7" r:id="rId8"/>
    <sheet name="سایر درآمدها" sheetId="8" r:id="rId9"/>
    <sheet name="درآمد سود سهام" sheetId="18" r:id="rId10"/>
    <sheet name="سود سپرده بانکی" sheetId="13" r:id="rId11"/>
    <sheet name="درآمد ناشی ازفروش" sheetId="15" r:id="rId12"/>
    <sheet name="درآمد ناشی از تغییر قیمت اوراق " sheetId="14" r:id="rId13"/>
  </sheets>
  <externalReferences>
    <externalReference r:id="rId14"/>
  </externalReferences>
  <definedNames>
    <definedName name="_xlnm._FilterDatabase" localSheetId="1" hidden="1">' سهام'!$A$8:$O$326</definedName>
    <definedName name="_xlnm._FilterDatabase" localSheetId="7" hidden="1">'درآمد سپرده بانکی'!$A$8:$J$8</definedName>
    <definedName name="_xlnm._FilterDatabase" localSheetId="6" hidden="1">'درآمد سرمایه گذاری در اوراق بها'!$A$10:$Q$10</definedName>
    <definedName name="_xlnm._FilterDatabase" localSheetId="5" hidden="1">'درآمد سرمایه گذاری در سهام '!$B$8:$B$381</definedName>
    <definedName name="_xlnm._FilterDatabase" localSheetId="9" hidden="1">'درآمد سود سهام'!$A$8:$A$205</definedName>
    <definedName name="_xlnm._FilterDatabase" localSheetId="12" hidden="1">'درآمد ناشی از تغییر قیمت اوراق '!$A$7:$Q$324</definedName>
    <definedName name="_xlnm._FilterDatabase" localSheetId="11" hidden="1">'درآمد ناشی ازفروش'!$A$7:$Q$373</definedName>
    <definedName name="_xlnm._FilterDatabase" localSheetId="3" hidden="1">سپرده!$A$9:$K$9</definedName>
    <definedName name="_xlnm._FilterDatabase" localSheetId="10" hidden="1">'سود سپرده بانکی'!$A$7:$M$7</definedName>
    <definedName name="a">'درآمد ناشی از تغییر قیمت اوراق '!$A$8:$Q$276</definedName>
    <definedName name="b">'درآمد ناشی ازفروش'!$A$8:$Q$373</definedName>
    <definedName name="_xlnm.Print_Area" localSheetId="1">' سهام'!$A$1:$Y$330</definedName>
    <definedName name="_xlnm.Print_Area" localSheetId="2">اوراق!$A$1:$AG$12</definedName>
    <definedName name="_xlnm.Print_Area" localSheetId="7">'درآمد سپرده بانکی'!$A$1:$J$14</definedName>
    <definedName name="_xlnm.Print_Area" localSheetId="6">'درآمد سرمایه گذاری در اوراق بها'!$A$1:$Q$13</definedName>
    <definedName name="_xlnm.Print_Area" localSheetId="5">'درآمد سرمایه گذاری در سهام '!$B$1:$V$382</definedName>
    <definedName name="_xlnm.Print_Area" localSheetId="9">'درآمد سود سهام'!$A$1:$S$206</definedName>
    <definedName name="_xlnm.Print_Area" localSheetId="12">'درآمد ناشی از تغییر قیمت اوراق '!$A$1:$Q$328</definedName>
    <definedName name="_xlnm.Print_Area" localSheetId="11">'درآمد ناشی ازفروش'!$A$1:$Q$377</definedName>
    <definedName name="_xlnm.Print_Area" localSheetId="4">درآمدها!$A$1:$I$12</definedName>
    <definedName name="_xlnm.Print_Area" localSheetId="0">روکش!$B$1:$K$36</definedName>
    <definedName name="_xlnm.Print_Area" localSheetId="8">'سایر درآمدها'!$A$1:$E$12</definedName>
    <definedName name="_xlnm.Print_Area" localSheetId="3">سپرده!$A$1:$K$16</definedName>
    <definedName name="_xlnm.Print_Area" localSheetId="10">'سود سپرده بانکی'!$A$1:$M$14</definedName>
    <definedName name="_xlnm.Print_Titles" localSheetId="1">' سهام'!$8:$10</definedName>
    <definedName name="_xlnm.Print_Titles" localSheetId="5">'درآمد سرمایه گذاری در سهام '!$7:$10</definedName>
    <definedName name="_xlnm.Print_Titles" localSheetId="12">'درآمد ناشی از تغییر قیمت اوراق '!$6:$7</definedName>
    <definedName name="_xlnm.Print_Titles" localSheetId="11">'درآمد ناشی ازفروش'!$6:$7</definedName>
    <definedName name="تحققنیافته">'درآمد ناشی از تغییر قیمت اوراق '!$A$8:$Q$184</definedName>
    <definedName name="درآمدسودسهام">'درآمد سود سهام'!$A$9:$S$94</definedName>
    <definedName name="سود">'درآمد سود سهام'!$A$9:$S$73</definedName>
    <definedName name="فروش">'درآمد ناشی ازفروش'!$A$8:$Q$373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7" l="1"/>
  <c r="O205" i="18"/>
  <c r="C11" i="8"/>
  <c r="E11" i="8"/>
  <c r="I9" i="11"/>
  <c r="G9" i="11"/>
  <c r="Q371" i="15"/>
  <c r="Q372" i="15"/>
  <c r="Q368" i="15" l="1"/>
  <c r="Q370" i="15"/>
  <c r="Q364" i="15"/>
  <c r="Q369" i="15"/>
  <c r="Q365" i="15"/>
  <c r="Q362" i="15"/>
  <c r="Q363" i="15"/>
  <c r="M169" i="18"/>
  <c r="S169" i="18"/>
  <c r="U169" i="18"/>
  <c r="T169" i="18" s="1"/>
  <c r="T194" i="18"/>
  <c r="T195" i="18"/>
  <c r="T196" i="18"/>
  <c r="T197" i="18"/>
  <c r="T198" i="18"/>
  <c r="T199" i="18"/>
  <c r="T200" i="18"/>
  <c r="T201" i="18"/>
  <c r="T202" i="18"/>
  <c r="T203" i="18"/>
  <c r="T204" i="18"/>
  <c r="T205" i="18"/>
  <c r="T206" i="18"/>
  <c r="O325" i="1" l="1"/>
  <c r="Q325" i="1"/>
  <c r="C325" i="1"/>
  <c r="R381" i="5"/>
  <c r="P381" i="5"/>
  <c r="H381" i="5"/>
  <c r="F381" i="5"/>
  <c r="J359" i="5"/>
  <c r="J360" i="5"/>
  <c r="J361" i="5"/>
  <c r="L361" i="5" s="1"/>
  <c r="J362" i="5"/>
  <c r="L362" i="5" s="1"/>
  <c r="J363" i="5"/>
  <c r="L363" i="5" s="1"/>
  <c r="J364" i="5"/>
  <c r="L364" i="5" s="1"/>
  <c r="J365" i="5"/>
  <c r="L365" i="5" s="1"/>
  <c r="J366" i="5"/>
  <c r="L366" i="5" s="1"/>
  <c r="J367" i="5"/>
  <c r="L367" i="5" s="1"/>
  <c r="J368" i="5"/>
  <c r="L368" i="5" s="1"/>
  <c r="J369" i="5"/>
  <c r="L369" i="5" s="1"/>
  <c r="J370" i="5"/>
  <c r="L370" i="5" s="1"/>
  <c r="J371" i="5"/>
  <c r="L371" i="5" s="1"/>
  <c r="J372" i="5"/>
  <c r="L372" i="5" s="1"/>
  <c r="J373" i="5"/>
  <c r="L373" i="5" s="1"/>
  <c r="J374" i="5"/>
  <c r="L374" i="5" s="1"/>
  <c r="J375" i="5"/>
  <c r="L375" i="5" s="1"/>
  <c r="J376" i="5"/>
  <c r="L376" i="5" s="1"/>
  <c r="J377" i="5"/>
  <c r="L377" i="5" s="1"/>
  <c r="J378" i="5"/>
  <c r="L378" i="5" s="1"/>
  <c r="J380" i="5"/>
  <c r="L380" i="5" s="1"/>
  <c r="T361" i="5"/>
  <c r="V361" i="5" s="1"/>
  <c r="T362" i="5"/>
  <c r="V362" i="5" s="1"/>
  <c r="T363" i="5"/>
  <c r="V363" i="5" s="1"/>
  <c r="T364" i="5"/>
  <c r="V364" i="5" s="1"/>
  <c r="T365" i="5"/>
  <c r="V365" i="5" s="1"/>
  <c r="T366" i="5"/>
  <c r="V366" i="5" s="1"/>
  <c r="T367" i="5"/>
  <c r="V367" i="5" s="1"/>
  <c r="T368" i="5"/>
  <c r="V368" i="5" s="1"/>
  <c r="T369" i="5"/>
  <c r="V369" i="5" s="1"/>
  <c r="T370" i="5"/>
  <c r="V370" i="5" s="1"/>
  <c r="T371" i="5"/>
  <c r="V371" i="5" s="1"/>
  <c r="T372" i="5"/>
  <c r="V372" i="5" s="1"/>
  <c r="T373" i="5"/>
  <c r="V373" i="5" s="1"/>
  <c r="T374" i="5"/>
  <c r="V374" i="5" s="1"/>
  <c r="T375" i="5"/>
  <c r="V375" i="5" s="1"/>
  <c r="T376" i="5"/>
  <c r="V376" i="5" s="1"/>
  <c r="T377" i="5"/>
  <c r="V377" i="5" s="1"/>
  <c r="T378" i="5"/>
  <c r="V378" i="5" s="1"/>
  <c r="T380" i="5"/>
  <c r="V380" i="5" s="1"/>
  <c r="D7" i="5"/>
  <c r="O324" i="14"/>
  <c r="M324" i="14"/>
  <c r="K324" i="14"/>
  <c r="G324" i="14"/>
  <c r="E324" i="14"/>
  <c r="C324" i="14"/>
  <c r="I366" i="15"/>
  <c r="I367" i="15"/>
  <c r="I368" i="15"/>
  <c r="I369" i="15"/>
  <c r="I370" i="15"/>
  <c r="I372" i="15"/>
  <c r="Q367" i="15"/>
  <c r="O373" i="15"/>
  <c r="M373" i="15"/>
  <c r="K373" i="15"/>
  <c r="G373" i="15"/>
  <c r="E373" i="15"/>
  <c r="C373" i="15"/>
  <c r="I6" i="13"/>
  <c r="Q205" i="18"/>
  <c r="K205" i="18"/>
  <c r="I205" i="18"/>
  <c r="M194" i="18"/>
  <c r="D156" i="5" s="1"/>
  <c r="M195" i="18"/>
  <c r="D87" i="5" s="1"/>
  <c r="M196" i="18"/>
  <c r="D53" i="5" s="1"/>
  <c r="M197" i="18"/>
  <c r="M198" i="18"/>
  <c r="D114" i="5" s="1"/>
  <c r="M199" i="18"/>
  <c r="D33" i="5" s="1"/>
  <c r="M200" i="18"/>
  <c r="D192" i="5" s="1"/>
  <c r="M201" i="18"/>
  <c r="D72" i="5" s="1"/>
  <c r="M202" i="18"/>
  <c r="M203" i="18"/>
  <c r="D232" i="5" s="1"/>
  <c r="M204" i="18"/>
  <c r="D24" i="5" s="1"/>
  <c r="S194" i="18"/>
  <c r="S195" i="18"/>
  <c r="S196" i="18"/>
  <c r="S197" i="18"/>
  <c r="S198" i="18"/>
  <c r="S199" i="18"/>
  <c r="S200" i="18"/>
  <c r="S201" i="18"/>
  <c r="S202" i="18"/>
  <c r="S203" i="18"/>
  <c r="S204" i="18"/>
  <c r="N24" i="5" s="1"/>
  <c r="N381" i="5" s="1"/>
  <c r="S9" i="18"/>
  <c r="S10" i="18"/>
  <c r="S11" i="18"/>
  <c r="S12" i="18"/>
  <c r="S13" i="18"/>
  <c r="S14" i="18"/>
  <c r="S15" i="18"/>
  <c r="S16" i="18"/>
  <c r="S17" i="18"/>
  <c r="S18" i="18"/>
  <c r="S19" i="18"/>
  <c r="S20" i="18"/>
  <c r="S21" i="18"/>
  <c r="S22" i="18"/>
  <c r="S23" i="18"/>
  <c r="S24" i="18"/>
  <c r="S25" i="18"/>
  <c r="S26" i="18"/>
  <c r="S27" i="18"/>
  <c r="S28" i="18"/>
  <c r="S29" i="18"/>
  <c r="S30" i="18"/>
  <c r="S31" i="18"/>
  <c r="S32" i="18"/>
  <c r="S33" i="18"/>
  <c r="S34" i="18"/>
  <c r="S35" i="18"/>
  <c r="S36" i="18"/>
  <c r="S37" i="18"/>
  <c r="S38" i="18"/>
  <c r="S39" i="18"/>
  <c r="S40" i="18"/>
  <c r="S41" i="18"/>
  <c r="S42" i="18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S70" i="18"/>
  <c r="S71" i="18"/>
  <c r="S72" i="18"/>
  <c r="S73" i="18"/>
  <c r="S74" i="18"/>
  <c r="S75" i="18"/>
  <c r="S76" i="18"/>
  <c r="S77" i="18"/>
  <c r="S78" i="18"/>
  <c r="S79" i="18"/>
  <c r="S80" i="18"/>
  <c r="S81" i="18"/>
  <c r="S82" i="18"/>
  <c r="S83" i="18"/>
  <c r="S84" i="18"/>
  <c r="S85" i="18"/>
  <c r="S86" i="18"/>
  <c r="S87" i="18"/>
  <c r="S88" i="18"/>
  <c r="S89" i="18"/>
  <c r="S90" i="18"/>
  <c r="S91" i="18"/>
  <c r="S92" i="18"/>
  <c r="S93" i="18"/>
  <c r="S94" i="18"/>
  <c r="S95" i="18"/>
  <c r="S96" i="18"/>
  <c r="S97" i="18"/>
  <c r="S98" i="18"/>
  <c r="S99" i="18"/>
  <c r="S100" i="18"/>
  <c r="S101" i="18"/>
  <c r="S102" i="18"/>
  <c r="S103" i="18"/>
  <c r="S104" i="18"/>
  <c r="S105" i="18"/>
  <c r="S106" i="18"/>
  <c r="S107" i="18"/>
  <c r="S108" i="18"/>
  <c r="S109" i="18"/>
  <c r="S110" i="18"/>
  <c r="S111" i="18"/>
  <c r="S112" i="18"/>
  <c r="S113" i="18"/>
  <c r="S114" i="18"/>
  <c r="S115" i="18"/>
  <c r="S116" i="18"/>
  <c r="S117" i="18"/>
  <c r="S118" i="18"/>
  <c r="S119" i="18"/>
  <c r="S120" i="18"/>
  <c r="S121" i="18"/>
  <c r="S122" i="18"/>
  <c r="S123" i="18"/>
  <c r="S124" i="18"/>
  <c r="S125" i="18"/>
  <c r="S126" i="18"/>
  <c r="S127" i="18"/>
  <c r="S128" i="18"/>
  <c r="S129" i="18"/>
  <c r="S130" i="18"/>
  <c r="S131" i="18"/>
  <c r="S132" i="18"/>
  <c r="S133" i="18"/>
  <c r="S134" i="18"/>
  <c r="S135" i="18"/>
  <c r="S136" i="18"/>
  <c r="S137" i="18"/>
  <c r="S138" i="18"/>
  <c r="S139" i="18"/>
  <c r="S140" i="18"/>
  <c r="S141" i="18"/>
  <c r="S142" i="18"/>
  <c r="S143" i="18"/>
  <c r="S144" i="18"/>
  <c r="S145" i="18"/>
  <c r="S146" i="18"/>
  <c r="S147" i="18"/>
  <c r="S148" i="18"/>
  <c r="S149" i="18"/>
  <c r="S150" i="18"/>
  <c r="S151" i="18"/>
  <c r="S152" i="18"/>
  <c r="S153" i="18"/>
  <c r="S154" i="18"/>
  <c r="S155" i="18"/>
  <c r="S156" i="18"/>
  <c r="S157" i="18"/>
  <c r="S158" i="18"/>
  <c r="S159" i="18"/>
  <c r="S160" i="18"/>
  <c r="S161" i="18"/>
  <c r="S162" i="18"/>
  <c r="S163" i="18"/>
  <c r="S164" i="18"/>
  <c r="S165" i="18"/>
  <c r="S166" i="18"/>
  <c r="S167" i="18"/>
  <c r="S168" i="18"/>
  <c r="S170" i="18"/>
  <c r="S171" i="18"/>
  <c r="S172" i="18"/>
  <c r="S173" i="18"/>
  <c r="S174" i="18"/>
  <c r="S175" i="18"/>
  <c r="S176" i="18"/>
  <c r="S177" i="18"/>
  <c r="S178" i="18"/>
  <c r="S179" i="18"/>
  <c r="S180" i="18"/>
  <c r="S181" i="18"/>
  <c r="S182" i="18"/>
  <c r="S183" i="18"/>
  <c r="S184" i="18"/>
  <c r="S185" i="18"/>
  <c r="S186" i="18"/>
  <c r="S187" i="18"/>
  <c r="S188" i="18"/>
  <c r="S189" i="18"/>
  <c r="S190" i="18"/>
  <c r="S191" i="18"/>
  <c r="S192" i="18"/>
  <c r="S193" i="18"/>
  <c r="W325" i="1"/>
  <c r="U325" i="1"/>
  <c r="K325" i="1"/>
  <c r="G325" i="1"/>
  <c r="E325" i="1"/>
  <c r="M173" i="18"/>
  <c r="M172" i="18"/>
  <c r="M171" i="18"/>
  <c r="M170" i="18"/>
  <c r="M184" i="18"/>
  <c r="M185" i="18"/>
  <c r="M186" i="18"/>
  <c r="M187" i="18"/>
  <c r="M188" i="18"/>
  <c r="M189" i="18"/>
  <c r="M190" i="18"/>
  <c r="M191" i="18"/>
  <c r="M192" i="18"/>
  <c r="D168" i="5" s="1"/>
  <c r="M193" i="18"/>
  <c r="D147" i="5" s="1"/>
  <c r="M183" i="18"/>
  <c r="U10" i="18"/>
  <c r="T10" i="18" s="1"/>
  <c r="U11" i="18"/>
  <c r="T11" i="18" s="1"/>
  <c r="U12" i="18"/>
  <c r="T12" i="18" s="1"/>
  <c r="U13" i="18"/>
  <c r="T13" i="18" s="1"/>
  <c r="U14" i="18"/>
  <c r="T14" i="18" s="1"/>
  <c r="U15" i="18"/>
  <c r="T15" i="18" s="1"/>
  <c r="U16" i="18"/>
  <c r="T16" i="18" s="1"/>
  <c r="U17" i="18"/>
  <c r="T17" i="18" s="1"/>
  <c r="U18" i="18"/>
  <c r="T18" i="18" s="1"/>
  <c r="U19" i="18"/>
  <c r="T19" i="18" s="1"/>
  <c r="U20" i="18"/>
  <c r="T20" i="18" s="1"/>
  <c r="U21" i="18"/>
  <c r="T21" i="18" s="1"/>
  <c r="U22" i="18"/>
  <c r="T22" i="18" s="1"/>
  <c r="U23" i="18"/>
  <c r="T23" i="18" s="1"/>
  <c r="U24" i="18"/>
  <c r="T24" i="18" s="1"/>
  <c r="U25" i="18"/>
  <c r="T25" i="18" s="1"/>
  <c r="U26" i="18"/>
  <c r="T26" i="18" s="1"/>
  <c r="U27" i="18"/>
  <c r="T27" i="18" s="1"/>
  <c r="U28" i="18"/>
  <c r="T28" i="18" s="1"/>
  <c r="U29" i="18"/>
  <c r="T29" i="18" s="1"/>
  <c r="U30" i="18"/>
  <c r="T30" i="18" s="1"/>
  <c r="U31" i="18"/>
  <c r="T31" i="18" s="1"/>
  <c r="U32" i="18"/>
  <c r="T32" i="18" s="1"/>
  <c r="U33" i="18"/>
  <c r="T33" i="18" s="1"/>
  <c r="U34" i="18"/>
  <c r="T34" i="18" s="1"/>
  <c r="U35" i="18"/>
  <c r="T35" i="18" s="1"/>
  <c r="U36" i="18"/>
  <c r="T36" i="18" s="1"/>
  <c r="U37" i="18"/>
  <c r="T37" i="18" s="1"/>
  <c r="U38" i="18"/>
  <c r="T38" i="18" s="1"/>
  <c r="U39" i="18"/>
  <c r="T39" i="18" s="1"/>
  <c r="U40" i="18"/>
  <c r="T40" i="18" s="1"/>
  <c r="U41" i="18"/>
  <c r="T41" i="18" s="1"/>
  <c r="U42" i="18"/>
  <c r="T42" i="18" s="1"/>
  <c r="U43" i="18"/>
  <c r="T43" i="18" s="1"/>
  <c r="U44" i="18"/>
  <c r="T44" i="18" s="1"/>
  <c r="U45" i="18"/>
  <c r="T45" i="18" s="1"/>
  <c r="U46" i="18"/>
  <c r="T46" i="18" s="1"/>
  <c r="U47" i="18"/>
  <c r="T47" i="18" s="1"/>
  <c r="U48" i="18"/>
  <c r="T48" i="18" s="1"/>
  <c r="U49" i="18"/>
  <c r="T49" i="18" s="1"/>
  <c r="U50" i="18"/>
  <c r="T50" i="18" s="1"/>
  <c r="U51" i="18"/>
  <c r="T51" i="18" s="1"/>
  <c r="U52" i="18"/>
  <c r="T52" i="18" s="1"/>
  <c r="U53" i="18"/>
  <c r="T53" i="18" s="1"/>
  <c r="U54" i="18"/>
  <c r="T54" i="18" s="1"/>
  <c r="U55" i="18"/>
  <c r="T55" i="18" s="1"/>
  <c r="U56" i="18"/>
  <c r="T56" i="18" s="1"/>
  <c r="U57" i="18"/>
  <c r="T57" i="18" s="1"/>
  <c r="U58" i="18"/>
  <c r="T58" i="18" s="1"/>
  <c r="U59" i="18"/>
  <c r="T59" i="18" s="1"/>
  <c r="U60" i="18"/>
  <c r="T60" i="18" s="1"/>
  <c r="U61" i="18"/>
  <c r="T61" i="18" s="1"/>
  <c r="U62" i="18"/>
  <c r="T62" i="18" s="1"/>
  <c r="U63" i="18"/>
  <c r="T63" i="18" s="1"/>
  <c r="U64" i="18"/>
  <c r="T64" i="18" s="1"/>
  <c r="U65" i="18"/>
  <c r="T65" i="18" s="1"/>
  <c r="U66" i="18"/>
  <c r="T66" i="18" s="1"/>
  <c r="U67" i="18"/>
  <c r="T67" i="18" s="1"/>
  <c r="U68" i="18"/>
  <c r="T68" i="18" s="1"/>
  <c r="U69" i="18"/>
  <c r="T69" i="18" s="1"/>
  <c r="U70" i="18"/>
  <c r="T70" i="18" s="1"/>
  <c r="U71" i="18"/>
  <c r="T71" i="18" s="1"/>
  <c r="U72" i="18"/>
  <c r="T72" i="18" s="1"/>
  <c r="U73" i="18"/>
  <c r="T73" i="18" s="1"/>
  <c r="U74" i="18"/>
  <c r="T74" i="18" s="1"/>
  <c r="U75" i="18"/>
  <c r="T75" i="18" s="1"/>
  <c r="U76" i="18"/>
  <c r="T76" i="18" s="1"/>
  <c r="U77" i="18"/>
  <c r="T77" i="18" s="1"/>
  <c r="U78" i="18"/>
  <c r="T78" i="18" s="1"/>
  <c r="U79" i="18"/>
  <c r="T79" i="18" s="1"/>
  <c r="U80" i="18"/>
  <c r="T80" i="18" s="1"/>
  <c r="U81" i="18"/>
  <c r="T81" i="18" s="1"/>
  <c r="U82" i="18"/>
  <c r="T82" i="18" s="1"/>
  <c r="U83" i="18"/>
  <c r="T83" i="18" s="1"/>
  <c r="U84" i="18"/>
  <c r="T84" i="18" s="1"/>
  <c r="U85" i="18"/>
  <c r="T85" i="18" s="1"/>
  <c r="U86" i="18"/>
  <c r="T86" i="18" s="1"/>
  <c r="U87" i="18"/>
  <c r="T87" i="18" s="1"/>
  <c r="U88" i="18"/>
  <c r="T88" i="18" s="1"/>
  <c r="U89" i="18"/>
  <c r="T89" i="18" s="1"/>
  <c r="U90" i="18"/>
  <c r="T90" i="18" s="1"/>
  <c r="U91" i="18"/>
  <c r="T91" i="18" s="1"/>
  <c r="U92" i="18"/>
  <c r="T92" i="18" s="1"/>
  <c r="U93" i="18"/>
  <c r="T93" i="18" s="1"/>
  <c r="U94" i="18"/>
  <c r="T94" i="18" s="1"/>
  <c r="U95" i="18"/>
  <c r="T95" i="18" s="1"/>
  <c r="U96" i="18"/>
  <c r="T96" i="18" s="1"/>
  <c r="U97" i="18"/>
  <c r="T97" i="18" s="1"/>
  <c r="U98" i="18"/>
  <c r="T98" i="18" s="1"/>
  <c r="U99" i="18"/>
  <c r="T99" i="18" s="1"/>
  <c r="U100" i="18"/>
  <c r="T100" i="18" s="1"/>
  <c r="U101" i="18"/>
  <c r="T101" i="18" s="1"/>
  <c r="U102" i="18"/>
  <c r="T102" i="18" s="1"/>
  <c r="U103" i="18"/>
  <c r="T103" i="18" s="1"/>
  <c r="U104" i="18"/>
  <c r="T104" i="18" s="1"/>
  <c r="U105" i="18"/>
  <c r="T105" i="18" s="1"/>
  <c r="U106" i="18"/>
  <c r="T106" i="18" s="1"/>
  <c r="U107" i="18"/>
  <c r="T107" i="18" s="1"/>
  <c r="U108" i="18"/>
  <c r="T108" i="18" s="1"/>
  <c r="U109" i="18"/>
  <c r="T109" i="18" s="1"/>
  <c r="U110" i="18"/>
  <c r="T110" i="18" s="1"/>
  <c r="U111" i="18"/>
  <c r="T111" i="18" s="1"/>
  <c r="U112" i="18"/>
  <c r="T112" i="18" s="1"/>
  <c r="U113" i="18"/>
  <c r="T113" i="18" s="1"/>
  <c r="U114" i="18"/>
  <c r="T114" i="18" s="1"/>
  <c r="U115" i="18"/>
  <c r="T115" i="18" s="1"/>
  <c r="U116" i="18"/>
  <c r="T116" i="18" s="1"/>
  <c r="U117" i="18"/>
  <c r="T117" i="18" s="1"/>
  <c r="U118" i="18"/>
  <c r="T118" i="18" s="1"/>
  <c r="U119" i="18"/>
  <c r="T119" i="18" s="1"/>
  <c r="U120" i="18"/>
  <c r="T120" i="18" s="1"/>
  <c r="U121" i="18"/>
  <c r="T121" i="18" s="1"/>
  <c r="U122" i="18"/>
  <c r="T122" i="18" s="1"/>
  <c r="U123" i="18"/>
  <c r="T123" i="18" s="1"/>
  <c r="U124" i="18"/>
  <c r="T124" i="18" s="1"/>
  <c r="U125" i="18"/>
  <c r="T125" i="18" s="1"/>
  <c r="U126" i="18"/>
  <c r="T126" i="18" s="1"/>
  <c r="U127" i="18"/>
  <c r="T127" i="18" s="1"/>
  <c r="U128" i="18"/>
  <c r="T128" i="18" s="1"/>
  <c r="U129" i="18"/>
  <c r="T129" i="18" s="1"/>
  <c r="U130" i="18"/>
  <c r="T130" i="18" s="1"/>
  <c r="U131" i="18"/>
  <c r="T131" i="18" s="1"/>
  <c r="U132" i="18"/>
  <c r="T132" i="18" s="1"/>
  <c r="U133" i="18"/>
  <c r="T133" i="18" s="1"/>
  <c r="U134" i="18"/>
  <c r="T134" i="18" s="1"/>
  <c r="U135" i="18"/>
  <c r="T135" i="18" s="1"/>
  <c r="U136" i="18"/>
  <c r="T136" i="18" s="1"/>
  <c r="U137" i="18"/>
  <c r="T137" i="18" s="1"/>
  <c r="U138" i="18"/>
  <c r="T138" i="18" s="1"/>
  <c r="U139" i="18"/>
  <c r="T139" i="18" s="1"/>
  <c r="U140" i="18"/>
  <c r="T140" i="18" s="1"/>
  <c r="U141" i="18"/>
  <c r="T141" i="18" s="1"/>
  <c r="U142" i="18"/>
  <c r="T142" i="18" s="1"/>
  <c r="U143" i="18"/>
  <c r="T143" i="18" s="1"/>
  <c r="U144" i="18"/>
  <c r="T144" i="18" s="1"/>
  <c r="U145" i="18"/>
  <c r="T145" i="18" s="1"/>
  <c r="U146" i="18"/>
  <c r="T146" i="18" s="1"/>
  <c r="U147" i="18"/>
  <c r="T147" i="18" s="1"/>
  <c r="U148" i="18"/>
  <c r="T148" i="18" s="1"/>
  <c r="U149" i="18"/>
  <c r="T149" i="18" s="1"/>
  <c r="U150" i="18"/>
  <c r="T150" i="18" s="1"/>
  <c r="U151" i="18"/>
  <c r="T151" i="18" s="1"/>
  <c r="U152" i="18"/>
  <c r="T152" i="18" s="1"/>
  <c r="U153" i="18"/>
  <c r="T153" i="18" s="1"/>
  <c r="U154" i="18"/>
  <c r="T154" i="18" s="1"/>
  <c r="U155" i="18"/>
  <c r="T155" i="18" s="1"/>
  <c r="U156" i="18"/>
  <c r="T156" i="18" s="1"/>
  <c r="U157" i="18"/>
  <c r="T157" i="18" s="1"/>
  <c r="U158" i="18"/>
  <c r="T158" i="18" s="1"/>
  <c r="U159" i="18"/>
  <c r="T159" i="18" s="1"/>
  <c r="U160" i="18"/>
  <c r="T160" i="18" s="1"/>
  <c r="U161" i="18"/>
  <c r="T161" i="18" s="1"/>
  <c r="U162" i="18"/>
  <c r="T162" i="18" s="1"/>
  <c r="U163" i="18"/>
  <c r="T163" i="18" s="1"/>
  <c r="U164" i="18"/>
  <c r="T164" i="18" s="1"/>
  <c r="U165" i="18"/>
  <c r="T165" i="18" s="1"/>
  <c r="U166" i="18"/>
  <c r="T166" i="18" s="1"/>
  <c r="U167" i="18"/>
  <c r="T167" i="18" s="1"/>
  <c r="U168" i="18"/>
  <c r="T168" i="18" s="1"/>
  <c r="U170" i="18"/>
  <c r="T170" i="18" s="1"/>
  <c r="U171" i="18"/>
  <c r="T171" i="18" s="1"/>
  <c r="U172" i="18"/>
  <c r="T172" i="18" s="1"/>
  <c r="U173" i="18"/>
  <c r="T173" i="18" s="1"/>
  <c r="U174" i="18"/>
  <c r="T174" i="18" s="1"/>
  <c r="U175" i="18"/>
  <c r="T175" i="18" s="1"/>
  <c r="U176" i="18"/>
  <c r="T176" i="18" s="1"/>
  <c r="U177" i="18"/>
  <c r="T177" i="18" s="1"/>
  <c r="U178" i="18"/>
  <c r="T178" i="18" s="1"/>
  <c r="U179" i="18"/>
  <c r="T179" i="18" s="1"/>
  <c r="U180" i="18"/>
  <c r="T180" i="18" s="1"/>
  <c r="U181" i="18"/>
  <c r="T181" i="18" s="1"/>
  <c r="U182" i="18"/>
  <c r="T182" i="18" s="1"/>
  <c r="U183" i="18"/>
  <c r="T183" i="18" s="1"/>
  <c r="U184" i="18"/>
  <c r="T184" i="18" s="1"/>
  <c r="U185" i="18"/>
  <c r="T185" i="18" s="1"/>
  <c r="U186" i="18"/>
  <c r="T186" i="18" s="1"/>
  <c r="U187" i="18"/>
  <c r="T187" i="18" s="1"/>
  <c r="U188" i="18"/>
  <c r="T188" i="18" s="1"/>
  <c r="U189" i="18"/>
  <c r="T189" i="18" s="1"/>
  <c r="U190" i="18"/>
  <c r="T190" i="18" s="1"/>
  <c r="U191" i="18"/>
  <c r="T191" i="18" s="1"/>
  <c r="U192" i="18"/>
  <c r="T192" i="18" s="1"/>
  <c r="U193" i="18"/>
  <c r="T193" i="18" s="1"/>
  <c r="U9" i="18"/>
  <c r="T9" i="18" s="1"/>
  <c r="Q342" i="15"/>
  <c r="Q343" i="15"/>
  <c r="Q344" i="15"/>
  <c r="Q345" i="15"/>
  <c r="Q346" i="15"/>
  <c r="Q347" i="15"/>
  <c r="Q348" i="15"/>
  <c r="Q349" i="15"/>
  <c r="Q350" i="15"/>
  <c r="Q351" i="15"/>
  <c r="Q352" i="15"/>
  <c r="Q353" i="15"/>
  <c r="Q354" i="15"/>
  <c r="Q355" i="15"/>
  <c r="Q356" i="15"/>
  <c r="Q357" i="15"/>
  <c r="Q358" i="15"/>
  <c r="Q359" i="15"/>
  <c r="Q360" i="15"/>
  <c r="Q361" i="15"/>
  <c r="Q366" i="15"/>
  <c r="Q8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I122" i="15"/>
  <c r="I123" i="15"/>
  <c r="I124" i="15"/>
  <c r="I125" i="15"/>
  <c r="I126" i="15"/>
  <c r="I127" i="15"/>
  <c r="I128" i="15"/>
  <c r="I129" i="15"/>
  <c r="I130" i="15"/>
  <c r="I131" i="15"/>
  <c r="I132" i="15"/>
  <c r="I133" i="15"/>
  <c r="I13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8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I178" i="15"/>
  <c r="I179" i="15"/>
  <c r="I180" i="15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I268" i="15"/>
  <c r="I269" i="15"/>
  <c r="I270" i="15"/>
  <c r="I271" i="15"/>
  <c r="I272" i="15"/>
  <c r="I273" i="15"/>
  <c r="I274" i="15"/>
  <c r="I275" i="15"/>
  <c r="I276" i="15"/>
  <c r="I277" i="15"/>
  <c r="I278" i="15"/>
  <c r="I279" i="15"/>
  <c r="I280" i="15"/>
  <c r="I281" i="15"/>
  <c r="I282" i="15"/>
  <c r="I283" i="15"/>
  <c r="I284" i="15"/>
  <c r="I285" i="15"/>
  <c r="I286" i="15"/>
  <c r="I287" i="15"/>
  <c r="I288" i="15"/>
  <c r="I289" i="15"/>
  <c r="I290" i="15"/>
  <c r="I291" i="15"/>
  <c r="I292" i="15"/>
  <c r="I293" i="15"/>
  <c r="I294" i="15"/>
  <c r="I295" i="15"/>
  <c r="I296" i="15"/>
  <c r="I297" i="15"/>
  <c r="I298" i="15"/>
  <c r="I299" i="15"/>
  <c r="I300" i="15"/>
  <c r="I301" i="15"/>
  <c r="I302" i="15"/>
  <c r="I303" i="15"/>
  <c r="I304" i="15"/>
  <c r="I305" i="15"/>
  <c r="I306" i="15"/>
  <c r="I307" i="15"/>
  <c r="I308" i="15"/>
  <c r="I309" i="15"/>
  <c r="I310" i="15"/>
  <c r="I311" i="15"/>
  <c r="I312" i="15"/>
  <c r="I313" i="15"/>
  <c r="I314" i="15"/>
  <c r="I315" i="15"/>
  <c r="I316" i="15"/>
  <c r="I317" i="15"/>
  <c r="I318" i="15"/>
  <c r="I319" i="15"/>
  <c r="I320" i="15"/>
  <c r="I321" i="15"/>
  <c r="I322" i="15"/>
  <c r="I323" i="15"/>
  <c r="I324" i="15"/>
  <c r="I325" i="15"/>
  <c r="I326" i="15"/>
  <c r="I327" i="15"/>
  <c r="I328" i="15"/>
  <c r="I329" i="15"/>
  <c r="I330" i="15"/>
  <c r="I331" i="15"/>
  <c r="I332" i="15"/>
  <c r="I333" i="15"/>
  <c r="I334" i="15"/>
  <c r="I335" i="15"/>
  <c r="I336" i="15"/>
  <c r="I337" i="15"/>
  <c r="I338" i="15"/>
  <c r="I339" i="15"/>
  <c r="I340" i="15"/>
  <c r="I341" i="15"/>
  <c r="I342" i="15"/>
  <c r="I343" i="15"/>
  <c r="I344" i="15"/>
  <c r="I345" i="15"/>
  <c r="I346" i="15"/>
  <c r="I347" i="15"/>
  <c r="I348" i="15"/>
  <c r="I349" i="15"/>
  <c r="I350" i="15"/>
  <c r="I351" i="15"/>
  <c r="I352" i="15"/>
  <c r="I353" i="15"/>
  <c r="I354" i="15"/>
  <c r="I355" i="15"/>
  <c r="I356" i="15"/>
  <c r="I357" i="15"/>
  <c r="I358" i="15"/>
  <c r="I359" i="15"/>
  <c r="I360" i="15"/>
  <c r="I361" i="15"/>
  <c r="I362" i="15"/>
  <c r="I363" i="15"/>
  <c r="I364" i="15"/>
  <c r="I365" i="15"/>
  <c r="E206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84" i="18"/>
  <c r="M85" i="18"/>
  <c r="M86" i="18"/>
  <c r="M87" i="18"/>
  <c r="M88" i="18"/>
  <c r="M89" i="18"/>
  <c r="M90" i="18"/>
  <c r="M91" i="18"/>
  <c r="M92" i="18"/>
  <c r="M93" i="18"/>
  <c r="M94" i="18"/>
  <c r="M95" i="18"/>
  <c r="M96" i="18"/>
  <c r="M97" i="18"/>
  <c r="M98" i="18"/>
  <c r="M99" i="18"/>
  <c r="M100" i="18"/>
  <c r="M101" i="18"/>
  <c r="M102" i="18"/>
  <c r="M103" i="18"/>
  <c r="M104" i="18"/>
  <c r="M105" i="18"/>
  <c r="M106" i="18"/>
  <c r="M107" i="18"/>
  <c r="M108" i="18"/>
  <c r="M109" i="18"/>
  <c r="M110" i="18"/>
  <c r="M111" i="18"/>
  <c r="M112" i="18"/>
  <c r="M113" i="18"/>
  <c r="M114" i="18"/>
  <c r="M115" i="18"/>
  <c r="M116" i="18"/>
  <c r="M117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M130" i="18"/>
  <c r="M131" i="18"/>
  <c r="M132" i="18"/>
  <c r="M133" i="18"/>
  <c r="M134" i="18"/>
  <c r="M135" i="18"/>
  <c r="M136" i="18"/>
  <c r="M137" i="18"/>
  <c r="M138" i="18"/>
  <c r="M139" i="18"/>
  <c r="M140" i="18"/>
  <c r="M141" i="18"/>
  <c r="M142" i="18"/>
  <c r="M143" i="18"/>
  <c r="M144" i="18"/>
  <c r="M145" i="18"/>
  <c r="M146" i="18"/>
  <c r="M147" i="18"/>
  <c r="M148" i="18"/>
  <c r="M149" i="18"/>
  <c r="M150" i="18"/>
  <c r="M151" i="18"/>
  <c r="M152" i="18"/>
  <c r="M153" i="18"/>
  <c r="M154" i="18"/>
  <c r="M155" i="18"/>
  <c r="M156" i="18"/>
  <c r="M157" i="18"/>
  <c r="M158" i="18"/>
  <c r="M159" i="18"/>
  <c r="M160" i="18"/>
  <c r="M161" i="18"/>
  <c r="M162" i="18"/>
  <c r="M163" i="18"/>
  <c r="M164" i="18"/>
  <c r="M165" i="18"/>
  <c r="M166" i="18"/>
  <c r="M167" i="18"/>
  <c r="M168" i="18"/>
  <c r="I14" i="2"/>
  <c r="G14" i="2"/>
  <c r="E14" i="2"/>
  <c r="C14" i="2"/>
  <c r="D381" i="5" l="1"/>
  <c r="I373" i="15"/>
  <c r="S205" i="18"/>
  <c r="M205" i="18"/>
  <c r="C330" i="14"/>
  <c r="K330" i="14" s="1"/>
  <c r="K331" i="14" s="1"/>
  <c r="E330" i="14"/>
  <c r="G330" i="14" s="1"/>
  <c r="K381" i="15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7" i="1"/>
  <c r="Z329" i="1"/>
  <c r="S378" i="15"/>
  <c r="S383" i="15"/>
  <c r="T378" i="15"/>
  <c r="K10" i="7"/>
  <c r="G13" i="7"/>
  <c r="K11" i="2"/>
  <c r="K12" i="2"/>
  <c r="K13" i="2"/>
  <c r="K10" i="2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C13" i="7"/>
  <c r="E15" i="7" s="1"/>
  <c r="T353" i="5"/>
  <c r="V353" i="5" s="1"/>
  <c r="T354" i="5"/>
  <c r="V354" i="5" s="1"/>
  <c r="T356" i="5"/>
  <c r="V356" i="5" s="1"/>
  <c r="T359" i="5"/>
  <c r="V359" i="5" s="1"/>
  <c r="J351" i="5"/>
  <c r="L351" i="5" s="1"/>
  <c r="J352" i="5"/>
  <c r="L352" i="5" s="1"/>
  <c r="J353" i="5"/>
  <c r="L353" i="5" s="1"/>
  <c r="J354" i="5"/>
  <c r="L354" i="5" s="1"/>
  <c r="J355" i="5"/>
  <c r="L355" i="5" s="1"/>
  <c r="J356" i="5"/>
  <c r="L356" i="5" s="1"/>
  <c r="J357" i="5"/>
  <c r="L357" i="5" s="1"/>
  <c r="J358" i="5"/>
  <c r="L358" i="5" s="1"/>
  <c r="L359" i="5"/>
  <c r="L360" i="5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211" i="14"/>
  <c r="Q212" i="14"/>
  <c r="Q213" i="14"/>
  <c r="Q214" i="14"/>
  <c r="Q215" i="14"/>
  <c r="Q216" i="14"/>
  <c r="Q217" i="14"/>
  <c r="Q218" i="14"/>
  <c r="Q219" i="14"/>
  <c r="Q220" i="14"/>
  <c r="Q221" i="14"/>
  <c r="Q222" i="14"/>
  <c r="Q223" i="14"/>
  <c r="Q224" i="14"/>
  <c r="Q225" i="14"/>
  <c r="Q226" i="14"/>
  <c r="Q227" i="14"/>
  <c r="Q228" i="14"/>
  <c r="Q229" i="14"/>
  <c r="Q230" i="14"/>
  <c r="Q231" i="14"/>
  <c r="Q232" i="14"/>
  <c r="Q233" i="14"/>
  <c r="Q234" i="14"/>
  <c r="Q235" i="14"/>
  <c r="Q236" i="14"/>
  <c r="Q237" i="14"/>
  <c r="Q238" i="14"/>
  <c r="Q239" i="14"/>
  <c r="Q240" i="14"/>
  <c r="Q241" i="14"/>
  <c r="Q242" i="14"/>
  <c r="Q243" i="14"/>
  <c r="Q244" i="14"/>
  <c r="Q245" i="14"/>
  <c r="Q246" i="14"/>
  <c r="Q247" i="14"/>
  <c r="Q248" i="14"/>
  <c r="Q249" i="14"/>
  <c r="Q250" i="14"/>
  <c r="Q251" i="14"/>
  <c r="Q252" i="14"/>
  <c r="Q253" i="14"/>
  <c r="Q254" i="14"/>
  <c r="Q255" i="14"/>
  <c r="Q256" i="14"/>
  <c r="Q257" i="14"/>
  <c r="Q258" i="14"/>
  <c r="Q259" i="14"/>
  <c r="Q260" i="14"/>
  <c r="Q261" i="14"/>
  <c r="Q262" i="14"/>
  <c r="Q263" i="14"/>
  <c r="Q264" i="14"/>
  <c r="Q265" i="14"/>
  <c r="Q266" i="14"/>
  <c r="Q267" i="14"/>
  <c r="Q268" i="14"/>
  <c r="Q269" i="14"/>
  <c r="Q270" i="14"/>
  <c r="Q271" i="14"/>
  <c r="Q272" i="14"/>
  <c r="Q273" i="14"/>
  <c r="Q274" i="14"/>
  <c r="Q275" i="14"/>
  <c r="Q276" i="14"/>
  <c r="Q277" i="14"/>
  <c r="Q278" i="14"/>
  <c r="Q279" i="14"/>
  <c r="Q280" i="14"/>
  <c r="Q281" i="14"/>
  <c r="Q282" i="14"/>
  <c r="Q283" i="14"/>
  <c r="Q284" i="14"/>
  <c r="Q285" i="14"/>
  <c r="Q286" i="14"/>
  <c r="Q287" i="14"/>
  <c r="Q288" i="14"/>
  <c r="Q289" i="14"/>
  <c r="Q290" i="14"/>
  <c r="Q291" i="14"/>
  <c r="Q292" i="14"/>
  <c r="Q293" i="14"/>
  <c r="Q294" i="14"/>
  <c r="Q295" i="14"/>
  <c r="Q296" i="14"/>
  <c r="Q297" i="14"/>
  <c r="Q298" i="14"/>
  <c r="Q299" i="14"/>
  <c r="Q300" i="14"/>
  <c r="Q301" i="14"/>
  <c r="Q302" i="14"/>
  <c r="Q303" i="14"/>
  <c r="Q304" i="14"/>
  <c r="Q305" i="14"/>
  <c r="Q306" i="14"/>
  <c r="Q307" i="14"/>
  <c r="Q308" i="14"/>
  <c r="Q309" i="14"/>
  <c r="Q310" i="14"/>
  <c r="Q311" i="14"/>
  <c r="Q312" i="14"/>
  <c r="Q313" i="14"/>
  <c r="Q314" i="14"/>
  <c r="Q315" i="14"/>
  <c r="Q316" i="14"/>
  <c r="Q317" i="14"/>
  <c r="Q318" i="14"/>
  <c r="Q319" i="14"/>
  <c r="Q320" i="14"/>
  <c r="Q323" i="14"/>
  <c r="I309" i="14"/>
  <c r="I310" i="14"/>
  <c r="I311" i="14"/>
  <c r="I312" i="14"/>
  <c r="I313" i="14"/>
  <c r="I314" i="14"/>
  <c r="G382" i="15"/>
  <c r="G380" i="15"/>
  <c r="O382" i="15"/>
  <c r="Q156" i="15"/>
  <c r="Q157" i="15"/>
  <c r="Q158" i="15"/>
  <c r="Q159" i="15"/>
  <c r="Q160" i="15"/>
  <c r="Q161" i="15"/>
  <c r="Q162" i="15"/>
  <c r="Q163" i="15"/>
  <c r="Q164" i="15"/>
  <c r="Q165" i="15"/>
  <c r="Q166" i="15"/>
  <c r="Q167" i="15"/>
  <c r="Q168" i="15"/>
  <c r="Q169" i="15"/>
  <c r="Q170" i="15"/>
  <c r="Q171" i="15"/>
  <c r="Q172" i="15"/>
  <c r="Q173" i="15"/>
  <c r="Q174" i="15"/>
  <c r="Q175" i="15"/>
  <c r="Q176" i="15"/>
  <c r="Q177" i="15"/>
  <c r="Q178" i="15"/>
  <c r="Q179" i="15"/>
  <c r="Q180" i="15"/>
  <c r="Q181" i="15"/>
  <c r="Q182" i="15"/>
  <c r="Q183" i="15"/>
  <c r="Q184" i="15"/>
  <c r="Q185" i="15"/>
  <c r="Q186" i="15"/>
  <c r="Q187" i="15"/>
  <c r="Q188" i="15"/>
  <c r="Q189" i="15"/>
  <c r="Q190" i="15"/>
  <c r="Q191" i="15"/>
  <c r="Q192" i="15"/>
  <c r="Q193" i="15"/>
  <c r="Q194" i="15"/>
  <c r="Q195" i="15"/>
  <c r="Q196" i="15"/>
  <c r="Q197" i="15"/>
  <c r="Q198" i="15"/>
  <c r="Q199" i="15"/>
  <c r="Q200" i="15"/>
  <c r="Q201" i="15"/>
  <c r="Q202" i="15"/>
  <c r="Q203" i="15"/>
  <c r="Q204" i="15"/>
  <c r="Q205" i="15"/>
  <c r="Q206" i="15"/>
  <c r="Q207" i="15"/>
  <c r="Q208" i="15"/>
  <c r="Q209" i="15"/>
  <c r="Q210" i="15"/>
  <c r="Q211" i="15"/>
  <c r="Q212" i="15"/>
  <c r="Q213" i="15"/>
  <c r="Q214" i="15"/>
  <c r="Q215" i="15"/>
  <c r="Q216" i="15"/>
  <c r="Q217" i="15"/>
  <c r="Q218" i="15"/>
  <c r="Q219" i="15"/>
  <c r="Q220" i="15"/>
  <c r="Q221" i="15"/>
  <c r="Q222" i="15"/>
  <c r="Q223" i="15"/>
  <c r="Q224" i="15"/>
  <c r="Q225" i="15"/>
  <c r="Q226" i="15"/>
  <c r="Q227" i="15"/>
  <c r="Q228" i="15"/>
  <c r="Q229" i="15"/>
  <c r="Q230" i="15"/>
  <c r="Q231" i="15"/>
  <c r="Q232" i="15"/>
  <c r="Q233" i="15"/>
  <c r="Q234" i="15"/>
  <c r="Q235" i="15"/>
  <c r="Q236" i="15"/>
  <c r="Q237" i="15"/>
  <c r="Q238" i="15"/>
  <c r="Q239" i="15"/>
  <c r="Q240" i="15"/>
  <c r="Q241" i="15"/>
  <c r="Q242" i="15"/>
  <c r="Q243" i="15"/>
  <c r="Q244" i="15"/>
  <c r="Q245" i="15"/>
  <c r="Q246" i="15"/>
  <c r="Q247" i="15"/>
  <c r="Q248" i="15"/>
  <c r="Q249" i="15"/>
  <c r="Q250" i="15"/>
  <c r="Q251" i="15"/>
  <c r="Q252" i="15"/>
  <c r="Q253" i="15"/>
  <c r="Q254" i="15"/>
  <c r="Q255" i="15"/>
  <c r="Q256" i="15"/>
  <c r="Q257" i="15"/>
  <c r="Q258" i="15"/>
  <c r="Q259" i="15"/>
  <c r="Q260" i="15"/>
  <c r="Q261" i="15"/>
  <c r="Q262" i="15"/>
  <c r="Q263" i="15"/>
  <c r="Q264" i="15"/>
  <c r="Q265" i="15"/>
  <c r="Q266" i="15"/>
  <c r="Q267" i="15"/>
  <c r="Q268" i="15"/>
  <c r="Q269" i="15"/>
  <c r="Q270" i="15"/>
  <c r="Q271" i="15"/>
  <c r="Q272" i="15"/>
  <c r="Q273" i="15"/>
  <c r="Q274" i="15"/>
  <c r="Q275" i="15"/>
  <c r="Q276" i="15"/>
  <c r="Q277" i="15"/>
  <c r="Q278" i="15"/>
  <c r="Q279" i="15"/>
  <c r="Q280" i="15"/>
  <c r="Q281" i="15"/>
  <c r="Q282" i="15"/>
  <c r="Q283" i="15"/>
  <c r="Q284" i="15"/>
  <c r="Q285" i="15"/>
  <c r="Q286" i="15"/>
  <c r="Q287" i="15"/>
  <c r="Q288" i="15"/>
  <c r="Q289" i="15"/>
  <c r="Q290" i="15"/>
  <c r="Q291" i="15"/>
  <c r="Q292" i="15"/>
  <c r="Q293" i="15"/>
  <c r="Q294" i="15"/>
  <c r="Q295" i="15"/>
  <c r="Q296" i="15"/>
  <c r="Q297" i="15"/>
  <c r="Q298" i="15"/>
  <c r="Q299" i="15"/>
  <c r="Q300" i="15"/>
  <c r="Q301" i="15"/>
  <c r="Q302" i="15"/>
  <c r="Q303" i="15"/>
  <c r="Q304" i="15"/>
  <c r="Q305" i="15"/>
  <c r="Q306" i="15"/>
  <c r="Q307" i="15"/>
  <c r="Q308" i="15"/>
  <c r="Q309" i="15"/>
  <c r="Q310" i="15"/>
  <c r="Q311" i="15"/>
  <c r="Q312" i="15"/>
  <c r="Q313" i="15"/>
  <c r="Q314" i="15"/>
  <c r="Q315" i="15"/>
  <c r="Q316" i="15"/>
  <c r="Q317" i="15"/>
  <c r="Q318" i="15"/>
  <c r="Q319" i="15"/>
  <c r="Q320" i="15"/>
  <c r="Q321" i="15"/>
  <c r="Q322" i="15"/>
  <c r="Q323" i="15"/>
  <c r="Q324" i="15"/>
  <c r="Q325" i="15"/>
  <c r="Q326" i="15"/>
  <c r="Q327" i="15"/>
  <c r="Q328" i="15"/>
  <c r="Q329" i="15"/>
  <c r="Q330" i="15"/>
  <c r="Q331" i="15"/>
  <c r="Q332" i="15"/>
  <c r="Q333" i="15"/>
  <c r="Q334" i="15"/>
  <c r="Q335" i="15"/>
  <c r="Q336" i="15"/>
  <c r="Q337" i="15"/>
  <c r="Q338" i="15"/>
  <c r="T352" i="5" s="1"/>
  <c r="V352" i="5" s="1"/>
  <c r="Q339" i="15"/>
  <c r="T360" i="5" s="1"/>
  <c r="V360" i="5" s="1"/>
  <c r="Q340" i="15"/>
  <c r="T355" i="5" s="1"/>
  <c r="V355" i="5" s="1"/>
  <c r="Q341" i="15"/>
  <c r="T357" i="5" s="1"/>
  <c r="V357" i="5" s="1"/>
  <c r="T358" i="5"/>
  <c r="V358" i="5" s="1"/>
  <c r="Q9" i="15"/>
  <c r="Q10" i="15"/>
  <c r="Q11" i="15"/>
  <c r="Q12" i="15"/>
  <c r="Q13" i="15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Q42" i="15"/>
  <c r="Q43" i="15"/>
  <c r="Q44" i="15"/>
  <c r="Q45" i="15"/>
  <c r="Q46" i="15"/>
  <c r="Q47" i="15"/>
  <c r="Q48" i="15"/>
  <c r="Q49" i="15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Q117" i="15"/>
  <c r="Q118" i="15"/>
  <c r="Q119" i="15"/>
  <c r="Q120" i="15"/>
  <c r="Q121" i="15"/>
  <c r="Q122" i="15"/>
  <c r="Q123" i="15"/>
  <c r="Q124" i="15"/>
  <c r="Q125" i="15"/>
  <c r="Q126" i="15"/>
  <c r="Q127" i="15"/>
  <c r="Q128" i="15"/>
  <c r="Q129" i="15"/>
  <c r="Q130" i="15"/>
  <c r="Q131" i="15"/>
  <c r="Q132" i="15"/>
  <c r="Q133" i="15"/>
  <c r="Q134" i="15"/>
  <c r="Q135" i="15"/>
  <c r="Q136" i="15"/>
  <c r="Q137" i="15"/>
  <c r="Q138" i="15"/>
  <c r="Q139" i="15"/>
  <c r="Q140" i="15"/>
  <c r="Q141" i="15"/>
  <c r="Q142" i="15"/>
  <c r="Q143" i="15"/>
  <c r="Q144" i="15"/>
  <c r="Q145" i="15"/>
  <c r="Q146" i="15"/>
  <c r="Q147" i="15"/>
  <c r="Q148" i="15"/>
  <c r="Q149" i="15"/>
  <c r="Q150" i="15"/>
  <c r="Q151" i="15"/>
  <c r="Q152" i="15"/>
  <c r="Q153" i="15"/>
  <c r="Q154" i="15"/>
  <c r="Q155" i="15"/>
  <c r="O380" i="15"/>
  <c r="M9" i="13"/>
  <c r="M10" i="13"/>
  <c r="M11" i="13"/>
  <c r="E334" i="1"/>
  <c r="Q373" i="15" l="1"/>
  <c r="E10" i="7"/>
  <c r="E9" i="7"/>
  <c r="E11" i="7"/>
  <c r="I9" i="7"/>
  <c r="I12" i="7"/>
  <c r="I11" i="7"/>
  <c r="I10" i="7"/>
  <c r="Z325" i="1"/>
  <c r="E331" i="14"/>
  <c r="H384" i="5"/>
  <c r="H385" i="5" s="1"/>
  <c r="G331" i="14"/>
  <c r="U378" i="15"/>
  <c r="K14" i="2"/>
  <c r="C331" i="14"/>
  <c r="M330" i="14"/>
  <c r="O331" i="14" s="1"/>
  <c r="K9" i="7"/>
  <c r="Y325" i="1"/>
  <c r="K12" i="7"/>
  <c r="K11" i="7"/>
  <c r="G381" i="15"/>
  <c r="J201" i="5"/>
  <c r="L201" i="5" s="1"/>
  <c r="J202" i="5"/>
  <c r="L202" i="5" s="1"/>
  <c r="J203" i="5"/>
  <c r="L203" i="5" s="1"/>
  <c r="J204" i="5"/>
  <c r="L204" i="5" s="1"/>
  <c r="T202" i="5"/>
  <c r="V202" i="5" s="1"/>
  <c r="T201" i="5"/>
  <c r="V201" i="5" s="1"/>
  <c r="T350" i="5"/>
  <c r="V350" i="5" s="1"/>
  <c r="T345" i="5"/>
  <c r="V345" i="5" s="1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95" i="14"/>
  <c r="I96" i="14"/>
  <c r="I97" i="14"/>
  <c r="I98" i="14"/>
  <c r="I99" i="14"/>
  <c r="I100" i="14"/>
  <c r="I101" i="14"/>
  <c r="I102" i="14"/>
  <c r="I103" i="14"/>
  <c r="I104" i="14"/>
  <c r="I105" i="14"/>
  <c r="I106" i="14"/>
  <c r="I107" i="14"/>
  <c r="I108" i="14"/>
  <c r="I109" i="14"/>
  <c r="I110" i="14"/>
  <c r="I111" i="14"/>
  <c r="I112" i="14"/>
  <c r="I113" i="14"/>
  <c r="I114" i="14"/>
  <c r="I115" i="14"/>
  <c r="I116" i="14"/>
  <c r="I117" i="14"/>
  <c r="I118" i="14"/>
  <c r="I119" i="14"/>
  <c r="I120" i="14"/>
  <c r="I121" i="14"/>
  <c r="I122" i="14"/>
  <c r="I123" i="14"/>
  <c r="I124" i="14"/>
  <c r="I125" i="14"/>
  <c r="I126" i="14"/>
  <c r="I127" i="14"/>
  <c r="I128" i="14"/>
  <c r="I129" i="14"/>
  <c r="I130" i="14"/>
  <c r="I131" i="14"/>
  <c r="I132" i="14"/>
  <c r="I133" i="14"/>
  <c r="I134" i="14"/>
  <c r="I135" i="14"/>
  <c r="I136" i="14"/>
  <c r="I137" i="14"/>
  <c r="I138" i="14"/>
  <c r="I139" i="14"/>
  <c r="I140" i="14"/>
  <c r="I141" i="14"/>
  <c r="I142" i="14"/>
  <c r="I143" i="14"/>
  <c r="I144" i="14"/>
  <c r="I145" i="14"/>
  <c r="I146" i="14"/>
  <c r="I147" i="14"/>
  <c r="I148" i="14"/>
  <c r="I149" i="14"/>
  <c r="I150" i="14"/>
  <c r="I151" i="14"/>
  <c r="I152" i="14"/>
  <c r="I153" i="14"/>
  <c r="I154" i="14"/>
  <c r="I155" i="14"/>
  <c r="I156" i="14"/>
  <c r="I157" i="14"/>
  <c r="I158" i="14"/>
  <c r="I159" i="14"/>
  <c r="I160" i="14"/>
  <c r="I161" i="14"/>
  <c r="I162" i="14"/>
  <c r="I163" i="14"/>
  <c r="I164" i="14"/>
  <c r="I165" i="14"/>
  <c r="I166" i="14"/>
  <c r="I167" i="14"/>
  <c r="I168" i="14"/>
  <c r="I169" i="14"/>
  <c r="I170" i="14"/>
  <c r="I171" i="14"/>
  <c r="I172" i="14"/>
  <c r="I173" i="14"/>
  <c r="I174" i="14"/>
  <c r="I175" i="14"/>
  <c r="I176" i="14"/>
  <c r="I177" i="14"/>
  <c r="I178" i="14"/>
  <c r="I179" i="14"/>
  <c r="I180" i="14"/>
  <c r="I181" i="14"/>
  <c r="I182" i="14"/>
  <c r="I183" i="14"/>
  <c r="I184" i="14"/>
  <c r="I185" i="14"/>
  <c r="I186" i="14"/>
  <c r="I187" i="14"/>
  <c r="I188" i="14"/>
  <c r="I189" i="14"/>
  <c r="I190" i="14"/>
  <c r="I191" i="14"/>
  <c r="I192" i="14"/>
  <c r="I193" i="14"/>
  <c r="I194" i="14"/>
  <c r="I195" i="14"/>
  <c r="I196" i="14"/>
  <c r="I197" i="14"/>
  <c r="I198" i="14"/>
  <c r="I199" i="14"/>
  <c r="I200" i="14"/>
  <c r="I201" i="14"/>
  <c r="I202" i="14"/>
  <c r="I203" i="14"/>
  <c r="I204" i="14"/>
  <c r="I205" i="14"/>
  <c r="I206" i="14"/>
  <c r="I207" i="14"/>
  <c r="I208" i="14"/>
  <c r="I209" i="14"/>
  <c r="I210" i="14"/>
  <c r="I211" i="14"/>
  <c r="I212" i="14"/>
  <c r="I213" i="14"/>
  <c r="I214" i="14"/>
  <c r="I215" i="14"/>
  <c r="I216" i="14"/>
  <c r="I217" i="14"/>
  <c r="I218" i="14"/>
  <c r="I219" i="14"/>
  <c r="I220" i="14"/>
  <c r="I221" i="14"/>
  <c r="I222" i="14"/>
  <c r="I223" i="14"/>
  <c r="I224" i="14"/>
  <c r="I225" i="14"/>
  <c r="I226" i="14"/>
  <c r="I227" i="14"/>
  <c r="I228" i="14"/>
  <c r="I229" i="14"/>
  <c r="I230" i="14"/>
  <c r="I231" i="14"/>
  <c r="I232" i="14"/>
  <c r="I233" i="14"/>
  <c r="I234" i="14"/>
  <c r="I235" i="14"/>
  <c r="I236" i="14"/>
  <c r="I237" i="14"/>
  <c r="I238" i="14"/>
  <c r="I239" i="14"/>
  <c r="I240" i="14"/>
  <c r="I241" i="14"/>
  <c r="I242" i="14"/>
  <c r="I243" i="14"/>
  <c r="I244" i="14"/>
  <c r="I245" i="14"/>
  <c r="I246" i="14"/>
  <c r="I247" i="14"/>
  <c r="I248" i="14"/>
  <c r="I249" i="14"/>
  <c r="I250" i="14"/>
  <c r="I251" i="14"/>
  <c r="I252" i="14"/>
  <c r="I253" i="14"/>
  <c r="I254" i="14"/>
  <c r="I255" i="14"/>
  <c r="I256" i="14"/>
  <c r="I257" i="14"/>
  <c r="I258" i="14"/>
  <c r="I259" i="14"/>
  <c r="I260" i="14"/>
  <c r="I261" i="14"/>
  <c r="I262" i="14"/>
  <c r="I263" i="14"/>
  <c r="I264" i="14"/>
  <c r="I265" i="14"/>
  <c r="I266" i="14"/>
  <c r="I267" i="14"/>
  <c r="I268" i="14"/>
  <c r="I269" i="14"/>
  <c r="I270" i="14"/>
  <c r="I271" i="14"/>
  <c r="I272" i="14"/>
  <c r="I273" i="14"/>
  <c r="I274" i="14"/>
  <c r="I275" i="14"/>
  <c r="I276" i="14"/>
  <c r="I277" i="14"/>
  <c r="I278" i="14"/>
  <c r="I279" i="14"/>
  <c r="I280" i="14"/>
  <c r="I281" i="14"/>
  <c r="I282" i="14"/>
  <c r="I283" i="14"/>
  <c r="I284" i="14"/>
  <c r="I285" i="14"/>
  <c r="I286" i="14"/>
  <c r="I287" i="14"/>
  <c r="I288" i="14"/>
  <c r="I289" i="14"/>
  <c r="I290" i="14"/>
  <c r="I291" i="14"/>
  <c r="I292" i="14"/>
  <c r="I293" i="14"/>
  <c r="I294" i="14"/>
  <c r="I295" i="14"/>
  <c r="I296" i="14"/>
  <c r="I297" i="14"/>
  <c r="I298" i="14"/>
  <c r="I299" i="14"/>
  <c r="I300" i="14"/>
  <c r="I301" i="14"/>
  <c r="I302" i="14"/>
  <c r="I303" i="14"/>
  <c r="I304" i="14"/>
  <c r="I305" i="14"/>
  <c r="I306" i="14"/>
  <c r="I307" i="14"/>
  <c r="I308" i="14"/>
  <c r="I13" i="7" l="1"/>
  <c r="M331" i="14"/>
  <c r="T341" i="5"/>
  <c r="V341" i="5" s="1"/>
  <c r="S208" i="18"/>
  <c r="M208" i="18"/>
  <c r="D384" i="5" s="1"/>
  <c r="E13" i="7"/>
  <c r="T342" i="5"/>
  <c r="V342" i="5" s="1"/>
  <c r="T343" i="5"/>
  <c r="V343" i="5" s="1"/>
  <c r="T344" i="5"/>
  <c r="V344" i="5" s="1"/>
  <c r="T346" i="5"/>
  <c r="V346" i="5" s="1"/>
  <c r="T347" i="5"/>
  <c r="V347" i="5" s="1"/>
  <c r="T348" i="5"/>
  <c r="V348" i="5" s="1"/>
  <c r="T349" i="5"/>
  <c r="V349" i="5" s="1"/>
  <c r="T351" i="5"/>
  <c r="V351" i="5" s="1"/>
  <c r="J342" i="5"/>
  <c r="L342" i="5" s="1"/>
  <c r="J343" i="5"/>
  <c r="L343" i="5" s="1"/>
  <c r="J344" i="5"/>
  <c r="L344" i="5" s="1"/>
  <c r="J345" i="5"/>
  <c r="L345" i="5" s="1"/>
  <c r="J346" i="5"/>
  <c r="L346" i="5" s="1"/>
  <c r="J347" i="5"/>
  <c r="L347" i="5" s="1"/>
  <c r="J348" i="5"/>
  <c r="L348" i="5" s="1"/>
  <c r="J349" i="5"/>
  <c r="L349" i="5" s="1"/>
  <c r="J350" i="5"/>
  <c r="L350" i="5" s="1"/>
  <c r="I209" i="18"/>
  <c r="I334" i="1"/>
  <c r="T338" i="5"/>
  <c r="V338" i="5" s="1"/>
  <c r="T339" i="5"/>
  <c r="V339" i="5" s="1"/>
  <c r="T340" i="5"/>
  <c r="V340" i="5" s="1"/>
  <c r="J336" i="5"/>
  <c r="L336" i="5" s="1"/>
  <c r="J337" i="5"/>
  <c r="L337" i="5" s="1"/>
  <c r="J338" i="5"/>
  <c r="L338" i="5" s="1"/>
  <c r="J339" i="5"/>
  <c r="L339" i="5" s="1"/>
  <c r="J340" i="5"/>
  <c r="L340" i="5" s="1"/>
  <c r="J341" i="5"/>
  <c r="L341" i="5" s="1"/>
  <c r="N384" i="5" l="1"/>
  <c r="N385" i="5" s="1"/>
  <c r="D385" i="5"/>
  <c r="W328" i="1"/>
  <c r="U328" i="1"/>
  <c r="O329" i="1"/>
  <c r="M328" i="1"/>
  <c r="M330" i="1" s="1"/>
  <c r="K329" i="1"/>
  <c r="I328" i="1"/>
  <c r="I330" i="1" s="1"/>
  <c r="G330" i="1"/>
  <c r="E330" i="1"/>
  <c r="C330" i="1"/>
  <c r="K208" i="18" l="1"/>
  <c r="K209" i="18" s="1"/>
  <c r="J71" i="5" l="1"/>
  <c r="L71" i="5" s="1"/>
  <c r="J75" i="5"/>
  <c r="L75" i="5" s="1"/>
  <c r="J76" i="5"/>
  <c r="L76" i="5" s="1"/>
  <c r="J77" i="5"/>
  <c r="L77" i="5" s="1"/>
  <c r="J78" i="5"/>
  <c r="L78" i="5" s="1"/>
  <c r="J79" i="5"/>
  <c r="L79" i="5" s="1"/>
  <c r="J80" i="5"/>
  <c r="L80" i="5" s="1"/>
  <c r="J81" i="5"/>
  <c r="L81" i="5" s="1"/>
  <c r="J82" i="5"/>
  <c r="L82" i="5" s="1"/>
  <c r="J83" i="5"/>
  <c r="L83" i="5" s="1"/>
  <c r="J84" i="5"/>
  <c r="L84" i="5" s="1"/>
  <c r="J85" i="5"/>
  <c r="L85" i="5" s="1"/>
  <c r="J86" i="5"/>
  <c r="L86" i="5" s="1"/>
  <c r="J87" i="5"/>
  <c r="L87" i="5" s="1"/>
  <c r="J88" i="5"/>
  <c r="L88" i="5" s="1"/>
  <c r="J89" i="5"/>
  <c r="L89" i="5" s="1"/>
  <c r="J90" i="5"/>
  <c r="L90" i="5" s="1"/>
  <c r="J91" i="5"/>
  <c r="L91" i="5" s="1"/>
  <c r="J92" i="5"/>
  <c r="L92" i="5" s="1"/>
  <c r="J93" i="5"/>
  <c r="L93" i="5" s="1"/>
  <c r="J94" i="5"/>
  <c r="L94" i="5" s="1"/>
  <c r="J95" i="5"/>
  <c r="L95" i="5" s="1"/>
  <c r="J96" i="5"/>
  <c r="L96" i="5" s="1"/>
  <c r="J97" i="5"/>
  <c r="L97" i="5" s="1"/>
  <c r="J98" i="5"/>
  <c r="L98" i="5" s="1"/>
  <c r="J99" i="5"/>
  <c r="L99" i="5" s="1"/>
  <c r="J100" i="5"/>
  <c r="L100" i="5" s="1"/>
  <c r="J101" i="5"/>
  <c r="L101" i="5" s="1"/>
  <c r="J102" i="5"/>
  <c r="L102" i="5" s="1"/>
  <c r="J103" i="5"/>
  <c r="L103" i="5" s="1"/>
  <c r="J104" i="5"/>
  <c r="L104" i="5" s="1"/>
  <c r="J105" i="5"/>
  <c r="L105" i="5" s="1"/>
  <c r="J106" i="5"/>
  <c r="L106" i="5" s="1"/>
  <c r="J107" i="5"/>
  <c r="L107" i="5" s="1"/>
  <c r="J108" i="5"/>
  <c r="L108" i="5" s="1"/>
  <c r="J109" i="5"/>
  <c r="L109" i="5" s="1"/>
  <c r="J110" i="5"/>
  <c r="L110" i="5" s="1"/>
  <c r="J111" i="5"/>
  <c r="L111" i="5" s="1"/>
  <c r="J112" i="5"/>
  <c r="L112" i="5" s="1"/>
  <c r="J113" i="5"/>
  <c r="L113" i="5" s="1"/>
  <c r="J114" i="5"/>
  <c r="L114" i="5" s="1"/>
  <c r="J115" i="5"/>
  <c r="L115" i="5" s="1"/>
  <c r="J116" i="5"/>
  <c r="L116" i="5" s="1"/>
  <c r="J117" i="5"/>
  <c r="L117" i="5" s="1"/>
  <c r="J118" i="5"/>
  <c r="L118" i="5" s="1"/>
  <c r="J119" i="5"/>
  <c r="L119" i="5" s="1"/>
  <c r="J120" i="5"/>
  <c r="L120" i="5" s="1"/>
  <c r="J121" i="5"/>
  <c r="L121" i="5" s="1"/>
  <c r="J122" i="5"/>
  <c r="L122" i="5" s="1"/>
  <c r="J123" i="5"/>
  <c r="L123" i="5" s="1"/>
  <c r="J124" i="5"/>
  <c r="L124" i="5" s="1"/>
  <c r="J125" i="5"/>
  <c r="L125" i="5" s="1"/>
  <c r="J126" i="5"/>
  <c r="L126" i="5" s="1"/>
  <c r="J127" i="5"/>
  <c r="L127" i="5" s="1"/>
  <c r="J128" i="5"/>
  <c r="L128" i="5" s="1"/>
  <c r="J129" i="5"/>
  <c r="L129" i="5" s="1"/>
  <c r="J130" i="5"/>
  <c r="L130" i="5" s="1"/>
  <c r="J131" i="5"/>
  <c r="L131" i="5" s="1"/>
  <c r="J132" i="5"/>
  <c r="L132" i="5" s="1"/>
  <c r="J133" i="5"/>
  <c r="L133" i="5" s="1"/>
  <c r="J134" i="5"/>
  <c r="L134" i="5" s="1"/>
  <c r="J135" i="5"/>
  <c r="L135" i="5" s="1"/>
  <c r="J136" i="5"/>
  <c r="L136" i="5" s="1"/>
  <c r="J137" i="5"/>
  <c r="L137" i="5" s="1"/>
  <c r="J138" i="5"/>
  <c r="L138" i="5" s="1"/>
  <c r="J139" i="5"/>
  <c r="L139" i="5" s="1"/>
  <c r="J140" i="5"/>
  <c r="L140" i="5" s="1"/>
  <c r="J141" i="5"/>
  <c r="L141" i="5" s="1"/>
  <c r="J142" i="5"/>
  <c r="L142" i="5" s="1"/>
  <c r="J143" i="5"/>
  <c r="L143" i="5" s="1"/>
  <c r="J144" i="5"/>
  <c r="L144" i="5" s="1"/>
  <c r="J145" i="5"/>
  <c r="L145" i="5" s="1"/>
  <c r="J146" i="5"/>
  <c r="L146" i="5" s="1"/>
  <c r="J147" i="5"/>
  <c r="L147" i="5" s="1"/>
  <c r="J148" i="5"/>
  <c r="L148" i="5" s="1"/>
  <c r="J149" i="5"/>
  <c r="L149" i="5" s="1"/>
  <c r="J150" i="5"/>
  <c r="L150" i="5" s="1"/>
  <c r="J151" i="5"/>
  <c r="L151" i="5" s="1"/>
  <c r="J152" i="5"/>
  <c r="L152" i="5" s="1"/>
  <c r="J153" i="5"/>
  <c r="L153" i="5" s="1"/>
  <c r="J154" i="5"/>
  <c r="L154" i="5" s="1"/>
  <c r="J155" i="5"/>
  <c r="L155" i="5" s="1"/>
  <c r="J156" i="5"/>
  <c r="L156" i="5" s="1"/>
  <c r="J157" i="5"/>
  <c r="L157" i="5" s="1"/>
  <c r="J158" i="5"/>
  <c r="L158" i="5" s="1"/>
  <c r="J159" i="5"/>
  <c r="L159" i="5" s="1"/>
  <c r="J160" i="5"/>
  <c r="L160" i="5" s="1"/>
  <c r="J161" i="5"/>
  <c r="L161" i="5" s="1"/>
  <c r="J162" i="5"/>
  <c r="L162" i="5" s="1"/>
  <c r="J163" i="5"/>
  <c r="L163" i="5" s="1"/>
  <c r="J164" i="5"/>
  <c r="L164" i="5" s="1"/>
  <c r="J165" i="5"/>
  <c r="L165" i="5" s="1"/>
  <c r="J166" i="5"/>
  <c r="L166" i="5" s="1"/>
  <c r="J167" i="5"/>
  <c r="L167" i="5" s="1"/>
  <c r="J168" i="5"/>
  <c r="L168" i="5" s="1"/>
  <c r="J169" i="5"/>
  <c r="L169" i="5" s="1"/>
  <c r="J170" i="5"/>
  <c r="L170" i="5" s="1"/>
  <c r="J171" i="5"/>
  <c r="L171" i="5" s="1"/>
  <c r="J172" i="5"/>
  <c r="L172" i="5" s="1"/>
  <c r="J173" i="5"/>
  <c r="L173" i="5" s="1"/>
  <c r="J174" i="5"/>
  <c r="L174" i="5" s="1"/>
  <c r="J175" i="5"/>
  <c r="L175" i="5" s="1"/>
  <c r="J176" i="5"/>
  <c r="L176" i="5" s="1"/>
  <c r="J177" i="5"/>
  <c r="L177" i="5" s="1"/>
  <c r="J178" i="5"/>
  <c r="L178" i="5" s="1"/>
  <c r="J179" i="5"/>
  <c r="L179" i="5" s="1"/>
  <c r="J180" i="5"/>
  <c r="L180" i="5" s="1"/>
  <c r="J181" i="5"/>
  <c r="L181" i="5" s="1"/>
  <c r="J182" i="5"/>
  <c r="L182" i="5" s="1"/>
  <c r="J183" i="5"/>
  <c r="L183" i="5" s="1"/>
  <c r="J184" i="5"/>
  <c r="L184" i="5" s="1"/>
  <c r="J185" i="5"/>
  <c r="L185" i="5" s="1"/>
  <c r="J186" i="5"/>
  <c r="L186" i="5" s="1"/>
  <c r="J187" i="5"/>
  <c r="L187" i="5" s="1"/>
  <c r="J188" i="5"/>
  <c r="L188" i="5" s="1"/>
  <c r="J189" i="5"/>
  <c r="L189" i="5" s="1"/>
  <c r="J190" i="5"/>
  <c r="L190" i="5" s="1"/>
  <c r="J191" i="5"/>
  <c r="L191" i="5" s="1"/>
  <c r="J192" i="5"/>
  <c r="L192" i="5" s="1"/>
  <c r="J193" i="5"/>
  <c r="L193" i="5" s="1"/>
  <c r="J194" i="5"/>
  <c r="L194" i="5" s="1"/>
  <c r="J195" i="5"/>
  <c r="L195" i="5" s="1"/>
  <c r="J196" i="5"/>
  <c r="L196" i="5" s="1"/>
  <c r="J197" i="5"/>
  <c r="L197" i="5" s="1"/>
  <c r="J198" i="5"/>
  <c r="L198" i="5" s="1"/>
  <c r="J199" i="5"/>
  <c r="L199" i="5" s="1"/>
  <c r="J200" i="5"/>
  <c r="L200" i="5" s="1"/>
  <c r="J205" i="5"/>
  <c r="L205" i="5" s="1"/>
  <c r="J206" i="5"/>
  <c r="L206" i="5" s="1"/>
  <c r="J207" i="5"/>
  <c r="L207" i="5" s="1"/>
  <c r="J208" i="5"/>
  <c r="L208" i="5" s="1"/>
  <c r="J209" i="5"/>
  <c r="L209" i="5" s="1"/>
  <c r="J210" i="5"/>
  <c r="L210" i="5" s="1"/>
  <c r="J211" i="5"/>
  <c r="L211" i="5" s="1"/>
  <c r="J212" i="5"/>
  <c r="L212" i="5" s="1"/>
  <c r="J213" i="5"/>
  <c r="L213" i="5" s="1"/>
  <c r="J214" i="5"/>
  <c r="L214" i="5" s="1"/>
  <c r="J215" i="5"/>
  <c r="L215" i="5" s="1"/>
  <c r="J216" i="5"/>
  <c r="L216" i="5" s="1"/>
  <c r="J217" i="5"/>
  <c r="L217" i="5" s="1"/>
  <c r="J218" i="5"/>
  <c r="L218" i="5" s="1"/>
  <c r="J219" i="5"/>
  <c r="L219" i="5" s="1"/>
  <c r="J220" i="5"/>
  <c r="L220" i="5" s="1"/>
  <c r="J221" i="5"/>
  <c r="L221" i="5" s="1"/>
  <c r="J222" i="5"/>
  <c r="L222" i="5" s="1"/>
  <c r="J223" i="5"/>
  <c r="L223" i="5" s="1"/>
  <c r="J224" i="5"/>
  <c r="L224" i="5" s="1"/>
  <c r="J225" i="5"/>
  <c r="L225" i="5" s="1"/>
  <c r="J226" i="5"/>
  <c r="L226" i="5" s="1"/>
  <c r="J227" i="5"/>
  <c r="L227" i="5" s="1"/>
  <c r="J228" i="5"/>
  <c r="L228" i="5" s="1"/>
  <c r="J229" i="5"/>
  <c r="L229" i="5" s="1"/>
  <c r="J230" i="5"/>
  <c r="L230" i="5" s="1"/>
  <c r="J231" i="5"/>
  <c r="L231" i="5" s="1"/>
  <c r="J232" i="5"/>
  <c r="L232" i="5" s="1"/>
  <c r="J233" i="5"/>
  <c r="L233" i="5" s="1"/>
  <c r="J234" i="5"/>
  <c r="L234" i="5" s="1"/>
  <c r="J235" i="5"/>
  <c r="L235" i="5" s="1"/>
  <c r="J236" i="5"/>
  <c r="L236" i="5" s="1"/>
  <c r="J237" i="5"/>
  <c r="L237" i="5" s="1"/>
  <c r="J238" i="5"/>
  <c r="L238" i="5" s="1"/>
  <c r="J239" i="5"/>
  <c r="L239" i="5" s="1"/>
  <c r="J240" i="5"/>
  <c r="L240" i="5" s="1"/>
  <c r="J241" i="5"/>
  <c r="L241" i="5" s="1"/>
  <c r="J242" i="5"/>
  <c r="L242" i="5" s="1"/>
  <c r="J243" i="5"/>
  <c r="L243" i="5" s="1"/>
  <c r="J244" i="5"/>
  <c r="L244" i="5" s="1"/>
  <c r="J245" i="5"/>
  <c r="L245" i="5" s="1"/>
  <c r="J246" i="5"/>
  <c r="L246" i="5" s="1"/>
  <c r="J247" i="5"/>
  <c r="L247" i="5" s="1"/>
  <c r="J248" i="5"/>
  <c r="L248" i="5" s="1"/>
  <c r="J249" i="5"/>
  <c r="L249" i="5" s="1"/>
  <c r="J250" i="5"/>
  <c r="L250" i="5" s="1"/>
  <c r="J251" i="5"/>
  <c r="L251" i="5" s="1"/>
  <c r="J252" i="5"/>
  <c r="L252" i="5" s="1"/>
  <c r="J253" i="5"/>
  <c r="L253" i="5" s="1"/>
  <c r="J254" i="5"/>
  <c r="L254" i="5" s="1"/>
  <c r="J255" i="5"/>
  <c r="L255" i="5" s="1"/>
  <c r="J256" i="5"/>
  <c r="L256" i="5" s="1"/>
  <c r="J257" i="5"/>
  <c r="L257" i="5" s="1"/>
  <c r="J258" i="5"/>
  <c r="L258" i="5" s="1"/>
  <c r="J259" i="5"/>
  <c r="L259" i="5" s="1"/>
  <c r="J260" i="5"/>
  <c r="L260" i="5" s="1"/>
  <c r="J261" i="5"/>
  <c r="L261" i="5" s="1"/>
  <c r="J262" i="5"/>
  <c r="L262" i="5" s="1"/>
  <c r="J263" i="5"/>
  <c r="L263" i="5" s="1"/>
  <c r="J264" i="5"/>
  <c r="L264" i="5" s="1"/>
  <c r="J265" i="5"/>
  <c r="L265" i="5" s="1"/>
  <c r="J266" i="5"/>
  <c r="L266" i="5" s="1"/>
  <c r="J267" i="5"/>
  <c r="L267" i="5" s="1"/>
  <c r="J268" i="5"/>
  <c r="L268" i="5" s="1"/>
  <c r="J269" i="5"/>
  <c r="L269" i="5" s="1"/>
  <c r="J270" i="5"/>
  <c r="L270" i="5" s="1"/>
  <c r="J271" i="5"/>
  <c r="L271" i="5" s="1"/>
  <c r="J272" i="5"/>
  <c r="L272" i="5" s="1"/>
  <c r="J273" i="5"/>
  <c r="L273" i="5" s="1"/>
  <c r="J274" i="5"/>
  <c r="L274" i="5" s="1"/>
  <c r="J275" i="5"/>
  <c r="L275" i="5" s="1"/>
  <c r="J276" i="5"/>
  <c r="L276" i="5" s="1"/>
  <c r="J277" i="5"/>
  <c r="L277" i="5" s="1"/>
  <c r="J278" i="5"/>
  <c r="L278" i="5" s="1"/>
  <c r="J279" i="5"/>
  <c r="L279" i="5" s="1"/>
  <c r="J280" i="5"/>
  <c r="L280" i="5" s="1"/>
  <c r="J281" i="5"/>
  <c r="L281" i="5" s="1"/>
  <c r="J282" i="5"/>
  <c r="L282" i="5" s="1"/>
  <c r="J283" i="5"/>
  <c r="L283" i="5" s="1"/>
  <c r="J284" i="5"/>
  <c r="L284" i="5" s="1"/>
  <c r="J285" i="5"/>
  <c r="L285" i="5" s="1"/>
  <c r="J286" i="5"/>
  <c r="L286" i="5" s="1"/>
  <c r="J287" i="5"/>
  <c r="L287" i="5" s="1"/>
  <c r="J288" i="5"/>
  <c r="L288" i="5" s="1"/>
  <c r="J289" i="5"/>
  <c r="L289" i="5" s="1"/>
  <c r="J290" i="5"/>
  <c r="L290" i="5" s="1"/>
  <c r="J291" i="5"/>
  <c r="L291" i="5" s="1"/>
  <c r="J292" i="5"/>
  <c r="L292" i="5" s="1"/>
  <c r="J293" i="5"/>
  <c r="L293" i="5" s="1"/>
  <c r="J294" i="5"/>
  <c r="L294" i="5" s="1"/>
  <c r="J295" i="5"/>
  <c r="L295" i="5" s="1"/>
  <c r="J296" i="5"/>
  <c r="L296" i="5" s="1"/>
  <c r="J297" i="5"/>
  <c r="L297" i="5" s="1"/>
  <c r="J298" i="5"/>
  <c r="L298" i="5" s="1"/>
  <c r="J299" i="5"/>
  <c r="L299" i="5" s="1"/>
  <c r="J300" i="5"/>
  <c r="L300" i="5" s="1"/>
  <c r="J301" i="5"/>
  <c r="L301" i="5" s="1"/>
  <c r="J302" i="5"/>
  <c r="L302" i="5" s="1"/>
  <c r="J303" i="5"/>
  <c r="L303" i="5" s="1"/>
  <c r="J304" i="5"/>
  <c r="L304" i="5" s="1"/>
  <c r="J305" i="5"/>
  <c r="L305" i="5" s="1"/>
  <c r="J306" i="5"/>
  <c r="L306" i="5" s="1"/>
  <c r="J307" i="5"/>
  <c r="L307" i="5" s="1"/>
  <c r="J308" i="5"/>
  <c r="L308" i="5" s="1"/>
  <c r="J309" i="5"/>
  <c r="L309" i="5" s="1"/>
  <c r="J310" i="5"/>
  <c r="L310" i="5" s="1"/>
  <c r="J311" i="5"/>
  <c r="L311" i="5" s="1"/>
  <c r="J312" i="5"/>
  <c r="L312" i="5" s="1"/>
  <c r="J313" i="5"/>
  <c r="L313" i="5" s="1"/>
  <c r="J314" i="5"/>
  <c r="L314" i="5" s="1"/>
  <c r="J315" i="5"/>
  <c r="L315" i="5" s="1"/>
  <c r="J316" i="5"/>
  <c r="L316" i="5" s="1"/>
  <c r="J317" i="5"/>
  <c r="L317" i="5" s="1"/>
  <c r="J318" i="5"/>
  <c r="L318" i="5" s="1"/>
  <c r="J319" i="5"/>
  <c r="L319" i="5" s="1"/>
  <c r="J320" i="5"/>
  <c r="L320" i="5" s="1"/>
  <c r="J321" i="5"/>
  <c r="L321" i="5" s="1"/>
  <c r="J322" i="5"/>
  <c r="L322" i="5" s="1"/>
  <c r="J323" i="5"/>
  <c r="L323" i="5" s="1"/>
  <c r="J324" i="5"/>
  <c r="L324" i="5" s="1"/>
  <c r="J325" i="5"/>
  <c r="L325" i="5" s="1"/>
  <c r="J326" i="5"/>
  <c r="L326" i="5" s="1"/>
  <c r="J327" i="5"/>
  <c r="L327" i="5" s="1"/>
  <c r="J328" i="5"/>
  <c r="L328" i="5" s="1"/>
  <c r="J329" i="5"/>
  <c r="L329" i="5" s="1"/>
  <c r="J330" i="5"/>
  <c r="L330" i="5" s="1"/>
  <c r="J331" i="5"/>
  <c r="L331" i="5" s="1"/>
  <c r="J332" i="5"/>
  <c r="L332" i="5" s="1"/>
  <c r="J333" i="5"/>
  <c r="L333" i="5" s="1"/>
  <c r="J334" i="5"/>
  <c r="L334" i="5" s="1"/>
  <c r="J335" i="5"/>
  <c r="L335" i="5" s="1"/>
  <c r="J73" i="5"/>
  <c r="L73" i="5" s="1"/>
  <c r="J74" i="5"/>
  <c r="L74" i="5" s="1"/>
  <c r="C334" i="1" l="1"/>
  <c r="T334" i="5"/>
  <c r="V334" i="5" s="1"/>
  <c r="T335" i="5"/>
  <c r="V335" i="5" s="1"/>
  <c r="T336" i="5"/>
  <c r="V336" i="5" s="1"/>
  <c r="T337" i="5"/>
  <c r="V337" i="5" s="1"/>
  <c r="C381" i="15"/>
  <c r="E381" i="15"/>
  <c r="M381" i="15"/>
  <c r="O209" i="18"/>
  <c r="M334" i="1"/>
  <c r="W334" i="1"/>
  <c r="U334" i="1"/>
  <c r="O334" i="1"/>
  <c r="K334" i="1"/>
  <c r="G334" i="1"/>
  <c r="M11" i="11"/>
  <c r="M209" i="18" l="1"/>
  <c r="J38" i="5" l="1"/>
  <c r="L38" i="5" s="1"/>
  <c r="T331" i="5" l="1"/>
  <c r="V331" i="5" s="1"/>
  <c r="T332" i="5"/>
  <c r="V332" i="5" s="1"/>
  <c r="T333" i="5"/>
  <c r="V333" i="5" s="1"/>
  <c r="E6" i="8" l="1"/>
  <c r="T330" i="5"/>
  <c r="V330" i="5" s="1"/>
  <c r="T318" i="5"/>
  <c r="V318" i="5" s="1"/>
  <c r="T319" i="5"/>
  <c r="V319" i="5" s="1"/>
  <c r="T320" i="5"/>
  <c r="V320" i="5" s="1"/>
  <c r="T321" i="5"/>
  <c r="V321" i="5" s="1"/>
  <c r="T322" i="5"/>
  <c r="V322" i="5" s="1"/>
  <c r="T323" i="5"/>
  <c r="V323" i="5" s="1"/>
  <c r="T324" i="5"/>
  <c r="V324" i="5" s="1"/>
  <c r="T325" i="5"/>
  <c r="V325" i="5" s="1"/>
  <c r="T326" i="5"/>
  <c r="V326" i="5" s="1"/>
  <c r="T327" i="5"/>
  <c r="V327" i="5" s="1"/>
  <c r="T328" i="5"/>
  <c r="V328" i="5" s="1"/>
  <c r="T329" i="5"/>
  <c r="V329" i="5" s="1"/>
  <c r="G12" i="13" l="1"/>
  <c r="T288" i="5"/>
  <c r="V288" i="5" s="1"/>
  <c r="T317" i="5"/>
  <c r="V317" i="5" s="1"/>
  <c r="T316" i="5"/>
  <c r="V316" i="5" s="1"/>
  <c r="T315" i="5"/>
  <c r="V315" i="5" s="1"/>
  <c r="T314" i="5"/>
  <c r="V314" i="5" s="1"/>
  <c r="T313" i="5"/>
  <c r="V313" i="5" s="1"/>
  <c r="T312" i="5"/>
  <c r="V312" i="5" s="1"/>
  <c r="T311" i="5"/>
  <c r="V311" i="5" s="1"/>
  <c r="T310" i="5"/>
  <c r="V310" i="5" s="1"/>
  <c r="T309" i="5"/>
  <c r="V309" i="5" s="1"/>
  <c r="T308" i="5"/>
  <c r="V308" i="5" s="1"/>
  <c r="T307" i="5"/>
  <c r="V307" i="5" s="1"/>
  <c r="T306" i="5"/>
  <c r="V306" i="5" s="1"/>
  <c r="T305" i="5"/>
  <c r="V305" i="5" s="1"/>
  <c r="T304" i="5"/>
  <c r="V304" i="5" s="1"/>
  <c r="T303" i="5"/>
  <c r="V303" i="5" s="1"/>
  <c r="T302" i="5"/>
  <c r="V302" i="5" s="1"/>
  <c r="T301" i="5"/>
  <c r="V301" i="5" s="1"/>
  <c r="T300" i="5"/>
  <c r="V300" i="5" s="1"/>
  <c r="T299" i="5"/>
  <c r="V299" i="5" s="1"/>
  <c r="T298" i="5"/>
  <c r="V298" i="5" s="1"/>
  <c r="T297" i="5"/>
  <c r="V297" i="5" s="1"/>
  <c r="T296" i="5"/>
  <c r="V296" i="5" s="1"/>
  <c r="T295" i="5"/>
  <c r="V295" i="5" s="1"/>
  <c r="T294" i="5"/>
  <c r="V294" i="5" s="1"/>
  <c r="T293" i="5"/>
  <c r="V293" i="5" s="1"/>
  <c r="T292" i="5"/>
  <c r="V292" i="5" s="1"/>
  <c r="T291" i="5"/>
  <c r="V291" i="5" s="1"/>
  <c r="T290" i="5"/>
  <c r="V290" i="5" s="1"/>
  <c r="T289" i="5"/>
  <c r="V289" i="5" s="1"/>
  <c r="T287" i="5"/>
  <c r="V287" i="5" s="1"/>
  <c r="T286" i="5"/>
  <c r="V286" i="5" s="1"/>
  <c r="T285" i="5"/>
  <c r="V285" i="5" s="1"/>
  <c r="T284" i="5"/>
  <c r="V284" i="5" s="1"/>
  <c r="T283" i="5"/>
  <c r="V283" i="5" s="1"/>
  <c r="T282" i="5"/>
  <c r="V282" i="5" s="1"/>
  <c r="T281" i="5"/>
  <c r="V281" i="5" s="1"/>
  <c r="T280" i="5"/>
  <c r="V280" i="5" s="1"/>
  <c r="T279" i="5"/>
  <c r="V279" i="5" s="1"/>
  <c r="T278" i="5"/>
  <c r="V278" i="5" s="1"/>
  <c r="T277" i="5"/>
  <c r="V277" i="5" s="1"/>
  <c r="T276" i="5"/>
  <c r="V276" i="5" s="1"/>
  <c r="T275" i="5"/>
  <c r="V275" i="5" s="1"/>
  <c r="T274" i="5"/>
  <c r="V274" i="5" s="1"/>
  <c r="T273" i="5"/>
  <c r="V273" i="5" s="1"/>
  <c r="T272" i="5"/>
  <c r="V272" i="5" s="1"/>
  <c r="T271" i="5"/>
  <c r="V271" i="5" s="1"/>
  <c r="T270" i="5"/>
  <c r="V270" i="5" s="1"/>
  <c r="T269" i="5"/>
  <c r="V269" i="5" s="1"/>
  <c r="T268" i="5"/>
  <c r="V268" i="5" s="1"/>
  <c r="T267" i="5"/>
  <c r="V267" i="5" s="1"/>
  <c r="T266" i="5"/>
  <c r="V266" i="5" s="1"/>
  <c r="T265" i="5"/>
  <c r="V265" i="5" s="1"/>
  <c r="T264" i="5"/>
  <c r="V264" i="5" s="1"/>
  <c r="T263" i="5"/>
  <c r="V263" i="5" s="1"/>
  <c r="T262" i="5"/>
  <c r="V262" i="5" s="1"/>
  <c r="T261" i="5"/>
  <c r="V261" i="5" s="1"/>
  <c r="T260" i="5"/>
  <c r="V260" i="5" s="1"/>
  <c r="T259" i="5"/>
  <c r="V259" i="5" s="1"/>
  <c r="T258" i="5"/>
  <c r="V258" i="5" s="1"/>
  <c r="T257" i="5"/>
  <c r="V257" i="5" s="1"/>
  <c r="T256" i="5"/>
  <c r="V256" i="5" s="1"/>
  <c r="T255" i="5"/>
  <c r="V255" i="5" s="1"/>
  <c r="T254" i="5"/>
  <c r="V254" i="5" s="1"/>
  <c r="T253" i="5"/>
  <c r="V253" i="5" s="1"/>
  <c r="T252" i="5"/>
  <c r="V252" i="5" s="1"/>
  <c r="T251" i="5"/>
  <c r="V251" i="5" s="1"/>
  <c r="T250" i="5"/>
  <c r="V250" i="5" s="1"/>
  <c r="T249" i="5"/>
  <c r="V249" i="5" s="1"/>
  <c r="T248" i="5"/>
  <c r="V248" i="5" s="1"/>
  <c r="T247" i="5"/>
  <c r="V247" i="5" s="1"/>
  <c r="T246" i="5"/>
  <c r="V246" i="5" s="1"/>
  <c r="T245" i="5"/>
  <c r="V245" i="5" s="1"/>
  <c r="T244" i="5"/>
  <c r="V244" i="5" s="1"/>
  <c r="T243" i="5"/>
  <c r="V243" i="5" s="1"/>
  <c r="T242" i="5"/>
  <c r="V242" i="5" s="1"/>
  <c r="T241" i="5"/>
  <c r="V241" i="5" s="1"/>
  <c r="T240" i="5"/>
  <c r="V240" i="5" s="1"/>
  <c r="T239" i="5"/>
  <c r="V239" i="5" s="1"/>
  <c r="T238" i="5"/>
  <c r="V238" i="5" s="1"/>
  <c r="T237" i="5"/>
  <c r="V237" i="5" s="1"/>
  <c r="T236" i="5"/>
  <c r="V236" i="5" s="1"/>
  <c r="T235" i="5"/>
  <c r="V235" i="5" s="1"/>
  <c r="T234" i="5"/>
  <c r="V234" i="5" s="1"/>
  <c r="T233" i="5"/>
  <c r="V233" i="5" s="1"/>
  <c r="T232" i="5"/>
  <c r="V232" i="5" s="1"/>
  <c r="T231" i="5"/>
  <c r="V231" i="5" s="1"/>
  <c r="T230" i="5"/>
  <c r="V230" i="5" s="1"/>
  <c r="T229" i="5"/>
  <c r="V229" i="5" s="1"/>
  <c r="T228" i="5"/>
  <c r="V228" i="5" s="1"/>
  <c r="T227" i="5"/>
  <c r="V227" i="5" s="1"/>
  <c r="T226" i="5"/>
  <c r="V226" i="5" s="1"/>
  <c r="T225" i="5"/>
  <c r="V225" i="5" s="1"/>
  <c r="T224" i="5"/>
  <c r="V224" i="5" s="1"/>
  <c r="T223" i="5"/>
  <c r="V223" i="5" s="1"/>
  <c r="T222" i="5"/>
  <c r="V222" i="5" s="1"/>
  <c r="T221" i="5"/>
  <c r="V221" i="5" s="1"/>
  <c r="T220" i="5"/>
  <c r="V220" i="5" s="1"/>
  <c r="T219" i="5"/>
  <c r="V219" i="5" s="1"/>
  <c r="T218" i="5"/>
  <c r="V218" i="5" s="1"/>
  <c r="T217" i="5"/>
  <c r="V217" i="5" s="1"/>
  <c r="T216" i="5"/>
  <c r="V216" i="5" s="1"/>
  <c r="T215" i="5"/>
  <c r="V215" i="5" s="1"/>
  <c r="T214" i="5"/>
  <c r="V214" i="5" s="1"/>
  <c r="T213" i="5"/>
  <c r="V213" i="5" s="1"/>
  <c r="T212" i="5"/>
  <c r="V212" i="5" s="1"/>
  <c r="T211" i="5"/>
  <c r="V211" i="5" s="1"/>
  <c r="T210" i="5"/>
  <c r="V210" i="5" s="1"/>
  <c r="T209" i="5"/>
  <c r="V209" i="5" s="1"/>
  <c r="T208" i="5"/>
  <c r="V208" i="5" s="1"/>
  <c r="T207" i="5"/>
  <c r="V207" i="5" s="1"/>
  <c r="T206" i="5"/>
  <c r="V206" i="5" s="1"/>
  <c r="T205" i="5"/>
  <c r="V205" i="5" s="1"/>
  <c r="T204" i="5"/>
  <c r="V204" i="5" s="1"/>
  <c r="T203" i="5"/>
  <c r="V203" i="5" s="1"/>
  <c r="T200" i="5"/>
  <c r="V200" i="5" s="1"/>
  <c r="T199" i="5"/>
  <c r="V199" i="5" s="1"/>
  <c r="T198" i="5"/>
  <c r="V198" i="5" s="1"/>
  <c r="T197" i="5"/>
  <c r="V197" i="5" s="1"/>
  <c r="T196" i="5"/>
  <c r="V196" i="5" s="1"/>
  <c r="T195" i="5"/>
  <c r="V195" i="5" s="1"/>
  <c r="T194" i="5"/>
  <c r="V194" i="5" s="1"/>
  <c r="T193" i="5"/>
  <c r="V193" i="5" s="1"/>
  <c r="T192" i="5"/>
  <c r="V192" i="5" s="1"/>
  <c r="T191" i="5"/>
  <c r="V191" i="5" s="1"/>
  <c r="T190" i="5"/>
  <c r="V190" i="5" s="1"/>
  <c r="T189" i="5"/>
  <c r="V189" i="5" s="1"/>
  <c r="T188" i="5"/>
  <c r="V188" i="5" s="1"/>
  <c r="T187" i="5"/>
  <c r="V187" i="5" s="1"/>
  <c r="T186" i="5"/>
  <c r="V186" i="5" s="1"/>
  <c r="T185" i="5"/>
  <c r="V185" i="5" s="1"/>
  <c r="T184" i="5"/>
  <c r="V184" i="5" s="1"/>
  <c r="T183" i="5"/>
  <c r="V183" i="5" s="1"/>
  <c r="T182" i="5"/>
  <c r="V182" i="5" s="1"/>
  <c r="T181" i="5"/>
  <c r="V181" i="5" s="1"/>
  <c r="T180" i="5"/>
  <c r="V180" i="5" s="1"/>
  <c r="T179" i="5"/>
  <c r="V179" i="5" s="1"/>
  <c r="T178" i="5"/>
  <c r="V178" i="5" s="1"/>
  <c r="T177" i="5"/>
  <c r="V177" i="5" s="1"/>
  <c r="T176" i="5"/>
  <c r="V176" i="5" s="1"/>
  <c r="T175" i="5"/>
  <c r="V175" i="5" s="1"/>
  <c r="T174" i="5"/>
  <c r="V174" i="5" s="1"/>
  <c r="T173" i="5"/>
  <c r="V173" i="5" s="1"/>
  <c r="T172" i="5"/>
  <c r="V172" i="5" s="1"/>
  <c r="T171" i="5"/>
  <c r="V171" i="5" s="1"/>
  <c r="T170" i="5"/>
  <c r="V170" i="5" s="1"/>
  <c r="T169" i="5"/>
  <c r="V169" i="5" s="1"/>
  <c r="T168" i="5"/>
  <c r="V168" i="5" s="1"/>
  <c r="T167" i="5"/>
  <c r="V167" i="5" s="1"/>
  <c r="T166" i="5"/>
  <c r="V166" i="5" s="1"/>
  <c r="T165" i="5"/>
  <c r="V165" i="5" s="1"/>
  <c r="T164" i="5"/>
  <c r="V164" i="5" s="1"/>
  <c r="T163" i="5"/>
  <c r="V163" i="5" s="1"/>
  <c r="T162" i="5"/>
  <c r="V162" i="5" s="1"/>
  <c r="T161" i="5"/>
  <c r="V161" i="5" s="1"/>
  <c r="T160" i="5"/>
  <c r="V160" i="5" s="1"/>
  <c r="T159" i="5"/>
  <c r="V159" i="5" s="1"/>
  <c r="T158" i="5"/>
  <c r="V158" i="5" s="1"/>
  <c r="T157" i="5"/>
  <c r="V157" i="5" s="1"/>
  <c r="T156" i="5"/>
  <c r="V156" i="5" s="1"/>
  <c r="T155" i="5"/>
  <c r="V155" i="5" s="1"/>
  <c r="T154" i="5"/>
  <c r="V154" i="5" s="1"/>
  <c r="T153" i="5"/>
  <c r="V153" i="5" s="1"/>
  <c r="T152" i="5"/>
  <c r="V152" i="5" s="1"/>
  <c r="T151" i="5"/>
  <c r="V151" i="5" s="1"/>
  <c r="T150" i="5"/>
  <c r="V150" i="5" s="1"/>
  <c r="T149" i="5"/>
  <c r="V149" i="5" s="1"/>
  <c r="T148" i="5"/>
  <c r="V148" i="5" s="1"/>
  <c r="T147" i="5"/>
  <c r="V147" i="5" s="1"/>
  <c r="T146" i="5"/>
  <c r="V146" i="5" s="1"/>
  <c r="T145" i="5"/>
  <c r="V145" i="5" s="1"/>
  <c r="T144" i="5"/>
  <c r="V144" i="5" s="1"/>
  <c r="T143" i="5"/>
  <c r="V143" i="5" s="1"/>
  <c r="T142" i="5"/>
  <c r="V142" i="5" s="1"/>
  <c r="T141" i="5"/>
  <c r="V141" i="5" s="1"/>
  <c r="T140" i="5"/>
  <c r="V140" i="5" s="1"/>
  <c r="T139" i="5"/>
  <c r="V139" i="5" s="1"/>
  <c r="T138" i="5"/>
  <c r="V138" i="5" s="1"/>
  <c r="T137" i="5"/>
  <c r="V137" i="5" s="1"/>
  <c r="T136" i="5"/>
  <c r="V136" i="5" s="1"/>
  <c r="T135" i="5"/>
  <c r="V135" i="5" s="1"/>
  <c r="T134" i="5"/>
  <c r="V134" i="5" s="1"/>
  <c r="T133" i="5"/>
  <c r="V133" i="5" s="1"/>
  <c r="T132" i="5"/>
  <c r="V132" i="5" s="1"/>
  <c r="T131" i="5"/>
  <c r="V131" i="5" s="1"/>
  <c r="T130" i="5"/>
  <c r="V130" i="5" s="1"/>
  <c r="T129" i="5"/>
  <c r="V129" i="5" s="1"/>
  <c r="T128" i="5"/>
  <c r="V128" i="5" s="1"/>
  <c r="T127" i="5"/>
  <c r="V127" i="5" s="1"/>
  <c r="T126" i="5"/>
  <c r="V126" i="5" s="1"/>
  <c r="T125" i="5"/>
  <c r="V125" i="5" s="1"/>
  <c r="T124" i="5"/>
  <c r="V124" i="5" s="1"/>
  <c r="T123" i="5"/>
  <c r="V123" i="5" s="1"/>
  <c r="T122" i="5"/>
  <c r="V122" i="5" s="1"/>
  <c r="T121" i="5"/>
  <c r="V121" i="5" s="1"/>
  <c r="T120" i="5"/>
  <c r="V120" i="5" s="1"/>
  <c r="T119" i="5"/>
  <c r="V119" i="5" s="1"/>
  <c r="T118" i="5"/>
  <c r="V118" i="5" s="1"/>
  <c r="T117" i="5"/>
  <c r="V117" i="5" s="1"/>
  <c r="T116" i="5"/>
  <c r="V116" i="5" s="1"/>
  <c r="T115" i="5"/>
  <c r="V115" i="5" s="1"/>
  <c r="T114" i="5"/>
  <c r="V114" i="5" s="1"/>
  <c r="T113" i="5"/>
  <c r="V113" i="5" s="1"/>
  <c r="T112" i="5"/>
  <c r="V112" i="5" s="1"/>
  <c r="T111" i="5"/>
  <c r="V111" i="5" s="1"/>
  <c r="T110" i="5"/>
  <c r="V110" i="5" s="1"/>
  <c r="T109" i="5"/>
  <c r="V109" i="5" s="1"/>
  <c r="T108" i="5"/>
  <c r="V108" i="5" s="1"/>
  <c r="T107" i="5"/>
  <c r="V107" i="5" s="1"/>
  <c r="T106" i="5"/>
  <c r="V106" i="5" s="1"/>
  <c r="T105" i="5"/>
  <c r="V105" i="5" s="1"/>
  <c r="T104" i="5"/>
  <c r="V104" i="5" s="1"/>
  <c r="T103" i="5"/>
  <c r="V103" i="5" s="1"/>
  <c r="T102" i="5"/>
  <c r="V102" i="5" s="1"/>
  <c r="T101" i="5"/>
  <c r="V101" i="5" s="1"/>
  <c r="T100" i="5"/>
  <c r="V100" i="5" s="1"/>
  <c r="T99" i="5"/>
  <c r="V99" i="5" s="1"/>
  <c r="T98" i="5"/>
  <c r="V98" i="5" s="1"/>
  <c r="T97" i="5"/>
  <c r="V97" i="5" s="1"/>
  <c r="T96" i="5"/>
  <c r="V96" i="5" s="1"/>
  <c r="T95" i="5"/>
  <c r="V95" i="5" s="1"/>
  <c r="T94" i="5"/>
  <c r="V94" i="5" s="1"/>
  <c r="T93" i="5"/>
  <c r="V93" i="5" s="1"/>
  <c r="T92" i="5"/>
  <c r="V92" i="5" s="1"/>
  <c r="T91" i="5"/>
  <c r="V91" i="5" s="1"/>
  <c r="T90" i="5"/>
  <c r="V90" i="5" s="1"/>
  <c r="T89" i="5"/>
  <c r="V89" i="5" s="1"/>
  <c r="T88" i="5"/>
  <c r="V88" i="5" s="1"/>
  <c r="T87" i="5"/>
  <c r="V87" i="5" s="1"/>
  <c r="T86" i="5"/>
  <c r="V86" i="5" s="1"/>
  <c r="T85" i="5"/>
  <c r="V85" i="5" s="1"/>
  <c r="T84" i="5"/>
  <c r="V84" i="5" s="1"/>
  <c r="T83" i="5"/>
  <c r="V83" i="5" s="1"/>
  <c r="T82" i="5"/>
  <c r="V82" i="5" s="1"/>
  <c r="T81" i="5"/>
  <c r="V81" i="5" s="1"/>
  <c r="T80" i="5"/>
  <c r="V80" i="5" s="1"/>
  <c r="T79" i="5"/>
  <c r="V79" i="5" s="1"/>
  <c r="T78" i="5"/>
  <c r="V78" i="5" s="1"/>
  <c r="T77" i="5"/>
  <c r="V77" i="5" s="1"/>
  <c r="T76" i="5"/>
  <c r="V76" i="5" s="1"/>
  <c r="T75" i="5"/>
  <c r="V75" i="5" s="1"/>
  <c r="T74" i="5"/>
  <c r="V74" i="5" s="1"/>
  <c r="T73" i="5"/>
  <c r="V73" i="5" s="1"/>
  <c r="T72" i="5"/>
  <c r="V72" i="5" s="1"/>
  <c r="T71" i="5"/>
  <c r="V71" i="5" s="1"/>
  <c r="T70" i="5"/>
  <c r="V70" i="5" s="1"/>
  <c r="T69" i="5"/>
  <c r="V69" i="5" s="1"/>
  <c r="T68" i="5"/>
  <c r="V68" i="5" s="1"/>
  <c r="T67" i="5"/>
  <c r="V67" i="5" s="1"/>
  <c r="T66" i="5"/>
  <c r="V66" i="5" s="1"/>
  <c r="T65" i="5"/>
  <c r="V65" i="5" s="1"/>
  <c r="T64" i="5"/>
  <c r="V64" i="5" s="1"/>
  <c r="T63" i="5"/>
  <c r="V63" i="5" s="1"/>
  <c r="T62" i="5"/>
  <c r="V62" i="5" s="1"/>
  <c r="T61" i="5"/>
  <c r="V61" i="5" s="1"/>
  <c r="T60" i="5"/>
  <c r="V60" i="5" s="1"/>
  <c r="T59" i="5"/>
  <c r="V59" i="5" s="1"/>
  <c r="T58" i="5"/>
  <c r="V58" i="5" s="1"/>
  <c r="T57" i="5"/>
  <c r="V57" i="5" s="1"/>
  <c r="T56" i="5"/>
  <c r="V56" i="5" s="1"/>
  <c r="T55" i="5"/>
  <c r="V55" i="5" s="1"/>
  <c r="T54" i="5"/>
  <c r="V54" i="5" s="1"/>
  <c r="T53" i="5"/>
  <c r="V53" i="5" s="1"/>
  <c r="T52" i="5"/>
  <c r="V52" i="5" s="1"/>
  <c r="T51" i="5"/>
  <c r="V51" i="5" s="1"/>
  <c r="T50" i="5"/>
  <c r="V50" i="5" s="1"/>
  <c r="T49" i="5"/>
  <c r="V49" i="5" s="1"/>
  <c r="T48" i="5"/>
  <c r="V48" i="5" s="1"/>
  <c r="T47" i="5"/>
  <c r="V47" i="5" s="1"/>
  <c r="T46" i="5"/>
  <c r="V46" i="5" s="1"/>
  <c r="T45" i="5"/>
  <c r="V45" i="5" s="1"/>
  <c r="T44" i="5"/>
  <c r="V44" i="5" s="1"/>
  <c r="T43" i="5"/>
  <c r="V43" i="5" s="1"/>
  <c r="T42" i="5"/>
  <c r="V42" i="5" s="1"/>
  <c r="T41" i="5"/>
  <c r="V41" i="5" s="1"/>
  <c r="T40" i="5"/>
  <c r="V40" i="5" s="1"/>
  <c r="T39" i="5"/>
  <c r="V39" i="5" s="1"/>
  <c r="T38" i="5"/>
  <c r="V38" i="5" s="1"/>
  <c r="T37" i="5"/>
  <c r="V37" i="5" s="1"/>
  <c r="T36" i="5"/>
  <c r="V36" i="5" s="1"/>
  <c r="T35" i="5"/>
  <c r="V35" i="5" s="1"/>
  <c r="T34" i="5"/>
  <c r="V34" i="5" s="1"/>
  <c r="T33" i="5"/>
  <c r="V33" i="5" s="1"/>
  <c r="T32" i="5"/>
  <c r="V32" i="5" s="1"/>
  <c r="T31" i="5"/>
  <c r="V31" i="5" s="1"/>
  <c r="T30" i="5"/>
  <c r="V30" i="5" s="1"/>
  <c r="T29" i="5"/>
  <c r="V29" i="5" s="1"/>
  <c r="T28" i="5"/>
  <c r="V28" i="5" s="1"/>
  <c r="T27" i="5"/>
  <c r="V27" i="5" s="1"/>
  <c r="T26" i="5"/>
  <c r="V26" i="5" s="1"/>
  <c r="T25" i="5"/>
  <c r="V25" i="5" s="1"/>
  <c r="T24" i="5"/>
  <c r="V24" i="5" s="1"/>
  <c r="T23" i="5"/>
  <c r="V23" i="5" s="1"/>
  <c r="T22" i="5"/>
  <c r="V22" i="5" s="1"/>
  <c r="T21" i="5"/>
  <c r="V21" i="5" s="1"/>
  <c r="T20" i="5"/>
  <c r="V20" i="5" s="1"/>
  <c r="T19" i="5"/>
  <c r="V19" i="5" s="1"/>
  <c r="T18" i="5"/>
  <c r="V18" i="5" s="1"/>
  <c r="T17" i="5"/>
  <c r="V17" i="5" s="1"/>
  <c r="T16" i="5"/>
  <c r="V16" i="5" s="1"/>
  <c r="T15" i="5"/>
  <c r="V15" i="5" s="1"/>
  <c r="T14" i="5"/>
  <c r="V14" i="5" s="1"/>
  <c r="T13" i="5"/>
  <c r="V13" i="5" s="1"/>
  <c r="T12" i="5"/>
  <c r="V12" i="5" s="1"/>
  <c r="T11" i="5"/>
  <c r="V11" i="5" l="1"/>
  <c r="V381" i="5" s="1"/>
  <c r="T381" i="5"/>
  <c r="E8" i="11" s="1"/>
  <c r="G8" i="11" l="1"/>
  <c r="I8" i="11"/>
  <c r="C6" i="8"/>
  <c r="C7" i="7"/>
  <c r="C7" i="6"/>
  <c r="I8" i="14" l="1"/>
  <c r="I324" i="14" s="1"/>
  <c r="F384" i="5" l="1"/>
  <c r="F385" i="5" s="1"/>
  <c r="I331" i="14"/>
  <c r="G7" i="7"/>
  <c r="K7" i="6"/>
  <c r="N7" i="5"/>
  <c r="J384" i="5" l="1"/>
  <c r="M8" i="13"/>
  <c r="A3" i="6" l="1"/>
  <c r="Q8" i="14" l="1"/>
  <c r="Q324" i="14" l="1"/>
  <c r="P384" i="5" s="1"/>
  <c r="A3" i="17"/>
  <c r="A3" i="2"/>
  <c r="A3" i="11" s="1"/>
  <c r="P385" i="5" l="1"/>
  <c r="K12" i="13"/>
  <c r="I12" i="13"/>
  <c r="E12" i="13"/>
  <c r="C12" i="13"/>
  <c r="J26" i="5"/>
  <c r="L26" i="5" s="1"/>
  <c r="J21" i="5"/>
  <c r="L21" i="5" s="1"/>
  <c r="J18" i="5"/>
  <c r="L18" i="5" s="1"/>
  <c r="J32" i="5"/>
  <c r="L32" i="5" s="1"/>
  <c r="J23" i="5"/>
  <c r="L23" i="5" s="1"/>
  <c r="J63" i="5"/>
  <c r="L63" i="5" s="1"/>
  <c r="J31" i="5"/>
  <c r="L31" i="5" s="1"/>
  <c r="J43" i="5"/>
  <c r="L43" i="5" s="1"/>
  <c r="J29" i="5"/>
  <c r="L29" i="5" s="1"/>
  <c r="J24" i="5"/>
  <c r="L24" i="5" s="1"/>
  <c r="J49" i="5"/>
  <c r="L49" i="5" s="1"/>
  <c r="J12" i="5"/>
  <c r="L12" i="5" s="1"/>
  <c r="J13" i="5"/>
  <c r="L13" i="5" s="1"/>
  <c r="J14" i="5"/>
  <c r="L14" i="5" s="1"/>
  <c r="J15" i="5"/>
  <c r="L15" i="5" s="1"/>
  <c r="J16" i="5"/>
  <c r="L16" i="5" s="1"/>
  <c r="J17" i="5"/>
  <c r="L17" i="5" s="1"/>
  <c r="J19" i="5"/>
  <c r="L19" i="5" s="1"/>
  <c r="J20" i="5"/>
  <c r="L20" i="5" s="1"/>
  <c r="J22" i="5"/>
  <c r="L22" i="5" s="1"/>
  <c r="J25" i="5"/>
  <c r="L25" i="5" s="1"/>
  <c r="J27" i="5"/>
  <c r="L27" i="5" s="1"/>
  <c r="J28" i="5"/>
  <c r="L28" i="5" s="1"/>
  <c r="J30" i="5"/>
  <c r="L30" i="5" s="1"/>
  <c r="J34" i="5"/>
  <c r="L34" i="5" s="1"/>
  <c r="J35" i="5"/>
  <c r="L35" i="5" s="1"/>
  <c r="J36" i="5"/>
  <c r="L36" i="5" s="1"/>
  <c r="J37" i="5"/>
  <c r="L37" i="5" s="1"/>
  <c r="J39" i="5"/>
  <c r="L39" i="5" s="1"/>
  <c r="J40" i="5"/>
  <c r="L40" i="5" s="1"/>
  <c r="J41" i="5"/>
  <c r="L41" i="5" s="1"/>
  <c r="J42" i="5"/>
  <c r="L42" i="5" s="1"/>
  <c r="J44" i="5"/>
  <c r="L44" i="5" s="1"/>
  <c r="J45" i="5"/>
  <c r="L45" i="5" s="1"/>
  <c r="J46" i="5"/>
  <c r="L46" i="5" s="1"/>
  <c r="J47" i="5"/>
  <c r="L47" i="5" s="1"/>
  <c r="J48" i="5"/>
  <c r="L48" i="5" s="1"/>
  <c r="J50" i="5"/>
  <c r="L50" i="5" s="1"/>
  <c r="J52" i="5"/>
  <c r="L52" i="5" s="1"/>
  <c r="J53" i="5"/>
  <c r="L53" i="5" s="1"/>
  <c r="J54" i="5"/>
  <c r="L54" i="5" s="1"/>
  <c r="J55" i="5"/>
  <c r="L55" i="5" s="1"/>
  <c r="J56" i="5"/>
  <c r="L56" i="5" s="1"/>
  <c r="J57" i="5"/>
  <c r="L57" i="5" s="1"/>
  <c r="J59" i="5"/>
  <c r="L59" i="5" s="1"/>
  <c r="J60" i="5"/>
  <c r="L60" i="5" s="1"/>
  <c r="J61" i="5"/>
  <c r="L61" i="5" s="1"/>
  <c r="J62" i="5"/>
  <c r="L62" i="5" s="1"/>
  <c r="J64" i="5"/>
  <c r="L64" i="5" s="1"/>
  <c r="J65" i="5"/>
  <c r="L65" i="5" s="1"/>
  <c r="J66" i="5"/>
  <c r="L66" i="5" s="1"/>
  <c r="J67" i="5"/>
  <c r="L67" i="5" s="1"/>
  <c r="J68" i="5"/>
  <c r="L68" i="5" s="1"/>
  <c r="J69" i="5"/>
  <c r="L69" i="5" s="1"/>
  <c r="J70" i="5"/>
  <c r="L70" i="5" s="1"/>
  <c r="J72" i="5"/>
  <c r="L72" i="5" s="1"/>
  <c r="J11" i="5"/>
  <c r="L11" i="5" s="1"/>
  <c r="J58" i="5" l="1"/>
  <c r="L58" i="5" s="1"/>
  <c r="J33" i="5"/>
  <c r="L33" i="5" s="1"/>
  <c r="M12" i="13"/>
  <c r="J51" i="5"/>
  <c r="L51" i="5" s="1"/>
  <c r="J381" i="5" l="1"/>
  <c r="J385" i="5" s="1"/>
  <c r="L381" i="5"/>
  <c r="XFD13" i="7" l="1"/>
  <c r="B3" i="5"/>
  <c r="C6" i="15" l="1"/>
  <c r="C6" i="13"/>
  <c r="K6" i="15"/>
  <c r="Y7" i="17"/>
  <c r="E6" i="11" s="1"/>
  <c r="M7" i="17"/>
  <c r="C7" i="2" s="1"/>
  <c r="I7" i="2" l="1"/>
  <c r="A3" i="8" l="1"/>
  <c r="A3" i="7" l="1"/>
  <c r="A3" i="13"/>
  <c r="E11" i="11" l="1"/>
  <c r="E10" i="11"/>
  <c r="G10" i="11" s="1"/>
  <c r="C12" i="6"/>
  <c r="I11" i="6"/>
  <c r="Q11" i="6"/>
  <c r="I11" i="11" l="1"/>
  <c r="G11" i="11"/>
  <c r="G12" i="11"/>
  <c r="I10" i="11"/>
  <c r="E12" i="11"/>
  <c r="A3" i="18"/>
  <c r="I12" i="11" l="1"/>
  <c r="A3" i="15"/>
  <c r="Q12" i="6" l="1"/>
  <c r="O12" i="6"/>
  <c r="E9" i="11" l="1"/>
  <c r="M12" i="6"/>
  <c r="AG10" i="17" l="1"/>
  <c r="AE11" i="17" l="1"/>
  <c r="AC11" i="17"/>
  <c r="W11" i="17"/>
  <c r="T11" i="17"/>
  <c r="O11" i="17"/>
  <c r="Q11" i="17"/>
  <c r="E12" i="6" l="1"/>
  <c r="G12" i="6"/>
  <c r="AG11" i="17" l="1"/>
  <c r="I12" i="6" l="1"/>
  <c r="L12" i="13" l="1"/>
  <c r="D12" i="6" l="1"/>
  <c r="F12" i="6"/>
  <c r="H12" i="6"/>
  <c r="J12" i="6"/>
  <c r="XCX198" i="5" l="1"/>
  <c r="S209" i="18"/>
  <c r="XET324" i="14" l="1"/>
  <c r="Q328" i="1" l="1"/>
  <c r="Q330" i="1" s="1"/>
  <c r="Z330" i="1" s="1"/>
  <c r="Z326" i="1"/>
  <c r="Q334" i="1"/>
  <c r="Z328" i="1" l="1"/>
  <c r="R384" i="5"/>
  <c r="XDV373" i="15" l="1"/>
  <c r="XER373" i="15" s="1"/>
  <c r="T384" i="5"/>
  <c r="T385" i="5" s="1"/>
  <c r="R385" i="5"/>
  <c r="O381" i="15"/>
  <c r="O383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Mehri Ghasabi</author>
  </authors>
  <commentList>
    <comment ref="A37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Mehri Ghasabi: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<sst xmlns="http://schemas.openxmlformats.org/spreadsheetml/2006/main" count="1977" uniqueCount="572">
  <si>
    <t>بهای تمام شده</t>
  </si>
  <si>
    <t>شرکت</t>
  </si>
  <si>
    <t>جمع</t>
  </si>
  <si>
    <t>تعداد</t>
  </si>
  <si>
    <t>خرید طی دوره</t>
  </si>
  <si>
    <t>فروش طی دوره</t>
  </si>
  <si>
    <t>مبلغ</t>
  </si>
  <si>
    <t>تغییرات طی دوره</t>
  </si>
  <si>
    <t>سپرده های بانکی</t>
  </si>
  <si>
    <t>درآمد سود سهام</t>
  </si>
  <si>
    <t>درآمد تغییر ارزش</t>
  </si>
  <si>
    <t>درآمد فروش</t>
  </si>
  <si>
    <t>درآمد سود اوراق</t>
  </si>
  <si>
    <t>نام سپرده</t>
  </si>
  <si>
    <t>سود سپرده بانکی و گواهی سپرده</t>
  </si>
  <si>
    <t>درصد سود به میانگین سپرده</t>
  </si>
  <si>
    <t>درصد از کل درآمدها</t>
  </si>
  <si>
    <t>خالص ارزش فروش</t>
  </si>
  <si>
    <t>درصد به کل دارایی‌ها</t>
  </si>
  <si>
    <t>تاریخ سررسید</t>
  </si>
  <si>
    <t>سهام</t>
  </si>
  <si>
    <t>1- سرمایه گذاری ها</t>
  </si>
  <si>
    <t>1-1-سرمایه‌گذاری در سهام و حق تقدم سهام</t>
  </si>
  <si>
    <t>2- درآمد حاصل از سرمایه گذاری ها</t>
  </si>
  <si>
    <t>1-2-درآمد حاصل از سرمایه­گذاری در سهام و حق تقدم سهام:</t>
  </si>
  <si>
    <t>2-2-درآمد حاصل از سرمایه­گذاری در اوراق بهادار با درآمد ثابت:</t>
  </si>
  <si>
    <t>3-2-درآمد حاصل از سرمایه­گذاری در سپرده بانکی و گواهی سپرده:</t>
  </si>
  <si>
    <t>4-2-سایر درآمدها:</t>
  </si>
  <si>
    <t>سایر درآمدها</t>
  </si>
  <si>
    <t>افزایش</t>
  </si>
  <si>
    <t>کاهش</t>
  </si>
  <si>
    <t>شرح</t>
  </si>
  <si>
    <t>یادداشت</t>
  </si>
  <si>
    <t>هزینه تنزیل</t>
  </si>
  <si>
    <t>خالص درآمد</t>
  </si>
  <si>
    <t>ارزش دفتری</t>
  </si>
  <si>
    <t>ارزش دفتری برابر است با میانگین موزون خالص ارزش فروش هر سهم/ورقه در ابتدای دوره با خرید طی دوره ضربدر تعداد در پایان دوره</t>
  </si>
  <si>
    <t>درآمد حاصل از سرمایه گذاری در سهام و حق تقدم سهام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</si>
  <si>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</si>
  <si>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</si>
  <si>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مبلغ فروش</t>
  </si>
  <si>
    <t xml:space="preserve">صورت وضعیت پرتفوی </t>
  </si>
  <si>
    <t>3-1- سرمایه‌گذاری در  سپرده‌ بانکی</t>
  </si>
  <si>
    <t>2-2</t>
  </si>
  <si>
    <t xml:space="preserve">صورت وضعیت درآمدها </t>
  </si>
  <si>
    <t xml:space="preserve">درآمد سود </t>
  </si>
  <si>
    <t xml:space="preserve"> </t>
  </si>
  <si>
    <t>یادداشت الف</t>
  </si>
  <si>
    <t>یادداشت ب</t>
  </si>
  <si>
    <t>یادداشت ج</t>
  </si>
  <si>
    <t>یادداشت د</t>
  </si>
  <si>
    <t>2-1-سرمایه‌گذاری در اوراق بهادار با درآمد ثابت یا علی‌الحساب</t>
  </si>
  <si>
    <t>اطلاعات اوراق بهادار با درآمد ثابت</t>
  </si>
  <si>
    <t>نام اوراق</t>
  </si>
  <si>
    <t>دارای مجوز از سازمان</t>
  </si>
  <si>
    <t>تاریخ انتشار اوراق</t>
  </si>
  <si>
    <t>نرخ سود اسمی</t>
  </si>
  <si>
    <t>قیمت بازار هر ورقه</t>
  </si>
  <si>
    <t>گزارش وضعیت پرتفوی ماهانه</t>
  </si>
  <si>
    <t>‫پذیرفته شده در بورس یا فرابورس</t>
  </si>
  <si>
    <t>‫درآمد سود سهام</t>
  </si>
  <si>
    <t>‫اطلاعات مجمع</t>
  </si>
  <si>
    <t>‫نام سهام</t>
  </si>
  <si>
    <t>‫سود متعلق به هر سهم</t>
  </si>
  <si>
    <t>‫جمع درآمد سود سهام</t>
  </si>
  <si>
    <t>‫هزینه تنزیل</t>
  </si>
  <si>
    <t>‫خالص درآمد سود سهام</t>
  </si>
  <si>
    <t>درصد از کل داراییها</t>
  </si>
  <si>
    <t>درآمدها</t>
  </si>
  <si>
    <t>-</t>
  </si>
  <si>
    <t>تعدیل کارمزد کارگزاری‫</t>
  </si>
  <si>
    <t>صندوق سرمایه گذاری قابل معامله شاخصی  کیان</t>
  </si>
  <si>
    <t>صندوق سرمایه گذاری قابل معامله شاخصی کیان</t>
  </si>
  <si>
    <t>صندوق سرمایه گذاری  قابل معامله شاخصی کیان</t>
  </si>
  <si>
    <t>سالمین (غسالم)</t>
  </si>
  <si>
    <t>بیمه آسیا (آسیا)</t>
  </si>
  <si>
    <t>تراکتورسازی (تایرا)</t>
  </si>
  <si>
    <t>کاشی حافظ (کحافظ)</t>
  </si>
  <si>
    <t>معدنی املاح ایران (شاملا)</t>
  </si>
  <si>
    <t>مدیریت صنعت شوینده ت.ص بهشهر (شوینده)</t>
  </si>
  <si>
    <t>لیزینگ صنعت و معدن (ولصنم)</t>
  </si>
  <si>
    <t>آلومینیوم ایران (فایرا)</t>
  </si>
  <si>
    <t>فرآورده های نسوز آذر (کاذر)</t>
  </si>
  <si>
    <t>فرآورده های نسوز ایران (کفرا)</t>
  </si>
  <si>
    <t>حفاری شمال (حفاری)</t>
  </si>
  <si>
    <t>سیمان صوفیان (سصوفی)</t>
  </si>
  <si>
    <t>صنعتی بهشهر (غبشهر)</t>
  </si>
  <si>
    <t>سیمان فارس و خوزستان (سفارس)</t>
  </si>
  <si>
    <t>پارس دارو (دپارس)</t>
  </si>
  <si>
    <t>ایرکا پارت صنعت (خکار)</t>
  </si>
  <si>
    <t>بیمه ما (ما)</t>
  </si>
  <si>
    <t>نورد قطعات فولادی (فنورد)</t>
  </si>
  <si>
    <t>بهساز کاشانه تهران (ثبهساز)</t>
  </si>
  <si>
    <t>کارت اعتباری ایران کیش (رکیش)</t>
  </si>
  <si>
    <t>س.ص. بازنشستگی کارکنان بانکها (وسکاب)</t>
  </si>
  <si>
    <t>ارتباطات سیار (همراه)</t>
  </si>
  <si>
    <t>فولاد کاوه جنوب کیش (کاوه)</t>
  </si>
  <si>
    <t>مواد داروپخش (دتماد)</t>
  </si>
  <si>
    <t>سر. شاهد (ثشاهد)</t>
  </si>
  <si>
    <t>صنعتی بارز (پکرمان)</t>
  </si>
  <si>
    <t>سر. صدر تامین (تاصیکو)</t>
  </si>
  <si>
    <t>پتروشیمی شیراز (شیراز)</t>
  </si>
  <si>
    <t>کاشی سینا (کساوه)</t>
  </si>
  <si>
    <t>باما (کاما)</t>
  </si>
  <si>
    <t>ماشین سازی اراک (فاراک)</t>
  </si>
  <si>
    <t>خاک چینی ایران (کخاک)</t>
  </si>
  <si>
    <t>واسپاری ملت (ولملت)</t>
  </si>
  <si>
    <t>سر. ملی (ونیکی)</t>
  </si>
  <si>
    <t>فولادخراسان (فخاس)</t>
  </si>
  <si>
    <t>بانک ملت (وبملت)</t>
  </si>
  <si>
    <t>سیمان تهران (ستران)</t>
  </si>
  <si>
    <t>گروه مپنا (رمپنا)</t>
  </si>
  <si>
    <t>سر. ایران خودرو (خگستر)</t>
  </si>
  <si>
    <t>دارو فارابی (دفارا)</t>
  </si>
  <si>
    <t>صنایع شیمیایی ایران (شیران)</t>
  </si>
  <si>
    <t>خدمات انفورماتیک (رانفور)</t>
  </si>
  <si>
    <t>نفت سپاهان (شسپا)</t>
  </si>
  <si>
    <t>کاغذ پارس (چکاپا)</t>
  </si>
  <si>
    <t>فروسیلیس ایران (فروس)</t>
  </si>
  <si>
    <t>صنعتی سپاهان (فسپا)</t>
  </si>
  <si>
    <t>لیزینگ کارآفرین (ولکار)</t>
  </si>
  <si>
    <t>تاید واتر خاورمیانه (حتاید)</t>
  </si>
  <si>
    <t>سر. غدیر (وغدیر)</t>
  </si>
  <si>
    <t>سر. صندوق بازنشستگی (وصندوق)</t>
  </si>
  <si>
    <t>سر. دارویی تامین (تیپیکو)</t>
  </si>
  <si>
    <t>قطعات اتومبیل (ختوقا)</t>
  </si>
  <si>
    <t>سر. سایپا (وساپا)</t>
  </si>
  <si>
    <t>کاشی الوند (کلوند)</t>
  </si>
  <si>
    <t>کاشی پارس (کپارس)</t>
  </si>
  <si>
    <t>داروپخش (وپخش)</t>
  </si>
  <si>
    <t>نوسازی و ساختمان تهران (ثنوسا)</t>
  </si>
  <si>
    <t>آذراب (فاذر)</t>
  </si>
  <si>
    <t>موتورسازان تراکتور (خموتور)</t>
  </si>
  <si>
    <t>لیزینگ رایان سایپا (ولساپا)</t>
  </si>
  <si>
    <t>دارو جابرابن حیان (دجابر)</t>
  </si>
  <si>
    <t>مهرام (غمهرا)</t>
  </si>
  <si>
    <t>کشت و صنعت چین چین (غچین)</t>
  </si>
  <si>
    <t>رینگ سازی مشهد (خرینگ)</t>
  </si>
  <si>
    <t>کالسیمین (فاسمین)</t>
  </si>
  <si>
    <t>سر. توسعه صنعتی ایران (وتوصا)</t>
  </si>
  <si>
    <t>دارو اکسیر (دلر)</t>
  </si>
  <si>
    <t>پدیده شیمی قرن (قرن)</t>
  </si>
  <si>
    <t>سیمان مازندران (سمازن)</t>
  </si>
  <si>
    <t>پتروشیمی جم (جم)</t>
  </si>
  <si>
    <t>سیمان هگمتان (سهگمت)</t>
  </si>
  <si>
    <t>مبین انرژی خلیج فارس (مبین)</t>
  </si>
  <si>
    <t>ایران ترانسفو (بترانس)</t>
  </si>
  <si>
    <t>فولاد مبارکه اصفهان (فولاد)</t>
  </si>
  <si>
    <t>کیمیدارو (دکیمی)</t>
  </si>
  <si>
    <t>مس باهنر (فباهنر)</t>
  </si>
  <si>
    <t>سر. شفا دارو (شفا)</t>
  </si>
  <si>
    <t>سیمان خاش (سخاش)</t>
  </si>
  <si>
    <t>تامین سرمایه نوین (تنوین)</t>
  </si>
  <si>
    <t>فنرسازی زر (خزر)</t>
  </si>
  <si>
    <t>لاستیک سهند (پسهند)</t>
  </si>
  <si>
    <t>سر. توسعه ملی (وتوسم)</t>
  </si>
  <si>
    <t>سر. پارس توشه (وتوشه)</t>
  </si>
  <si>
    <t>فولاد امیرکبیر کاشان (فجر)</t>
  </si>
  <si>
    <t>قند هگمتان (قهکمت)</t>
  </si>
  <si>
    <t>پمپ ایران (تپمپی)</t>
  </si>
  <si>
    <t>صنعت غذایی کورش (غکورش)</t>
  </si>
  <si>
    <t>بانک خاورمیانه (وخاور)</t>
  </si>
  <si>
    <t>سپید ماکیان (سپید)</t>
  </si>
  <si>
    <t>توسعه معدنی و صنعتی صبانور (کنور)</t>
  </si>
  <si>
    <t>گروه بهمن (خبهمن)</t>
  </si>
  <si>
    <t>شهد ایران (غشهد)</t>
  </si>
  <si>
    <t>کویر تایر (پکویر)</t>
  </si>
  <si>
    <t>شیشه همدان (کهمدا)</t>
  </si>
  <si>
    <t>به پرداخت ملت (پرداخت)</t>
  </si>
  <si>
    <t>قند قزوین (قزوین)</t>
  </si>
  <si>
    <t>توسعه و عمران امید (ثامید)</t>
  </si>
  <si>
    <t>قند لرستان (قلرست)</t>
  </si>
  <si>
    <t>فرآورده نسوز پارس (کفپارس)</t>
  </si>
  <si>
    <t>فرابورس</t>
  </si>
  <si>
    <t>شیشه دارویی رازی (کرازی)</t>
  </si>
  <si>
    <t>پگاه اصفهان (غشصفا)</t>
  </si>
  <si>
    <t>پگاه خراسان (غشان)</t>
  </si>
  <si>
    <t>لامپ پارس شهاب (بشهاب)</t>
  </si>
  <si>
    <t>فنرسازی خاور (خفنر)</t>
  </si>
  <si>
    <t>سر. نفت (ونفت)</t>
  </si>
  <si>
    <t>کشتیرانی ایران (حکشتی)</t>
  </si>
  <si>
    <t>ذغالسنگ نگین (کطبس)</t>
  </si>
  <si>
    <t>موتوژن (بموتو)</t>
  </si>
  <si>
    <t>دوده صنعتی پارس (شدوص)</t>
  </si>
  <si>
    <t>پارس مینو (غپینو)</t>
  </si>
  <si>
    <t>پارس خزر (لخزر)</t>
  </si>
  <si>
    <t>ندارد</t>
  </si>
  <si>
    <t>ریخته گری تراکتور (ختراک)</t>
  </si>
  <si>
    <t>حمل و نقل توکا (حتوکا)</t>
  </si>
  <si>
    <t>سود و زیان ناشی
از فروش</t>
  </si>
  <si>
    <t>خالص ارزش
فروش</t>
  </si>
  <si>
    <t>سود و زیان ناشی
از تغییر قیمت</t>
  </si>
  <si>
    <t>ارزش دفتری برابر است با میانگین موزون خالص ارزش فروش هر سهم/ورقه در ابتدای دوره با خرید طی دوره ضربدر تعداد در پایان</t>
  </si>
  <si>
    <t>قیمت بازار
هر سهم</t>
  </si>
  <si>
    <t>درصد به 
کل دارایی‌ها</t>
  </si>
  <si>
    <t>‫تاریخ تشکیل
مجمع</t>
  </si>
  <si>
    <t>‫تعداد سهام متعلقه
در زمان مجمع</t>
  </si>
  <si>
    <t>برق آبادان (آبادا)</t>
  </si>
  <si>
    <t>بورس اوراق بهادار تهران (بورس)</t>
  </si>
  <si>
    <t>بورس کالای ایران (کالا)</t>
  </si>
  <si>
    <t>جوشکاب یزد (بکاب)</t>
  </si>
  <si>
    <t>چدن سازان (چدن)</t>
  </si>
  <si>
    <t>دارویی برکت (برکت)</t>
  </si>
  <si>
    <t>زامیاد (خزامیا)</t>
  </si>
  <si>
    <t>سر. مسکن (ثمسکن)</t>
  </si>
  <si>
    <t>سیمرغ (سیمرغ)</t>
  </si>
  <si>
    <t>شهد (قشهد)</t>
  </si>
  <si>
    <t>شهید قندی (بکام)</t>
  </si>
  <si>
    <t>کارخانجات داروپخش (دارو)</t>
  </si>
  <si>
    <t>نفت بهران (شبهرن)</t>
  </si>
  <si>
    <t>نیروکلر (شکلر)</t>
  </si>
  <si>
    <t>ایران یاسا (پاسا)</t>
  </si>
  <si>
    <t>زر ماکارون (غزر)</t>
  </si>
  <si>
    <t>سیمان آبیک (سآبیک)</t>
  </si>
  <si>
    <t>پتروشیمی فن آوران (شفن)</t>
  </si>
  <si>
    <t>انتقال داده های آسیاتک (اسیاتک)</t>
  </si>
  <si>
    <t>مخابرات ایران (اخابر)</t>
  </si>
  <si>
    <t>پالایش نفت تبریز (شبریز)</t>
  </si>
  <si>
    <t>توسعه ساختمان (ثاخت)</t>
  </si>
  <si>
    <t>دارو رازک (درازک)</t>
  </si>
  <si>
    <t>سر. تامین اجتماعی (شستا)</t>
  </si>
  <si>
    <t>سر. توکا فولاد (وتوکا)</t>
  </si>
  <si>
    <t>کربن ایران (شکربن)</t>
  </si>
  <si>
    <t>پارس فولاد سبزوار (فسبزوار)</t>
  </si>
  <si>
    <t>دارو لقمان (دلقما)</t>
  </si>
  <si>
    <t>سیمان شرق (سشرق)</t>
  </si>
  <si>
    <t>سیمان شمال (سشمال)</t>
  </si>
  <si>
    <t>سینادارو (دسینا)</t>
  </si>
  <si>
    <t>الکتریک خودرو شرق (خشرق)</t>
  </si>
  <si>
    <t>آهنگری تراکتور (خاهن)</t>
  </si>
  <si>
    <t>پتروشیمی شازند (شاراک)</t>
  </si>
  <si>
    <t>تامین سرمایه لوتوس پارسیان (لوتوس)</t>
  </si>
  <si>
    <t>تجارت الکترونیک پارسیان (رتاپ)</t>
  </si>
  <si>
    <t>داروسازی دانا (ددانا)</t>
  </si>
  <si>
    <t>رادیاتور ایران (ختور)</t>
  </si>
  <si>
    <t>سر. گروه توسعه ملی (وبانک)</t>
  </si>
  <si>
    <t>صبا فولاد خلیج فارس (فصبا)</t>
  </si>
  <si>
    <t>صنایع غذایی مینو شرق (غمینو)</t>
  </si>
  <si>
    <t>آریان کیمیا تک (کیمیاتک)</t>
  </si>
  <si>
    <t>بیمه اتکائی امین (اتکام)</t>
  </si>
  <si>
    <t>پاکسان (شپاکسا)</t>
  </si>
  <si>
    <t>داده پردازی ایران (مداران)</t>
  </si>
  <si>
    <t>داده گستر عصر نوین - های وب (های وب)</t>
  </si>
  <si>
    <t>صنعتی بوتان (لبوتان)</t>
  </si>
  <si>
    <t>نیرو ترانس (بنیرو)</t>
  </si>
  <si>
    <t>بانک سینا (وسینا)</t>
  </si>
  <si>
    <t>پست بانک ایران (وپست)</t>
  </si>
  <si>
    <t>سازه پویش (خپویش)</t>
  </si>
  <si>
    <t>سر. ساختمان ایران (وساخت)</t>
  </si>
  <si>
    <t>سیمان ارومیه (ساروم)</t>
  </si>
  <si>
    <t>سیمان شاهرود (سرود)</t>
  </si>
  <si>
    <t>فرآورده تزریقی (دفرا)</t>
  </si>
  <si>
    <t>معادن منگنز ایران (کمنگنز)</t>
  </si>
  <si>
    <t>مگسال (زمگسا)</t>
  </si>
  <si>
    <t>کشاورزی و دامپروری بینالود (زبینا)</t>
  </si>
  <si>
    <t>نفت پارس (شنفت)</t>
  </si>
  <si>
    <t>ایران خودرو (خودرو)</t>
  </si>
  <si>
    <t>دارو ابوریحان (دابور)</t>
  </si>
  <si>
    <t>گروه دارویی سبحان (دسبحا)</t>
  </si>
  <si>
    <t>سیمان خوزستان (سخوز)</t>
  </si>
  <si>
    <t>افست (چافست)</t>
  </si>
  <si>
    <t>بانک تجارت (وتجارت)</t>
  </si>
  <si>
    <t>بانک صادرات ایران (وبصادر)</t>
  </si>
  <si>
    <t>بهنوش (غبهنوش)</t>
  </si>
  <si>
    <t>بیمه کارآفرین (وآفری)</t>
  </si>
  <si>
    <t>پالایش نفت بندر عباس (شبندر)</t>
  </si>
  <si>
    <t>پخش هجرت (هجرت)</t>
  </si>
  <si>
    <t>پرداخت الکترونیک بانک پاسارگاد (پی پاد)</t>
  </si>
  <si>
    <t>توریستی و رفاهی آبادگران ایران (آباد)</t>
  </si>
  <si>
    <t>چرخشگر (خچرخش)</t>
  </si>
  <si>
    <t>خدمات کشاورزی (تکشا)</t>
  </si>
  <si>
    <t>سر. توسعه آذربایجان (وآذر)</t>
  </si>
  <si>
    <t>سر. توسعه صنعت و تجارت (وصنعت)</t>
  </si>
  <si>
    <t>سر. توسعه معادن و فلزات (ومعادن)</t>
  </si>
  <si>
    <t>سر. صنعت بیمه (وبیمه)</t>
  </si>
  <si>
    <t>سیمان خزر (سخزر)</t>
  </si>
  <si>
    <t>صنعتی مینو (خرمدره) (غصینو)</t>
  </si>
  <si>
    <t>غلتک سازان سپاهان (فسازان)</t>
  </si>
  <si>
    <t>فجر انرژی خلیج فارس (بفجر)</t>
  </si>
  <si>
    <t>قند ثابت خراسان (قثابت)</t>
  </si>
  <si>
    <t>کارتن ایران (چکارن)</t>
  </si>
  <si>
    <t>کاغذ سازی کاوه (چکاوه)</t>
  </si>
  <si>
    <t>کشت و صنعت پیاذر (غاذر)</t>
  </si>
  <si>
    <t>کشت و صنعت و دامپروری پارس (زپارس)</t>
  </si>
  <si>
    <t>کیمیای زنجان گستران (کیمیا)</t>
  </si>
  <si>
    <t>گروه مالی صبا تامین (صبا)</t>
  </si>
  <si>
    <t>گلتاش (شگل)</t>
  </si>
  <si>
    <t>لامیران (فلامی)</t>
  </si>
  <si>
    <t>لعابیران (شلعاب)</t>
  </si>
  <si>
    <t>ملی سرب و روی (فسرب)</t>
  </si>
  <si>
    <t>نصیر ماشین (خنصیر)</t>
  </si>
  <si>
    <t>نیرو محرکه (خمحرکه)</t>
  </si>
  <si>
    <t>سیمان فارس نو (سفانو)</t>
  </si>
  <si>
    <t>سر. خوارزمی (وخارزم)</t>
  </si>
  <si>
    <t>سایپا (خساپا)</t>
  </si>
  <si>
    <t>سر. بهمن (وبهمن)</t>
  </si>
  <si>
    <t>بانک اقتصاد نوین (ونوین)</t>
  </si>
  <si>
    <t>فرآوری مواد معدنی (فرآور)</t>
  </si>
  <si>
    <t>ایران مرینوس (نمرینو)</t>
  </si>
  <si>
    <t>قند پیرانشهر (قپیرا)</t>
  </si>
  <si>
    <t>بهار رز عالیس چناران (عالیس)</t>
  </si>
  <si>
    <t>سر. پردیس (پردیس)</t>
  </si>
  <si>
    <t>سیمان ایلام (سیلام)</t>
  </si>
  <si>
    <t>سیمان اردستان (اردستان)</t>
  </si>
  <si>
    <t>گروه توسعه مالی مهر آیندگان (ومهان)</t>
  </si>
  <si>
    <t>تکميلی پتروشیمی خلیج فارس (پترول)</t>
  </si>
  <si>
    <t>معدنی دماوند (کدما)</t>
  </si>
  <si>
    <t>معادن بافق (کبافق)</t>
  </si>
  <si>
    <t>کابل البرز (بالبر)</t>
  </si>
  <si>
    <t>آما (فاما)</t>
  </si>
  <si>
    <t>گروه مالی شهر (شهر)</t>
  </si>
  <si>
    <t>کمک فنر ایندامین (خکمک)</t>
  </si>
  <si>
    <t>فیبر ایران (چفیبر)</t>
  </si>
  <si>
    <t>سر. آتیه دماوند (واتی)</t>
  </si>
  <si>
    <t>سر. کشاورزی کوثر (زکوثر)</t>
  </si>
  <si>
    <t>فولاد خوزستان (فخوز)</t>
  </si>
  <si>
    <t>لیزینگ خودرو غدیر (ولغدر)</t>
  </si>
  <si>
    <t>سایپا آذین (خاذین)</t>
  </si>
  <si>
    <t>ساروج بوشهر (ساروج)</t>
  </si>
  <si>
    <t xml:space="preserve"> سود(زیان) حاصل از فروش سهام</t>
  </si>
  <si>
    <t xml:space="preserve"> سود سپرده بانکی</t>
  </si>
  <si>
    <t>کوتاه مدت سامان 864-810-4013857-1</t>
  </si>
  <si>
    <t>کوتاه مدت پاسارگاد 209.8100.18499402.1</t>
  </si>
  <si>
    <t>کوتاه مدت خاورمیانه 1005-10-810-707074271</t>
  </si>
  <si>
    <t>ب- درآمد ناشی از تغییر قیمت سهام</t>
  </si>
  <si>
    <t>سیمان غرب (سغرب)</t>
  </si>
  <si>
    <t>زاگرس فارمد پارس (ددام)</t>
  </si>
  <si>
    <t>نورد آلومینیوم (فنوال)</t>
  </si>
  <si>
    <t>لنت ترمز (خلنت)</t>
  </si>
  <si>
    <t>سبحان دارو (دسبحان)</t>
  </si>
  <si>
    <t>ایران دارو (دیران)</t>
  </si>
  <si>
    <t>سر. رنا (ورنا)</t>
  </si>
  <si>
    <t>البرزدارو (دالبر)</t>
  </si>
  <si>
    <t>سر. سیمان تامین (سیتا)</t>
  </si>
  <si>
    <t>قند مرودشت (قمرو)</t>
  </si>
  <si>
    <t>ایران تایر (پتایر)</t>
  </si>
  <si>
    <t>سرامیک اردکان (کسرا)</t>
  </si>
  <si>
    <t>تامین سرمایه کاردان (تکاردان)</t>
  </si>
  <si>
    <t>سر. پتروشیمی (وپترو)</t>
  </si>
  <si>
    <t>پتروشیمی غدیر (شغدیر)</t>
  </si>
  <si>
    <t>کشت و صنعت شریف آباد (زشریف)</t>
  </si>
  <si>
    <t>محورسازان (خوساز)</t>
  </si>
  <si>
    <t>نوش مازندران (غنوش)</t>
  </si>
  <si>
    <t>درخشان تهران (پدرخش)</t>
  </si>
  <si>
    <t>بیسکویت گرجی (غگرجی)</t>
  </si>
  <si>
    <t>پارس الکتریک (لپارس)</t>
  </si>
  <si>
    <t>پگاه آذربایجان (غشاذر)</t>
  </si>
  <si>
    <t>سر. امید (وامید)</t>
  </si>
  <si>
    <t>آلومراد (فمراد)</t>
  </si>
  <si>
    <t>بین المللی محصولات پارس (شپارس)</t>
  </si>
  <si>
    <t>روز دارو (دروز)</t>
  </si>
  <si>
    <t>شیمیایی سینا (شسینا)</t>
  </si>
  <si>
    <t>تامین ماسه ریخته گری (کماسه)</t>
  </si>
  <si>
    <t>سر. اعتبار ایران (واعتبار)</t>
  </si>
  <si>
    <t>مهرکام پارس (خمهر)</t>
  </si>
  <si>
    <t>خوراک دام پارس (غدام)</t>
  </si>
  <si>
    <t>پخش البرز (پخش)</t>
  </si>
  <si>
    <t>توسعه صنایع بهشهر (وبشهر)</t>
  </si>
  <si>
    <t>سیمان سپاهان (سپاها)</t>
  </si>
  <si>
    <t>کاشی تکسرام (کترام)</t>
  </si>
  <si>
    <t>گسترش سوخت سبز زاگرس (شگستر)</t>
  </si>
  <si>
    <t>چادرملو (کچاد)</t>
  </si>
  <si>
    <t>شیشه و گاز (کگاز)</t>
  </si>
  <si>
    <t>تکنوتار (تکنو)</t>
  </si>
  <si>
    <t>آبسال (لابسا)</t>
  </si>
  <si>
    <t>ملی صنایع مس ایران (فملی)</t>
  </si>
  <si>
    <t>پارس سرام (کسرام)</t>
  </si>
  <si>
    <t>جام دارو (فجام)</t>
  </si>
  <si>
    <t>داروسازی کوثر (دکوثر)</t>
  </si>
  <si>
    <t>قند نیشابور (قنیشا)</t>
  </si>
  <si>
    <t>دارو زهراوی (دزهراوی)</t>
  </si>
  <si>
    <t>دشت مرغاب (غدشت)</t>
  </si>
  <si>
    <t>پلاسکوکار سایپا (پلاسک)</t>
  </si>
  <si>
    <t>فولاد شاهرود (فرود)</t>
  </si>
  <si>
    <t>سایپا شیشه (کساپا)</t>
  </si>
  <si>
    <t>بیمه دانا (دانا)</t>
  </si>
  <si>
    <t>دارو اسوه (داسوه)</t>
  </si>
  <si>
    <t>سیمان کرمان (سکرما)</t>
  </si>
  <si>
    <t>شکر شاهرود (قشکر)</t>
  </si>
  <si>
    <t>دارویی و نهاده های زاگرس دارو (دزاگرس)</t>
  </si>
  <si>
    <t>سر. البرز (والبر)</t>
  </si>
  <si>
    <t>تامین سرمایه امین (امین)</t>
  </si>
  <si>
    <t>کاشی سعدی (کسعدی)</t>
  </si>
  <si>
    <t>کمباین سازی (تکمبا)</t>
  </si>
  <si>
    <t>بانک پاسارگاد (وپاسار)</t>
  </si>
  <si>
    <t>توسعه نیشکر و صنایع جانبی (نیشکر)</t>
  </si>
  <si>
    <t>پویا زرکان آق دره (فزر)</t>
  </si>
  <si>
    <t>صنایع الکترونیک مادیران (الکتروماد)</t>
  </si>
  <si>
    <t>تولید انرژی برق شمس پاسارگاد (شمس)</t>
  </si>
  <si>
    <t>ایمن خودرو شرق (خیمن)</t>
  </si>
  <si>
    <t>سر. توسعه معادن و فلزات (حق تقدم) (ومعادنح)</t>
  </si>
  <si>
    <t>پتروشیمی پردیس (شپدیس)</t>
  </si>
  <si>
    <t>معدنکاران نسوز (کانسار)</t>
  </si>
  <si>
    <t>نساجی هدیه البرز مشهد (محتشم)</t>
  </si>
  <si>
    <t>آلومینای ایران (آلومینا)</t>
  </si>
  <si>
    <t>حمل و نقل بین المللی خلیج فارس (حفارس)</t>
  </si>
  <si>
    <t>لیزینگ پارسیان (ولپارس)</t>
  </si>
  <si>
    <t>پلی پروپیلن جم (جم پیلن)</t>
  </si>
  <si>
    <t>گ مدیریت ارزش سرمایه ص ب کشوری (ومدیر)</t>
  </si>
  <si>
    <t>سر. پایا تدبیر پارسا (وپایا)</t>
  </si>
  <si>
    <t>1404/04/31</t>
  </si>
  <si>
    <t>سر. گروه بهشهر (وصنا)</t>
  </si>
  <si>
    <t>سر. توسعه شهری توس گستر (وتوس)</t>
  </si>
  <si>
    <t>دارو عبیدی (دعبید)</t>
  </si>
  <si>
    <t>صنایع پتروشیمی خلیج فارس (فارس)</t>
  </si>
  <si>
    <t>توسعه سرمایه و صنعت غدیر (سغدیر)</t>
  </si>
  <si>
    <t>دارو امین (دامین)</t>
  </si>
  <si>
    <t>سر. بوعلی (وبوعلی)</t>
  </si>
  <si>
    <t>سر. نفت و گاز تامین (تاپیکو)</t>
  </si>
  <si>
    <t>سر. توسعه ملی (حق تقدم) (وتوسمح)</t>
  </si>
  <si>
    <t>سر. البرز (حق تقدم) (والبرح)</t>
  </si>
  <si>
    <t>لعابیران (حق تقدم) (شلعابح)</t>
  </si>
  <si>
    <t>کاغذ پارس (حق تقدم) (چکاپاح)</t>
  </si>
  <si>
    <t>لیزینگ بانک اقتصاد نوین (ولنوین)</t>
  </si>
  <si>
    <t>گروه مالی کیان (کیانا)</t>
  </si>
  <si>
    <t>سر. مهر (مهر)</t>
  </si>
  <si>
    <t>1404/04/01</t>
  </si>
  <si>
    <t>1404/04/02</t>
  </si>
  <si>
    <t>1404/04/04</t>
  </si>
  <si>
    <t>1404/04/05</t>
  </si>
  <si>
    <t>1404/04/07</t>
  </si>
  <si>
    <t>1404/04/10</t>
  </si>
  <si>
    <t>1404/04/11</t>
  </si>
  <si>
    <t>1404/04/12</t>
  </si>
  <si>
    <t>1404/04/16</t>
  </si>
  <si>
    <t>1404/04/17</t>
  </si>
  <si>
    <t>1404/04/18</t>
  </si>
  <si>
    <t>1404/04/19</t>
  </si>
  <si>
    <t>1404/04/21</t>
  </si>
  <si>
    <t>1404/04/22</t>
  </si>
  <si>
    <t>1404/04/23</t>
  </si>
  <si>
    <t>1404/04/24</t>
  </si>
  <si>
    <t>1404/04/25</t>
  </si>
  <si>
    <t>1404/04/26</t>
  </si>
  <si>
    <t>1404/04/28</t>
  </si>
  <si>
    <t>1404/04/29</t>
  </si>
  <si>
    <t>1404/04/30</t>
  </si>
  <si>
    <t>کوتاه مدت پاسارگاد</t>
  </si>
  <si>
    <t xml:space="preserve">کوتاه مدت خاورمیانه </t>
  </si>
  <si>
    <t>کوتاه مدت سامان</t>
  </si>
  <si>
    <t>2-1</t>
  </si>
  <si>
    <t>2-3</t>
  </si>
  <si>
    <t>2-4</t>
  </si>
  <si>
    <t>کوتاه مدت ملت 2971071709</t>
  </si>
  <si>
    <t>1404/05/01</t>
  </si>
  <si>
    <t>1404/05/02</t>
  </si>
  <si>
    <t>1404/05/04</t>
  </si>
  <si>
    <t>1404/05/05</t>
  </si>
  <si>
    <t>1404/05/07</t>
  </si>
  <si>
    <t>1404/05/08</t>
  </si>
  <si>
    <t>1404/05/09</t>
  </si>
  <si>
    <t>1404/05/11</t>
  </si>
  <si>
    <t>1404/05/12</t>
  </si>
  <si>
    <t>1404/05/13</t>
  </si>
  <si>
    <t>1404/05/14</t>
  </si>
  <si>
    <t>1404/05/15</t>
  </si>
  <si>
    <t>1404/05/25</t>
  </si>
  <si>
    <t>1404/05/27</t>
  </si>
  <si>
    <t>1404/05/28</t>
  </si>
  <si>
    <t>1404/05/29</t>
  </si>
  <si>
    <t>کنور</t>
  </si>
  <si>
    <t>1404/06/31</t>
  </si>
  <si>
    <t>گسترش نفت و گاز پارسیان (پارسان)</t>
  </si>
  <si>
    <t>قند اصفهان (قصفها)</t>
  </si>
  <si>
    <t>سیمان هرمزگان (سهرمز)</t>
  </si>
  <si>
    <t>تکمیلی پتروشیمی خلیج فارس (پترول)</t>
  </si>
  <si>
    <t>1404/06/03</t>
  </si>
  <si>
    <t>1404/06/09</t>
  </si>
  <si>
    <t>1404/06/17</t>
  </si>
  <si>
    <t>1404/06/23</t>
  </si>
  <si>
    <t>1404/06/25</t>
  </si>
  <si>
    <t>1404/06/26</t>
  </si>
  <si>
    <t>1404/06/30</t>
  </si>
  <si>
    <t>ملت</t>
  </si>
  <si>
    <t>2971071709 ملت</t>
  </si>
  <si>
    <t>1404/07/30</t>
  </si>
  <si>
    <t>گروه صنعتی پاکشو (پاکشو)</t>
  </si>
  <si>
    <t>لبنیات کالبر (غالبر)</t>
  </si>
  <si>
    <t>عمران و توسعه فارس (ثفارس)</t>
  </si>
  <si>
    <t>سرماآفرین (لسرما)</t>
  </si>
  <si>
    <t>بیمه البرز (البرز)</t>
  </si>
  <si>
    <t>سر. ملی (حق تقدم) (ونیکیح)</t>
  </si>
  <si>
    <t>همکاران سیستم (سیستم)</t>
  </si>
  <si>
    <t>پتروشیمی پارس (پارس)</t>
  </si>
  <si>
    <t>فروشگاه های افق کوروش (افق)</t>
  </si>
  <si>
    <t>پرداخت الکترونیک بانک پاسارگاد (حق تقدم) (پی پادح)</t>
  </si>
  <si>
    <t>فرآورده های دامی ولبنی دالاهو (غانیزان)</t>
  </si>
  <si>
    <t>1404/07/02</t>
  </si>
  <si>
    <t>1404/07/06</t>
  </si>
  <si>
    <t>1404/07/15</t>
  </si>
  <si>
    <t>1404/07/20</t>
  </si>
  <si>
    <t>1404/07/26</t>
  </si>
  <si>
    <t>1404/07/29</t>
  </si>
  <si>
    <t>0.00</t>
  </si>
  <si>
    <t>پالایش نفت اصفهان (شپنا)</t>
  </si>
  <si>
    <t>گروه مالی مهرگان تامین پارس (مهرگان)</t>
  </si>
  <si>
    <t>1404/08/04</t>
  </si>
  <si>
    <t>1404/08/13</t>
  </si>
  <si>
    <t>1404/08/24</t>
  </si>
  <si>
    <t>1404/08/27</t>
  </si>
  <si>
    <t>برای ماه منتهی به 1404/09/30</t>
  </si>
  <si>
    <t>لوله و ماشین سازی (فلوله)</t>
  </si>
  <si>
    <t>شیمیایی فارس (شفارس)</t>
  </si>
  <si>
    <t>مهندسی حمل و نقل پتروشیمی (حپترو)</t>
  </si>
  <si>
    <t>صنایع ریخته گری ایران (خریخت)</t>
  </si>
  <si>
    <t>گروه صنعتی ملی (هلدینگ) (وملی)</t>
  </si>
  <si>
    <t>سیمان هرمزگان (حق تقدم) (سهرمزح)</t>
  </si>
  <si>
    <t>سر. امید (حق تقدم) (وامیدح)</t>
  </si>
  <si>
    <t>کیمیا کالای رازی (کیمازی)</t>
  </si>
  <si>
    <t>1404/09/05</t>
  </si>
  <si>
    <t>1404/09/11</t>
  </si>
  <si>
    <t>1404/09/15</t>
  </si>
  <si>
    <t>1404/09/17</t>
  </si>
  <si>
    <t>1404/09/22</t>
  </si>
  <si>
    <t>داراییها</t>
  </si>
  <si>
    <t>سال</t>
  </si>
  <si>
    <t>درآمد ماه</t>
  </si>
  <si>
    <t>درصدا غلطه</t>
  </si>
  <si>
    <t>محورخودرو (خمحور)</t>
  </si>
  <si>
    <t>سیمان دورود (سدور)</t>
  </si>
  <si>
    <t>پالایش نفت شیراز (شراز)</t>
  </si>
  <si>
    <t>بانک پارسیان (وپارس)</t>
  </si>
  <si>
    <t>گل گهر (کگل)</t>
  </si>
  <si>
    <t>آهن و فولاد ارفع (ارفع)</t>
  </si>
  <si>
    <t>پتروشیمی بوعلی سینا (بوعلی)</t>
  </si>
  <si>
    <t>سر. ایران خودرو (حق تقدم) (خگسترح)</t>
  </si>
  <si>
    <t>فرآورده های نسوز ایران (حق تقدم) (کفراح)</t>
  </si>
  <si>
    <t>سیمان شمال (حق تقدم) (سشمالح)</t>
  </si>
  <si>
    <t>شهید قندی (حق تقدم) (بکامح)</t>
  </si>
  <si>
    <t>سر. خوارزمی (حق تقدم) (وخارزمح)</t>
  </si>
  <si>
    <t>گروه سرمایه گذاری انرژی امید تابان هور (وهور)</t>
  </si>
  <si>
    <t>پالایش نفت تهران (شتران)</t>
  </si>
  <si>
    <t>توزیع داروپخش (دتوزیع)</t>
  </si>
  <si>
    <t>پتروشیمی اروند (اروند)</t>
  </si>
  <si>
    <t>گروه مالی نماد غدیر (نماد)</t>
  </si>
  <si>
    <t>پتروشیمی نوری (نوری)</t>
  </si>
  <si>
    <t>کاسپین تامین (کاسپین)</t>
  </si>
  <si>
    <t>1404/10/02</t>
  </si>
  <si>
    <t>1404/10/09</t>
  </si>
  <si>
    <t>1404/10/10</t>
  </si>
  <si>
    <t>1404/10/11</t>
  </si>
  <si>
    <t>1404/10/23</t>
  </si>
  <si>
    <t>1404/10/28</t>
  </si>
  <si>
    <t>1404/10/29</t>
  </si>
  <si>
    <t>1404/10/30</t>
  </si>
  <si>
    <t>1404/11/01</t>
  </si>
  <si>
    <t>1404/11/09</t>
  </si>
  <si>
    <t>1404/11/18</t>
  </si>
  <si>
    <t>1404/11/19</t>
  </si>
  <si>
    <t>1404/11/20</t>
  </si>
  <si>
    <t>1404/11/21</t>
  </si>
  <si>
    <t>1404/11/26</t>
  </si>
  <si>
    <t>1404/11/28</t>
  </si>
  <si>
    <t>1404/11/29</t>
  </si>
  <si>
    <t>توسعه صنایع بهشهر (حق تقدم) (وبشهرح)</t>
  </si>
  <si>
    <t>منتهی به 1404/12/29</t>
  </si>
  <si>
    <t>برای ماه منتهی به 1404/12/29</t>
  </si>
  <si>
    <t>1403/11/30</t>
  </si>
  <si>
    <t>1404/12/29</t>
  </si>
  <si>
    <t>پگاه آذربایجان غربی (غشاذر)</t>
  </si>
  <si>
    <t>1404/12/03</t>
  </si>
  <si>
    <t>1404/12/05</t>
  </si>
  <si>
    <t>1404/12/06</t>
  </si>
  <si>
    <t>1404/12/10</t>
  </si>
  <si>
    <t>1404/12/09</t>
  </si>
  <si>
    <t>1404/12/17</t>
  </si>
  <si>
    <t>1404/12/19</t>
  </si>
  <si>
    <t>1404/12/27</t>
  </si>
  <si>
    <t>طی اسفند ماه</t>
  </si>
  <si>
    <t>از ابتدای سال مالی تا پایان اسفند ماه</t>
  </si>
  <si>
    <t>طی اسفندماه</t>
  </si>
  <si>
    <t> سر. توسعه ملی (حق تقدم) (وتوسمح)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</si>
</sst>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(* #,##0_);_(* \(#,##0\);_(* &quot;-&quot;??_);_(@_)"/>
    <numFmt numFmtId="166" formatCode="#,##0_-;[Red]\(#,##0\)"/>
    <numFmt numFmtId="167" formatCode="0.000%"/>
    <numFmt numFmtId="168" formatCode="_(* #,##0.0000_);_(* \(#,##0.0000\);_(* &quot;-&quot;??_);_(@_)"/>
  </numFmts>
  <fonts count="6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charset val="178"/>
      <scheme val="minor"/>
    </font>
    <font>
      <b/>
      <sz val="20"/>
      <color theme="1"/>
      <name val="B Mitra"/>
      <charset val="178"/>
    </font>
    <font>
      <sz val="20"/>
      <color theme="1"/>
      <name val="B Mitra"/>
      <charset val="178"/>
    </font>
    <font>
      <sz val="14"/>
      <color theme="1"/>
      <name val="B Mitra"/>
      <charset val="178"/>
    </font>
    <font>
      <b/>
      <sz val="10"/>
      <color theme="1"/>
      <name val="B Mitra"/>
      <charset val="178"/>
    </font>
    <font>
      <sz val="11"/>
      <color theme="1"/>
      <name val="B Mitra"/>
      <charset val="178"/>
    </font>
    <font>
      <sz val="10"/>
      <color theme="1"/>
      <name val="B Mitra"/>
      <charset val="178"/>
    </font>
    <font>
      <b/>
      <sz val="12"/>
      <color theme="1"/>
      <name val="B Mitra"/>
      <charset val="178"/>
    </font>
    <font>
      <sz val="12"/>
      <color theme="1"/>
      <name val="B Mitra"/>
      <charset val="178"/>
    </font>
    <font>
      <b/>
      <sz val="12"/>
      <color rgb="FFC00000"/>
      <name val="B Mitra"/>
      <charset val="178"/>
    </font>
    <font>
      <b/>
      <sz val="26"/>
      <color theme="1"/>
      <name val="B Mitra"/>
      <charset val="178"/>
    </font>
    <font>
      <b/>
      <sz val="12"/>
      <color theme="1"/>
      <name val="B Nazanin"/>
      <charset val="178"/>
    </font>
    <font>
      <sz val="11"/>
      <color indexed="8"/>
      <name val="B Nazanin"/>
      <charset val="178"/>
    </font>
    <font>
      <b/>
      <sz val="12"/>
      <color rgb="FF0062AC"/>
      <name val="B Nazanin"/>
      <charset val="178"/>
    </font>
    <font>
      <u/>
      <sz val="11"/>
      <color theme="10"/>
      <name val="Calibri"/>
      <family val="2"/>
      <scheme val="minor"/>
    </font>
    <font>
      <sz val="16"/>
      <color rgb="FFFF0000"/>
      <name val="B Mitra"/>
      <charset val="178"/>
    </font>
    <font>
      <b/>
      <sz val="16"/>
      <color theme="1"/>
      <name val="B Nazanin"/>
      <charset val="178"/>
    </font>
    <font>
      <sz val="8"/>
      <name val="Calibri"/>
      <family val="2"/>
      <charset val="178"/>
      <scheme val="minor"/>
    </font>
    <font>
      <u/>
      <sz val="11"/>
      <color theme="1"/>
      <name val="B Mitra"/>
      <charset val="178"/>
    </font>
    <font>
      <sz val="20"/>
      <color theme="1" tint="0.14999847407452621"/>
      <name val="B Mitra"/>
      <charset val="178"/>
    </font>
    <font>
      <sz val="14"/>
      <color theme="1" tint="0.14999847407452621"/>
      <name val="B Mitra"/>
      <charset val="178"/>
    </font>
    <font>
      <sz val="22"/>
      <color theme="1"/>
      <name val="B Mitra"/>
      <charset val="178"/>
    </font>
    <font>
      <sz val="20"/>
      <color theme="1" tint="4.9989318521683403E-2"/>
      <name val="B Mitra"/>
      <charset val="178"/>
    </font>
    <font>
      <sz val="22"/>
      <color theme="1" tint="4.9989318521683403E-2"/>
      <name val="B Mitra"/>
      <charset val="178"/>
    </font>
    <font>
      <sz val="20"/>
      <color theme="2" tint="-0.89999084444715716"/>
      <name val="B Mitra"/>
      <charset val="178"/>
    </font>
    <font>
      <b/>
      <sz val="20"/>
      <color theme="2" tint="-0.89999084444715716"/>
      <name val="B Mitra"/>
      <charset val="178"/>
    </font>
    <font>
      <b/>
      <sz val="16"/>
      <color theme="2" tint="-0.89999084444715716"/>
      <name val="B Mitra"/>
      <charset val="178"/>
    </font>
    <font>
      <sz val="14"/>
      <color theme="2" tint="-0.89999084444715716"/>
      <name val="B Mitra"/>
      <charset val="178"/>
    </font>
    <font>
      <b/>
      <sz val="10"/>
      <color theme="2" tint="-0.89999084444715716"/>
      <name val="B Mitra"/>
      <charset val="178"/>
    </font>
    <font>
      <sz val="18"/>
      <color theme="2" tint="-0.89999084444715716"/>
      <name val="B Mitra"/>
      <charset val="178"/>
    </font>
    <font>
      <b/>
      <sz val="12"/>
      <color theme="2" tint="-0.89999084444715716"/>
      <name val="B Mitra"/>
      <charset val="178"/>
    </font>
    <font>
      <sz val="12"/>
      <color theme="2" tint="-0.89999084444715716"/>
      <name val="B Mitra"/>
      <charset val="178"/>
    </font>
    <font>
      <sz val="11"/>
      <color theme="2" tint="-0.89999084444715716"/>
      <name val="B Mitra"/>
      <charset val="178"/>
    </font>
    <font>
      <b/>
      <sz val="14"/>
      <color theme="2" tint="-0.89999084444715716"/>
      <name val="B Mitra"/>
      <charset val="178"/>
    </font>
    <font>
      <sz val="12"/>
      <color theme="2" tint="-0.89999084444715716"/>
      <name val="B Nazanin"/>
      <charset val="178"/>
    </font>
    <font>
      <b/>
      <sz val="12"/>
      <name val="B Mitra"/>
      <charset val="178"/>
    </font>
    <font>
      <sz val="12"/>
      <name val="B Mitra"/>
      <charset val="178"/>
    </font>
    <font>
      <sz val="10"/>
      <name val="B Mitra"/>
      <charset val="178"/>
    </font>
    <font>
      <b/>
      <sz val="14"/>
      <name val="B Mitra"/>
      <charset val="178"/>
    </font>
    <font>
      <sz val="11"/>
      <name val="B Mitra"/>
      <charset val="178"/>
    </font>
    <font>
      <sz val="14"/>
      <name val="B Mitra"/>
      <charset val="178"/>
    </font>
    <font>
      <b/>
      <sz val="16"/>
      <name val="B Mitra"/>
      <charset val="178"/>
    </font>
    <font>
      <sz val="16"/>
      <name val="B Mitra"/>
      <charset val="178"/>
    </font>
    <font>
      <sz val="20"/>
      <color rgb="FFFF0000"/>
      <name val="B Mitra"/>
      <charset val="178"/>
    </font>
    <font>
      <b/>
      <sz val="16"/>
      <color rgb="FF0070C0"/>
      <name val="B Mitra"/>
      <charset val="178"/>
    </font>
    <font>
      <b/>
      <sz val="12"/>
      <color rgb="FF0070C0"/>
      <name val="B Mitra"/>
      <charset val="178"/>
    </font>
    <font>
      <sz val="24"/>
      <color theme="1"/>
      <name val="B Mitra"/>
      <charset val="178"/>
    </font>
    <font>
      <sz val="24"/>
      <color rgb="FFFF0000"/>
      <name val="B Mitra"/>
      <charset val="178"/>
    </font>
    <font>
      <sz val="16"/>
      <color theme="1"/>
      <name val="B Mitra"/>
      <charset val="178"/>
    </font>
    <font>
      <sz val="10"/>
      <color theme="1"/>
      <name val="Arial Unicode MS"/>
    </font>
    <font>
      <sz val="20"/>
      <name val="B Mitra"/>
      <charset val="178"/>
    </font>
    <font>
      <b/>
      <sz val="20"/>
      <name val="B Mitra"/>
      <charset val="178"/>
    </font>
    <font>
      <sz val="22"/>
      <name val="B Mitra"/>
      <charset val="178"/>
    </font>
    <font>
      <sz val="9"/>
      <name val="WYekan"/>
      <charset val="178"/>
    </font>
    <font>
      <sz val="24"/>
      <name val="B Mitra"/>
      <charset val="178"/>
    </font>
    <font>
      <sz val="18"/>
      <name val="B Mitra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</borders>
  <cellStyleXfs count="10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20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372">
    <xf numFmtId="0" fontId="0" fillId="0" borderId="0" xfId="0"/>
    <xf numFmtId="0" fontId="9" fillId="0" borderId="0" xfId="0" applyFont="1"/>
    <xf numFmtId="0" fontId="14" fillId="0" borderId="0" xfId="0" applyFont="1"/>
    <xf numFmtId="165" fontId="8" fillId="0" borderId="0" xfId="1" applyNumberFormat="1" applyFont="1" applyFill="1" applyAlignment="1">
      <alignment vertical="center"/>
    </xf>
    <xf numFmtId="38" fontId="15" fillId="0" borderId="11" xfId="1" applyNumberFormat="1" applyFont="1" applyFill="1" applyBorder="1" applyAlignment="1">
      <alignment horizontal="right" vertical="center" readingOrder="2"/>
    </xf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5" fontId="9" fillId="0" borderId="0" xfId="1" applyNumberFormat="1" applyFont="1" applyFill="1"/>
    <xf numFmtId="0" fontId="11" fillId="0" borderId="0" xfId="0" applyFont="1"/>
    <xf numFmtId="165" fontId="11" fillId="0" borderId="0" xfId="0" applyNumberFormat="1" applyFont="1"/>
    <xf numFmtId="165" fontId="21" fillId="0" borderId="0" xfId="1" applyNumberFormat="1" applyFont="1" applyFill="1" applyAlignment="1">
      <alignment vertical="center"/>
    </xf>
    <xf numFmtId="0" fontId="16" fillId="0" borderId="0" xfId="0" applyFont="1" applyAlignment="1">
      <alignment vertical="center"/>
    </xf>
    <xf numFmtId="0" fontId="24" fillId="0" borderId="0" xfId="0" applyFont="1"/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center"/>
    </xf>
    <xf numFmtId="0" fontId="19" fillId="0" borderId="0" xfId="0" applyFont="1" applyAlignment="1">
      <alignment horizontal="right" vertical="center" readingOrder="2"/>
    </xf>
    <xf numFmtId="165" fontId="22" fillId="0" borderId="0" xfId="0" applyNumberFormat="1" applyFont="1" applyAlignment="1">
      <alignment vertical="center" wrapText="1"/>
    </xf>
    <xf numFmtId="3" fontId="11" fillId="0" borderId="0" xfId="0" applyNumberFormat="1" applyFont="1"/>
    <xf numFmtId="0" fontId="18" fillId="0" borderId="0" xfId="0" applyFont="1"/>
    <xf numFmtId="165" fontId="26" fillId="0" borderId="0" xfId="1" applyNumberFormat="1" applyFont="1" applyFill="1" applyBorder="1" applyAlignment="1">
      <alignment vertical="center" wrapText="1"/>
    </xf>
    <xf numFmtId="0" fontId="28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2" fillId="0" borderId="0" xfId="0" applyFont="1"/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13" fillId="0" borderId="0" xfId="0" applyFont="1"/>
    <xf numFmtId="165" fontId="9" fillId="0" borderId="0" xfId="1" applyNumberFormat="1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165" fontId="30" fillId="0" borderId="0" xfId="1" applyNumberFormat="1" applyFont="1" applyFill="1" applyAlignment="1">
      <alignment horizontal="center" vertical="center"/>
    </xf>
    <xf numFmtId="165" fontId="30" fillId="0" borderId="0" xfId="1" applyNumberFormat="1" applyFont="1" applyFill="1" applyAlignment="1">
      <alignment vertical="center"/>
    </xf>
    <xf numFmtId="10" fontId="30" fillId="0" borderId="0" xfId="2" applyNumberFormat="1" applyFont="1" applyFill="1" applyAlignment="1">
      <alignment horizontal="center" vertical="center"/>
    </xf>
    <xf numFmtId="0" fontId="33" fillId="0" borderId="0" xfId="0" applyFont="1"/>
    <xf numFmtId="165" fontId="30" fillId="0" borderId="0" xfId="1" applyNumberFormat="1" applyFont="1" applyFill="1" applyAlignment="1">
      <alignment vertical="center" wrapText="1"/>
    </xf>
    <xf numFmtId="0" fontId="36" fillId="0" borderId="0" xfId="0" applyFont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center"/>
    </xf>
    <xf numFmtId="165" fontId="37" fillId="0" borderId="0" xfId="1" applyNumberFormat="1" applyFont="1" applyFill="1" applyAlignment="1">
      <alignment vertical="center"/>
    </xf>
    <xf numFmtId="0" fontId="36" fillId="0" borderId="0" xfId="0" applyFont="1" applyAlignment="1">
      <alignment horizontal="right" vertical="center" readingOrder="2"/>
    </xf>
    <xf numFmtId="0" fontId="36" fillId="0" borderId="0" xfId="0" applyFont="1" applyAlignment="1">
      <alignment vertical="center" readingOrder="2"/>
    </xf>
    <xf numFmtId="0" fontId="37" fillId="0" borderId="0" xfId="0" applyFont="1" applyAlignment="1">
      <alignment horizontal="center" vertical="center"/>
    </xf>
    <xf numFmtId="0" fontId="37" fillId="0" borderId="1" xfId="0" applyFont="1" applyBorder="1" applyAlignment="1">
      <alignment horizontal="center"/>
    </xf>
    <xf numFmtId="165" fontId="37" fillId="0" borderId="1" xfId="1" applyNumberFormat="1" applyFont="1" applyFill="1" applyBorder="1" applyAlignment="1">
      <alignment horizontal="center"/>
    </xf>
    <xf numFmtId="49" fontId="37" fillId="0" borderId="0" xfId="0" applyNumberFormat="1" applyFont="1" applyAlignment="1">
      <alignment horizontal="center" vertical="center" readingOrder="2"/>
    </xf>
    <xf numFmtId="165" fontId="36" fillId="0" borderId="0" xfId="1" applyNumberFormat="1" applyFont="1" applyFill="1" applyAlignment="1">
      <alignment horizontal="center" readingOrder="2"/>
    </xf>
    <xf numFmtId="10" fontId="36" fillId="0" borderId="0" xfId="2" applyNumberFormat="1" applyFont="1" applyFill="1" applyAlignment="1">
      <alignment horizontal="center" vertical="center" wrapText="1" readingOrder="2"/>
    </xf>
    <xf numFmtId="0" fontId="36" fillId="0" borderId="0" xfId="0" applyFont="1" applyAlignment="1">
      <alignment horizontal="center" vertical="center" readingOrder="2"/>
    </xf>
    <xf numFmtId="165" fontId="36" fillId="0" borderId="0" xfId="1" applyNumberFormat="1" applyFont="1" applyFill="1" applyAlignment="1">
      <alignment vertical="center" readingOrder="2"/>
    </xf>
    <xf numFmtId="40" fontId="36" fillId="0" borderId="0" xfId="0" applyNumberFormat="1" applyFont="1" applyAlignment="1">
      <alignment horizontal="center" vertical="center" wrapText="1" readingOrder="2"/>
    </xf>
    <xf numFmtId="165" fontId="36" fillId="0" borderId="1" xfId="1" applyNumberFormat="1" applyFont="1" applyFill="1" applyBorder="1" applyAlignment="1">
      <alignment vertical="center" readingOrder="2"/>
    </xf>
    <xf numFmtId="0" fontId="37" fillId="0" borderId="0" xfId="0" applyFont="1" applyAlignment="1">
      <alignment horizontal="right" vertical="center"/>
    </xf>
    <xf numFmtId="165" fontId="36" fillId="0" borderId="10" xfId="1" applyNumberFormat="1" applyFont="1" applyFill="1" applyBorder="1" applyAlignment="1">
      <alignment vertical="center" readingOrder="2"/>
    </xf>
    <xf numFmtId="9" fontId="36" fillId="0" borderId="3" xfId="2" applyFont="1" applyFill="1" applyBorder="1" applyAlignment="1">
      <alignment horizontal="center" vertical="center" readingOrder="2"/>
    </xf>
    <xf numFmtId="10" fontId="36" fillId="0" borderId="3" xfId="2" applyNumberFormat="1" applyFont="1" applyFill="1" applyBorder="1" applyAlignment="1">
      <alignment horizontal="center" vertical="center" readingOrder="2"/>
    </xf>
    <xf numFmtId="0" fontId="38" fillId="0" borderId="0" xfId="0" applyFont="1" applyAlignment="1">
      <alignment horizontal="right" vertical="center"/>
    </xf>
    <xf numFmtId="0" fontId="38" fillId="0" borderId="0" xfId="0" applyFont="1"/>
    <xf numFmtId="165" fontId="38" fillId="0" borderId="0" xfId="1" applyNumberFormat="1" applyFont="1" applyFill="1"/>
    <xf numFmtId="165" fontId="33" fillId="0" borderId="0" xfId="1" applyNumberFormat="1" applyFont="1" applyFill="1" applyAlignment="1">
      <alignment vertical="center"/>
    </xf>
    <xf numFmtId="165" fontId="36" fillId="0" borderId="8" xfId="1" applyNumberFormat="1" applyFont="1" applyFill="1" applyBorder="1" applyAlignment="1">
      <alignment vertical="center"/>
    </xf>
    <xf numFmtId="165" fontId="33" fillId="0" borderId="0" xfId="1" applyNumberFormat="1" applyFont="1" applyFill="1" applyBorder="1" applyAlignment="1">
      <alignment vertical="center" wrapText="1" readingOrder="2"/>
    </xf>
    <xf numFmtId="165" fontId="34" fillId="0" borderId="8" xfId="1" applyNumberFormat="1" applyFont="1" applyFill="1" applyBorder="1" applyAlignment="1">
      <alignment vertical="center"/>
    </xf>
    <xf numFmtId="165" fontId="33" fillId="0" borderId="0" xfId="1" applyNumberFormat="1" applyFont="1" applyFill="1"/>
    <xf numFmtId="0" fontId="39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36" fillId="0" borderId="0" xfId="0" applyFont="1" applyAlignment="1">
      <alignment vertical="center" wrapText="1" readingOrder="2"/>
    </xf>
    <xf numFmtId="0" fontId="37" fillId="0" borderId="0" xfId="0" applyFont="1" applyAlignment="1">
      <alignment vertical="center" wrapText="1"/>
    </xf>
    <xf numFmtId="0" fontId="36" fillId="0" borderId="0" xfId="0" applyFont="1" applyAlignment="1">
      <alignment horizontal="center" vertical="center" wrapText="1" readingOrder="2"/>
    </xf>
    <xf numFmtId="0" fontId="37" fillId="0" borderId="0" xfId="0" applyFont="1" applyAlignment="1">
      <alignment horizontal="center" vertical="center" wrapText="1" readingOrder="2"/>
    </xf>
    <xf numFmtId="0" fontId="37" fillId="0" borderId="0" xfId="0" applyFont="1" applyAlignment="1">
      <alignment horizontal="right" vertical="center" wrapText="1" readingOrder="2"/>
    </xf>
    <xf numFmtId="165" fontId="37" fillId="0" borderId="0" xfId="0" applyNumberFormat="1" applyFont="1"/>
    <xf numFmtId="0" fontId="36" fillId="0" borderId="0" xfId="0" applyFont="1"/>
    <xf numFmtId="165" fontId="37" fillId="0" borderId="0" xfId="1" applyNumberFormat="1" applyFont="1" applyFill="1" applyAlignment="1">
      <alignment vertical="center" wrapText="1"/>
    </xf>
    <xf numFmtId="0" fontId="33" fillId="0" borderId="0" xfId="0" applyFont="1" applyAlignment="1">
      <alignment horizontal="right" vertical="center" wrapText="1" readingOrder="2"/>
    </xf>
    <xf numFmtId="0" fontId="33" fillId="0" borderId="0" xfId="0" applyFont="1" applyAlignment="1">
      <alignment vertical="center" wrapText="1"/>
    </xf>
    <xf numFmtId="0" fontId="36" fillId="0" borderId="1" xfId="0" applyFont="1" applyBorder="1" applyAlignment="1">
      <alignment vertical="center" wrapText="1" readingOrder="2"/>
    </xf>
    <xf numFmtId="37" fontId="37" fillId="0" borderId="0" xfId="0" applyNumberFormat="1" applyFont="1" applyAlignment="1">
      <alignment horizontal="right" vertical="center" wrapText="1"/>
    </xf>
    <xf numFmtId="165" fontId="33" fillId="0" borderId="0" xfId="0" applyNumberFormat="1" applyFont="1"/>
    <xf numFmtId="3" fontId="33" fillId="0" borderId="0" xfId="0" applyNumberFormat="1" applyFont="1"/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 readingOrder="2"/>
    </xf>
    <xf numFmtId="0" fontId="34" fillId="0" borderId="0" xfId="0" applyFont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 readingOrder="2"/>
    </xf>
    <xf numFmtId="0" fontId="32" fillId="0" borderId="0" xfId="0" applyFont="1" applyAlignment="1">
      <alignment horizontal="center" wrapText="1"/>
    </xf>
    <xf numFmtId="0" fontId="32" fillId="0" borderId="0" xfId="0" applyFont="1" applyAlignment="1">
      <alignment horizontal="center" vertical="center" readingOrder="2"/>
    </xf>
    <xf numFmtId="0" fontId="32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165" fontId="34" fillId="0" borderId="0" xfId="0" applyNumberFormat="1" applyFont="1" applyAlignment="1">
      <alignment horizontal="center" vertical="center"/>
    </xf>
    <xf numFmtId="37" fontId="35" fillId="0" borderId="0" xfId="0" quotePrefix="1" applyNumberFormat="1" applyFont="1" applyAlignment="1">
      <alignment horizontal="right" vertical="center" wrapText="1"/>
    </xf>
    <xf numFmtId="0" fontId="30" fillId="0" borderId="0" xfId="0" applyFont="1" applyAlignment="1">
      <alignment horizontal="center" vertical="center"/>
    </xf>
    <xf numFmtId="37" fontId="30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 readingOrder="2"/>
    </xf>
    <xf numFmtId="165" fontId="30" fillId="0" borderId="2" xfId="0" applyNumberFormat="1" applyFont="1" applyBorder="1" applyAlignment="1">
      <alignment horizontal="center" vertical="center" readingOrder="2"/>
    </xf>
    <xf numFmtId="10" fontId="30" fillId="0" borderId="8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2" fillId="0" borderId="0" xfId="0" applyFont="1"/>
    <xf numFmtId="165" fontId="42" fillId="0" borderId="1" xfId="1" applyNumberFormat="1" applyFont="1" applyFill="1" applyBorder="1"/>
    <xf numFmtId="0" fontId="42" fillId="0" borderId="1" xfId="0" applyFont="1" applyBorder="1"/>
    <xf numFmtId="165" fontId="41" fillId="0" borderId="1" xfId="1" applyNumberFormat="1" applyFont="1" applyFill="1" applyBorder="1" applyAlignment="1">
      <alignment horizontal="center" vertical="center" wrapText="1" readingOrder="2"/>
    </xf>
    <xf numFmtId="0" fontId="42" fillId="0" borderId="0" xfId="0" applyFont="1" applyAlignment="1">
      <alignment vertical="center" wrapText="1"/>
    </xf>
    <xf numFmtId="0" fontId="42" fillId="0" borderId="0" xfId="0" applyFont="1" applyAlignment="1">
      <alignment horizontal="center" vertical="center" wrapText="1" readingOrder="2"/>
    </xf>
    <xf numFmtId="0" fontId="42" fillId="0" borderId="0" xfId="0" applyFont="1" applyAlignment="1">
      <alignment vertical="center" wrapText="1" readingOrder="2"/>
    </xf>
    <xf numFmtId="165" fontId="42" fillId="0" borderId="0" xfId="1" applyNumberFormat="1" applyFont="1" applyFill="1" applyBorder="1" applyAlignment="1">
      <alignment horizontal="center" vertical="center" readingOrder="2"/>
    </xf>
    <xf numFmtId="0" fontId="42" fillId="0" borderId="0" xfId="0" applyFont="1" applyAlignment="1">
      <alignment horizontal="center"/>
    </xf>
    <xf numFmtId="165" fontId="42" fillId="0" borderId="0" xfId="1" applyNumberFormat="1" applyFont="1" applyFill="1"/>
    <xf numFmtId="165" fontId="42" fillId="0" borderId="0" xfId="1" applyNumberFormat="1" applyFont="1" applyFill="1" applyAlignment="1">
      <alignment vertical="center"/>
    </xf>
    <xf numFmtId="0" fontId="43" fillId="0" borderId="0" xfId="0" applyFont="1"/>
    <xf numFmtId="165" fontId="43" fillId="0" borderId="0" xfId="1" applyNumberFormat="1" applyFont="1" applyFill="1"/>
    <xf numFmtId="165" fontId="42" fillId="0" borderId="0" xfId="1" applyNumberFormat="1" applyFont="1" applyFill="1" applyAlignment="1">
      <alignment horizontal="center" vertical="center" wrapText="1" shrinkToFit="1"/>
    </xf>
    <xf numFmtId="165" fontId="42" fillId="0" borderId="0" xfId="1" applyNumberFormat="1" applyFont="1" applyFill="1" applyBorder="1" applyAlignment="1">
      <alignment horizontal="center" vertical="center" wrapText="1" shrinkToFit="1"/>
    </xf>
    <xf numFmtId="165" fontId="42" fillId="0" borderId="0" xfId="1" applyNumberFormat="1" applyFont="1" applyFill="1" applyBorder="1" applyAlignment="1">
      <alignment vertical="center"/>
    </xf>
    <xf numFmtId="165" fontId="48" fillId="0" borderId="0" xfId="1" applyNumberFormat="1" applyFont="1" applyFill="1" applyAlignment="1">
      <alignment horizontal="center"/>
    </xf>
    <xf numFmtId="165" fontId="48" fillId="0" borderId="0" xfId="1" applyNumberFormat="1" applyFont="1" applyFill="1"/>
    <xf numFmtId="165" fontId="48" fillId="0" borderId="4" xfId="1" applyNumberFormat="1" applyFont="1" applyFill="1" applyBorder="1" applyAlignment="1">
      <alignment horizontal="center" vertical="center" wrapText="1"/>
    </xf>
    <xf numFmtId="165" fontId="48" fillId="0" borderId="0" xfId="1" applyNumberFormat="1" applyFont="1" applyFill="1" applyAlignment="1">
      <alignment horizontal="center" vertical="center" wrapText="1"/>
    </xf>
    <xf numFmtId="165" fontId="46" fillId="0" borderId="0" xfId="1" applyNumberFormat="1" applyFont="1" applyFill="1" applyAlignment="1">
      <alignment vertical="center"/>
    </xf>
    <xf numFmtId="165" fontId="46" fillId="0" borderId="8" xfId="1" applyNumberFormat="1" applyFont="1" applyFill="1" applyBorder="1" applyAlignment="1">
      <alignment vertical="center"/>
    </xf>
    <xf numFmtId="165" fontId="48" fillId="0" borderId="8" xfId="1" applyNumberFormat="1" applyFont="1" applyFill="1" applyBorder="1" applyAlignment="1">
      <alignment horizontal="right" vertical="center" wrapText="1" readingOrder="2"/>
    </xf>
    <xf numFmtId="0" fontId="47" fillId="0" borderId="0" xfId="0" applyFont="1" applyAlignment="1">
      <alignment horizontal="center"/>
    </xf>
    <xf numFmtId="0" fontId="48" fillId="0" borderId="0" xfId="0" applyFont="1" applyAlignment="1">
      <alignment horizontal="center"/>
    </xf>
    <xf numFmtId="0" fontId="48" fillId="0" borderId="0" xfId="0" applyFont="1"/>
    <xf numFmtId="0" fontId="48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46" fillId="0" borderId="0" xfId="0" applyFont="1"/>
    <xf numFmtId="0" fontId="46" fillId="0" borderId="0" xfId="0" applyFont="1" applyAlignment="1">
      <alignment horizontal="right" vertical="center"/>
    </xf>
    <xf numFmtId="0" fontId="25" fillId="2" borderId="0" xfId="0" applyFont="1" applyFill="1" applyAlignment="1">
      <alignment vertical="center"/>
    </xf>
    <xf numFmtId="165" fontId="9" fillId="0" borderId="0" xfId="0" applyNumberFormat="1" applyFont="1"/>
    <xf numFmtId="0" fontId="11" fillId="2" borderId="0" xfId="0" applyFont="1" applyFill="1"/>
    <xf numFmtId="3" fontId="14" fillId="0" borderId="0" xfId="0" applyNumberFormat="1" applyFont="1"/>
    <xf numFmtId="165" fontId="14" fillId="0" borderId="0" xfId="0" applyNumberFormat="1" applyFont="1"/>
    <xf numFmtId="0" fontId="51" fillId="0" borderId="0" xfId="0" applyFont="1" applyAlignment="1">
      <alignment horizontal="right" vertical="center" readingOrder="2"/>
    </xf>
    <xf numFmtId="0" fontId="49" fillId="0" borderId="0" xfId="0" applyFont="1" applyAlignment="1">
      <alignment vertical="center"/>
    </xf>
    <xf numFmtId="0" fontId="52" fillId="0" borderId="0" xfId="0" applyFont="1"/>
    <xf numFmtId="0" fontId="53" fillId="0" borderId="0" xfId="0" applyFont="1"/>
    <xf numFmtId="0" fontId="54" fillId="0" borderId="0" xfId="0" applyFont="1"/>
    <xf numFmtId="0" fontId="42" fillId="0" borderId="0" xfId="0" applyFont="1" applyAlignment="1">
      <alignment horizontal="right" vertical="center"/>
    </xf>
    <xf numFmtId="165" fontId="42" fillId="0" borderId="0" xfId="1" applyNumberFormat="1" applyFont="1" applyBorder="1" applyAlignment="1">
      <alignment horizontal="right" vertical="center"/>
    </xf>
    <xf numFmtId="0" fontId="42" fillId="0" borderId="0" xfId="0" applyFont="1" applyAlignment="1">
      <alignment horizontal="right" vertical="center" readingOrder="2"/>
    </xf>
    <xf numFmtId="165" fontId="42" fillId="0" borderId="0" xfId="1" applyNumberFormat="1" applyFont="1" applyBorder="1" applyAlignment="1">
      <alignment horizontal="right" vertical="center" readingOrder="2"/>
    </xf>
    <xf numFmtId="165" fontId="34" fillId="0" borderId="2" xfId="2" applyNumberFormat="1" applyFont="1" applyFill="1" applyBorder="1" applyAlignment="1">
      <alignment horizontal="right" vertical="center" wrapText="1" readingOrder="2"/>
    </xf>
    <xf numFmtId="0" fontId="2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5" fontId="25" fillId="0" borderId="0" xfId="1" applyNumberFormat="1" applyFont="1" applyAlignment="1">
      <alignment vertical="center"/>
    </xf>
    <xf numFmtId="10" fontId="25" fillId="0" borderId="0" xfId="2" applyNumberFormat="1" applyFont="1" applyAlignment="1">
      <alignment vertical="center"/>
    </xf>
    <xf numFmtId="3" fontId="0" fillId="0" borderId="0" xfId="0" applyNumberFormat="1"/>
    <xf numFmtId="10" fontId="42" fillId="0" borderId="0" xfId="2" applyNumberFormat="1" applyFont="1" applyAlignment="1">
      <alignment horizontal="center" vertical="center" wrapText="1"/>
    </xf>
    <xf numFmtId="9" fontId="34" fillId="0" borderId="2" xfId="2" applyFont="1" applyFill="1" applyBorder="1" applyAlignment="1">
      <alignment horizontal="center" vertical="center" wrapText="1" readingOrder="2"/>
    </xf>
    <xf numFmtId="164" fontId="43" fillId="0" borderId="0" xfId="0" applyNumberFormat="1" applyFont="1"/>
    <xf numFmtId="3" fontId="37" fillId="0" borderId="0" xfId="0" applyNumberFormat="1" applyFont="1"/>
    <xf numFmtId="165" fontId="42" fillId="0" borderId="2" xfId="1" applyNumberFormat="1" applyFont="1" applyFill="1" applyBorder="1" applyAlignment="1">
      <alignment horizontal="center" vertical="top" readingOrder="2"/>
    </xf>
    <xf numFmtId="0" fontId="42" fillId="0" borderId="0" xfId="0" applyFont="1" applyAlignment="1">
      <alignment horizontal="center" vertical="top"/>
    </xf>
    <xf numFmtId="168" fontId="42" fillId="0" borderId="2" xfId="1" applyNumberFormat="1" applyFont="1" applyFill="1" applyBorder="1" applyAlignment="1">
      <alignment horizontal="center" vertical="top" readingOrder="2"/>
    </xf>
    <xf numFmtId="165" fontId="54" fillId="0" borderId="0" xfId="1" applyNumberFormat="1" applyFont="1" applyFill="1" applyAlignment="1">
      <alignment vertical="center"/>
    </xf>
    <xf numFmtId="9" fontId="34" fillId="0" borderId="0" xfId="2" applyFont="1" applyFill="1" applyBorder="1" applyAlignment="1">
      <alignment horizontal="center" vertical="center" wrapText="1" readingOrder="2"/>
    </xf>
    <xf numFmtId="165" fontId="34" fillId="0" borderId="0" xfId="2" applyNumberFormat="1" applyFont="1" applyFill="1" applyBorder="1" applyAlignment="1">
      <alignment horizontal="right" vertical="center" wrapText="1" readingOrder="2"/>
    </xf>
    <xf numFmtId="0" fontId="36" fillId="0" borderId="0" xfId="0" applyFont="1" applyAlignment="1">
      <alignment horizontal="right" vertical="center" wrapText="1" readingOrder="2"/>
    </xf>
    <xf numFmtId="37" fontId="41" fillId="0" borderId="0" xfId="0" applyNumberFormat="1" applyFont="1" applyAlignment="1">
      <alignment horizontal="center" vertical="center" wrapText="1"/>
    </xf>
    <xf numFmtId="37" fontId="41" fillId="0" borderId="16" xfId="0" applyNumberFormat="1" applyFont="1" applyBorder="1" applyAlignment="1">
      <alignment horizontal="center" vertical="center" wrapText="1"/>
    </xf>
    <xf numFmtId="37" fontId="41" fillId="0" borderId="17" xfId="0" applyNumberFormat="1" applyFont="1" applyBorder="1" applyAlignment="1">
      <alignment horizontal="center" vertical="center" wrapText="1"/>
    </xf>
    <xf numFmtId="37" fontId="37" fillId="0" borderId="0" xfId="0" quotePrefix="1" applyNumberFormat="1" applyFont="1" applyAlignment="1">
      <alignment horizontal="right" vertical="center" wrapText="1"/>
    </xf>
    <xf numFmtId="165" fontId="37" fillId="0" borderId="0" xfId="1" applyNumberFormat="1" applyFont="1" applyFill="1" applyBorder="1"/>
    <xf numFmtId="165" fontId="37" fillId="0" borderId="0" xfId="1" applyNumberFormat="1" applyFont="1" applyFill="1" applyBorder="1" applyAlignment="1">
      <alignment vertical="center" wrapText="1"/>
    </xf>
    <xf numFmtId="165" fontId="36" fillId="0" borderId="16" xfId="1" applyNumberFormat="1" applyFont="1" applyFill="1" applyBorder="1" applyAlignment="1">
      <alignment horizontal="center" vertical="center" wrapText="1" readingOrder="2"/>
    </xf>
    <xf numFmtId="165" fontId="37" fillId="0" borderId="16" xfId="1" applyNumberFormat="1" applyFont="1" applyFill="1" applyBorder="1" applyAlignment="1">
      <alignment vertical="center"/>
    </xf>
    <xf numFmtId="0" fontId="37" fillId="0" borderId="14" xfId="0" applyFont="1" applyBorder="1" applyAlignment="1">
      <alignment horizontal="center" vertical="center"/>
    </xf>
    <xf numFmtId="0" fontId="37" fillId="0" borderId="14" xfId="0" applyFont="1" applyBorder="1" applyAlignment="1">
      <alignment horizontal="center"/>
    </xf>
    <xf numFmtId="165" fontId="41" fillId="0" borderId="0" xfId="1" applyNumberFormat="1" applyFont="1" applyFill="1" applyBorder="1" applyAlignment="1">
      <alignment horizontal="center" vertical="center" wrapText="1" readingOrder="2"/>
    </xf>
    <xf numFmtId="0" fontId="42" fillId="0" borderId="15" xfId="0" applyFont="1" applyBorder="1"/>
    <xf numFmtId="165" fontId="11" fillId="0" borderId="0" xfId="1" applyNumberFormat="1" applyFont="1"/>
    <xf numFmtId="0" fontId="55" fillId="0" borderId="0" xfId="0" applyFont="1" applyAlignment="1">
      <alignment vertical="center"/>
    </xf>
    <xf numFmtId="165" fontId="11" fillId="2" borderId="0" xfId="1" applyNumberFormat="1" applyFont="1" applyFill="1"/>
    <xf numFmtId="0" fontId="55" fillId="2" borderId="0" xfId="0" applyFont="1" applyFill="1" applyAlignment="1">
      <alignment vertical="center"/>
    </xf>
    <xf numFmtId="167" fontId="33" fillId="0" borderId="0" xfId="2" applyNumberFormat="1" applyFont="1" applyFill="1"/>
    <xf numFmtId="9" fontId="33" fillId="0" borderId="0" xfId="2" applyFont="1" applyFill="1"/>
    <xf numFmtId="37" fontId="40" fillId="0" borderId="0" xfId="0" applyNumberFormat="1" applyFont="1" applyAlignment="1">
      <alignment horizontal="center" vertical="center" wrapText="1"/>
    </xf>
    <xf numFmtId="167" fontId="37" fillId="0" borderId="16" xfId="0" applyNumberFormat="1" applyFont="1" applyBorder="1" applyAlignment="1">
      <alignment horizontal="center" vertical="center"/>
    </xf>
    <xf numFmtId="10" fontId="37" fillId="0" borderId="16" xfId="0" applyNumberFormat="1" applyFont="1" applyBorder="1" applyAlignment="1">
      <alignment horizontal="center" vertical="center"/>
    </xf>
    <xf numFmtId="167" fontId="37" fillId="0" borderId="0" xfId="0" applyNumberFormat="1" applyFont="1" applyAlignment="1">
      <alignment horizontal="center" vertical="center"/>
    </xf>
    <xf numFmtId="10" fontId="37" fillId="0" borderId="0" xfId="0" applyNumberFormat="1" applyFont="1" applyAlignment="1">
      <alignment horizontal="center" vertical="center"/>
    </xf>
    <xf numFmtId="165" fontId="56" fillId="0" borderId="2" xfId="5" applyNumberFormat="1" applyFont="1" applyFill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6" fillId="0" borderId="0" xfId="0" applyFont="1" applyAlignment="1">
      <alignment vertical="center"/>
    </xf>
    <xf numFmtId="165" fontId="56" fillId="0" borderId="0" xfId="1" applyNumberFormat="1" applyFont="1" applyFill="1" applyAlignment="1">
      <alignment horizontal="center" vertical="center"/>
    </xf>
    <xf numFmtId="165" fontId="56" fillId="0" borderId="0" xfId="1" applyNumberFormat="1" applyFont="1" applyFill="1" applyAlignment="1">
      <alignment vertical="center"/>
    </xf>
    <xf numFmtId="10" fontId="56" fillId="0" borderId="0" xfId="2" applyNumberFormat="1" applyFont="1" applyFill="1" applyAlignment="1">
      <alignment horizontal="center" vertical="center"/>
    </xf>
    <xf numFmtId="0" fontId="57" fillId="0" borderId="0" xfId="0" applyFont="1" applyAlignment="1">
      <alignment horizontal="center" vertical="center" wrapText="1" readingOrder="2"/>
    </xf>
    <xf numFmtId="0" fontId="57" fillId="0" borderId="0" xfId="0" applyFont="1" applyAlignment="1">
      <alignment vertical="center" wrapText="1" readingOrder="2"/>
    </xf>
    <xf numFmtId="165" fontId="57" fillId="0" borderId="0" xfId="1" applyNumberFormat="1" applyFont="1" applyFill="1" applyBorder="1" applyAlignment="1">
      <alignment vertical="center" wrapText="1" readingOrder="2"/>
    </xf>
    <xf numFmtId="165" fontId="56" fillId="0" borderId="1" xfId="1" applyNumberFormat="1" applyFont="1" applyFill="1" applyBorder="1" applyAlignment="1">
      <alignment horizontal="center" vertical="center"/>
    </xf>
    <xf numFmtId="0" fontId="57" fillId="0" borderId="1" xfId="0" applyFont="1" applyBorder="1" applyAlignment="1">
      <alignment horizontal="center" vertical="center" wrapText="1" readingOrder="2"/>
    </xf>
    <xf numFmtId="0" fontId="56" fillId="0" borderId="0" xfId="0" applyFont="1" applyAlignment="1">
      <alignment vertical="center" wrapText="1" readingOrder="2"/>
    </xf>
    <xf numFmtId="165" fontId="56" fillId="0" borderId="0" xfId="1" applyNumberFormat="1" applyFont="1" applyFill="1" applyBorder="1" applyAlignment="1">
      <alignment horizontal="center" vertical="center" readingOrder="2"/>
    </xf>
    <xf numFmtId="165" fontId="56" fillId="0" borderId="3" xfId="1" applyNumberFormat="1" applyFont="1" applyFill="1" applyBorder="1" applyAlignment="1">
      <alignment horizontal="center" vertical="center"/>
    </xf>
    <xf numFmtId="165" fontId="56" fillId="0" borderId="0" xfId="1" applyNumberFormat="1" applyFont="1" applyFill="1" applyBorder="1" applyAlignment="1">
      <alignment horizontal="center" vertical="center" wrapText="1" readingOrder="2"/>
    </xf>
    <xf numFmtId="0" fontId="56" fillId="0" borderId="0" xfId="0" applyFont="1" applyAlignment="1">
      <alignment horizontal="center" vertical="center" readingOrder="2"/>
    </xf>
    <xf numFmtId="165" fontId="56" fillId="0" borderId="1" xfId="1" applyNumberFormat="1" applyFont="1" applyFill="1" applyBorder="1" applyAlignment="1">
      <alignment horizontal="center" vertical="center" wrapText="1" readingOrder="2"/>
    </xf>
    <xf numFmtId="165" fontId="56" fillId="0" borderId="0" xfId="5" applyNumberFormat="1" applyFont="1" applyFill="1" applyAlignment="1">
      <alignment horizontal="center" vertical="center"/>
    </xf>
    <xf numFmtId="37" fontId="56" fillId="0" borderId="0" xfId="0" applyNumberFormat="1" applyFont="1" applyAlignment="1">
      <alignment horizontal="center" vertical="center"/>
    </xf>
    <xf numFmtId="37" fontId="56" fillId="0" borderId="0" xfId="0" quotePrefix="1" applyNumberFormat="1" applyFont="1" applyAlignment="1">
      <alignment horizontal="right" vertical="center" wrapText="1"/>
    </xf>
    <xf numFmtId="165" fontId="56" fillId="0" borderId="0" xfId="5" applyNumberFormat="1" applyFont="1" applyFill="1" applyBorder="1" applyAlignment="1">
      <alignment horizontal="center" vertical="center"/>
    </xf>
    <xf numFmtId="165" fontId="56" fillId="0" borderId="0" xfId="1" applyNumberFormat="1" applyFont="1" applyFill="1" applyBorder="1" applyAlignment="1">
      <alignment horizontal="center" vertical="center"/>
    </xf>
    <xf numFmtId="3" fontId="56" fillId="0" borderId="0" xfId="1" applyNumberFormat="1" applyFont="1" applyFill="1" applyAlignment="1">
      <alignment horizontal="right" vertical="center"/>
    </xf>
    <xf numFmtId="165" fontId="56" fillId="0" borderId="0" xfId="1" applyNumberFormat="1" applyFont="1" applyFill="1" applyBorder="1" applyAlignment="1">
      <alignment vertical="center"/>
    </xf>
    <xf numFmtId="0" fontId="56" fillId="0" borderId="0" xfId="0" applyFont="1" applyAlignment="1">
      <alignment horizontal="center" vertical="center"/>
    </xf>
    <xf numFmtId="165" fontId="56" fillId="0" borderId="0" xfId="1" applyNumberFormat="1" applyFont="1" applyFill="1" applyBorder="1" applyAlignment="1">
      <alignment vertical="center" readingOrder="2"/>
    </xf>
    <xf numFmtId="165" fontId="56" fillId="0" borderId="0" xfId="1" applyNumberFormat="1" applyFont="1" applyFill="1" applyAlignment="1">
      <alignment horizontal="right" vertical="center"/>
    </xf>
    <xf numFmtId="3" fontId="56" fillId="0" borderId="0" xfId="1" applyNumberFormat="1" applyFont="1" applyFill="1" applyAlignment="1">
      <alignment horizontal="center" vertical="center"/>
    </xf>
    <xf numFmtId="9" fontId="56" fillId="0" borderId="2" xfId="2" applyFont="1" applyFill="1" applyBorder="1" applyAlignment="1">
      <alignment horizontal="center" vertical="center"/>
    </xf>
    <xf numFmtId="165" fontId="56" fillId="0" borderId="0" xfId="0" applyNumberFormat="1" applyFont="1" applyAlignment="1">
      <alignment vertical="center"/>
    </xf>
    <xf numFmtId="10" fontId="56" fillId="0" borderId="0" xfId="0" applyNumberFormat="1" applyFont="1" applyAlignment="1">
      <alignment horizontal="center" vertical="center"/>
    </xf>
    <xf numFmtId="166" fontId="56" fillId="0" borderId="0" xfId="1" applyNumberFormat="1" applyFont="1" applyFill="1" applyAlignment="1">
      <alignment vertical="center"/>
    </xf>
    <xf numFmtId="166" fontId="56" fillId="0" borderId="0" xfId="0" applyNumberFormat="1" applyFont="1" applyAlignment="1">
      <alignment horizontal="left" vertical="center"/>
    </xf>
    <xf numFmtId="0" fontId="56" fillId="0" borderId="0" xfId="0" applyFont="1" applyAlignment="1">
      <alignment horizontal="right" vertical="center"/>
    </xf>
    <xf numFmtId="0" fontId="56" fillId="0" borderId="1" xfId="0" applyFont="1" applyBorder="1" applyAlignment="1">
      <alignment vertical="center"/>
    </xf>
    <xf numFmtId="0" fontId="56" fillId="0" borderId="0" xfId="0" applyFont="1" applyAlignment="1">
      <alignment horizontal="center" vertical="center" wrapText="1"/>
    </xf>
    <xf numFmtId="165" fontId="57" fillId="0" borderId="3" xfId="1" applyNumberFormat="1" applyFont="1" applyFill="1" applyBorder="1" applyAlignment="1">
      <alignment horizontal="center" vertical="center" wrapText="1" readingOrder="2"/>
    </xf>
    <xf numFmtId="166" fontId="57" fillId="0" borderId="3" xfId="1" applyNumberFormat="1" applyFont="1" applyFill="1" applyBorder="1" applyAlignment="1">
      <alignment horizontal="center" vertical="center" wrapText="1" readingOrder="2"/>
    </xf>
    <xf numFmtId="0" fontId="57" fillId="0" borderId="3" xfId="0" applyFont="1" applyBorder="1" applyAlignment="1">
      <alignment horizontal="center" vertical="center" wrapText="1" readingOrder="2"/>
    </xf>
    <xf numFmtId="165" fontId="57" fillId="0" borderId="0" xfId="1" applyNumberFormat="1" applyFont="1" applyFill="1" applyBorder="1" applyAlignment="1">
      <alignment horizontal="center" vertical="center" wrapText="1" readingOrder="2"/>
    </xf>
    <xf numFmtId="166" fontId="57" fillId="0" borderId="0" xfId="1" applyNumberFormat="1" applyFont="1" applyFill="1" applyBorder="1" applyAlignment="1">
      <alignment horizontal="center" vertical="center" wrapText="1" readingOrder="2"/>
    </xf>
    <xf numFmtId="166" fontId="56" fillId="0" borderId="1" xfId="1" applyNumberFormat="1" applyFont="1" applyFill="1" applyBorder="1" applyAlignment="1">
      <alignment horizontal="center" vertical="center" wrapText="1" readingOrder="2"/>
    </xf>
    <xf numFmtId="166" fontId="57" fillId="0" borderId="4" xfId="0" applyNumberFormat="1" applyFont="1" applyBorder="1" applyAlignment="1">
      <alignment horizontal="center" vertical="center" wrapText="1" readingOrder="2"/>
    </xf>
    <xf numFmtId="0" fontId="57" fillId="0" borderId="4" xfId="0" applyFont="1" applyBorder="1" applyAlignment="1">
      <alignment horizontal="center" vertical="center" wrapText="1" readingOrder="2"/>
    </xf>
    <xf numFmtId="166" fontId="57" fillId="0" borderId="4" xfId="1" applyNumberFormat="1" applyFont="1" applyFill="1" applyBorder="1" applyAlignment="1">
      <alignment horizontal="center" vertical="center" wrapText="1" readingOrder="2"/>
    </xf>
    <xf numFmtId="0" fontId="56" fillId="0" borderId="0" xfId="0" applyFont="1" applyAlignment="1">
      <alignment horizontal="right" vertical="center" wrapText="1"/>
    </xf>
    <xf numFmtId="165" fontId="57" fillId="0" borderId="0" xfId="1" applyNumberFormat="1" applyFont="1" applyFill="1" applyBorder="1" applyAlignment="1">
      <alignment horizontal="center" vertical="center" readingOrder="2"/>
    </xf>
    <xf numFmtId="0" fontId="57" fillId="0" borderId="0" xfId="0" applyFont="1" applyAlignment="1">
      <alignment vertical="center"/>
    </xf>
    <xf numFmtId="37" fontId="57" fillId="0" borderId="0" xfId="0" applyNumberFormat="1" applyFont="1" applyAlignment="1">
      <alignment horizontal="center" vertical="center"/>
    </xf>
    <xf numFmtId="0" fontId="58" fillId="0" borderId="0" xfId="0" applyFont="1" applyAlignment="1">
      <alignment horizontal="right" vertical="center" wrapText="1"/>
    </xf>
    <xf numFmtId="0" fontId="58" fillId="0" borderId="0" xfId="0" applyFont="1" applyAlignment="1">
      <alignment horizontal="center" vertical="center" wrapText="1"/>
    </xf>
    <xf numFmtId="165" fontId="58" fillId="0" borderId="8" xfId="1" applyNumberFormat="1" applyFont="1" applyFill="1" applyBorder="1" applyAlignment="1">
      <alignment horizontal="center" vertical="center" readingOrder="2"/>
    </xf>
    <xf numFmtId="165" fontId="58" fillId="0" borderId="0" xfId="1" applyNumberFormat="1" applyFont="1" applyFill="1" applyBorder="1" applyAlignment="1">
      <alignment horizontal="center" vertical="center" readingOrder="2"/>
    </xf>
    <xf numFmtId="165" fontId="58" fillId="0" borderId="8" xfId="1" applyNumberFormat="1" applyFont="1" applyFill="1" applyBorder="1" applyAlignment="1">
      <alignment horizontal="left" vertical="center" readingOrder="2"/>
    </xf>
    <xf numFmtId="10" fontId="58" fillId="0" borderId="8" xfId="0" applyNumberFormat="1" applyFont="1" applyBorder="1" applyAlignment="1">
      <alignment horizontal="center" vertical="center"/>
    </xf>
    <xf numFmtId="10" fontId="58" fillId="0" borderId="0" xfId="0" applyNumberFormat="1" applyFont="1" applyAlignment="1">
      <alignment horizontal="center" vertical="center"/>
    </xf>
    <xf numFmtId="166" fontId="58" fillId="0" borderId="0" xfId="1" applyNumberFormat="1" applyFont="1" applyFill="1" applyBorder="1" applyAlignment="1">
      <alignment horizontal="center" vertical="center" wrapText="1" readingOrder="2"/>
    </xf>
    <xf numFmtId="166" fontId="56" fillId="0" borderId="0" xfId="0" applyNumberFormat="1" applyFont="1" applyAlignment="1">
      <alignment vertical="center"/>
    </xf>
    <xf numFmtId="0" fontId="44" fillId="0" borderId="0" xfId="0" applyFont="1" applyAlignment="1">
      <alignment horizontal="center"/>
    </xf>
    <xf numFmtId="0" fontId="45" fillId="0" borderId="0" xfId="0" applyFont="1"/>
    <xf numFmtId="37" fontId="42" fillId="0" borderId="16" xfId="0" quotePrefix="1" applyNumberFormat="1" applyFont="1" applyBorder="1" applyAlignment="1">
      <alignment horizontal="right" vertical="center" wrapText="1"/>
    </xf>
    <xf numFmtId="0" fontId="46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37" fontId="42" fillId="0" borderId="0" xfId="0" applyNumberFormat="1" applyFont="1" applyAlignment="1">
      <alignment horizontal="center" vertical="center"/>
    </xf>
    <xf numFmtId="3" fontId="42" fillId="0" borderId="0" xfId="0" applyNumberFormat="1" applyFont="1" applyAlignment="1">
      <alignment horizontal="center" vertical="center" wrapText="1"/>
    </xf>
    <xf numFmtId="37" fontId="42" fillId="0" borderId="0" xfId="0" quotePrefix="1" applyNumberFormat="1" applyFont="1" applyAlignment="1">
      <alignment horizontal="right" vertical="center" wrapText="1"/>
    </xf>
    <xf numFmtId="165" fontId="42" fillId="0" borderId="8" xfId="1" applyNumberFormat="1" applyFont="1" applyFill="1" applyBorder="1" applyAlignment="1">
      <alignment vertical="center"/>
    </xf>
    <xf numFmtId="3" fontId="45" fillId="0" borderId="0" xfId="0" applyNumberFormat="1" applyFont="1"/>
    <xf numFmtId="165" fontId="45" fillId="0" borderId="0" xfId="0" applyNumberFormat="1" applyFont="1"/>
    <xf numFmtId="0" fontId="44" fillId="0" borderId="0" xfId="0" applyFont="1" applyAlignment="1">
      <alignment vertical="center" readingOrder="2"/>
    </xf>
    <xf numFmtId="166" fontId="44" fillId="0" borderId="0" xfId="1" applyNumberFormat="1" applyFont="1" applyFill="1" applyAlignment="1">
      <alignment vertical="center" readingOrder="2"/>
    </xf>
    <xf numFmtId="166" fontId="46" fillId="0" borderId="0" xfId="1" applyNumberFormat="1" applyFont="1" applyFill="1"/>
    <xf numFmtId="0" fontId="46" fillId="0" borderId="14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165" fontId="46" fillId="0" borderId="1" xfId="1" applyNumberFormat="1" applyFont="1" applyFill="1" applyBorder="1" applyAlignment="1">
      <alignment horizontal="center" vertical="center" wrapText="1"/>
    </xf>
    <xf numFmtId="165" fontId="46" fillId="0" borderId="0" xfId="1" applyNumberFormat="1" applyFont="1" applyFill="1" applyAlignment="1">
      <alignment horizontal="center" vertical="center"/>
    </xf>
    <xf numFmtId="165" fontId="46" fillId="0" borderId="1" xfId="1" applyNumberFormat="1" applyFont="1" applyFill="1" applyBorder="1" applyAlignment="1">
      <alignment horizontal="center" vertical="center"/>
    </xf>
    <xf numFmtId="166" fontId="46" fillId="0" borderId="1" xfId="1" applyNumberFormat="1" applyFont="1" applyFill="1" applyBorder="1" applyAlignment="1">
      <alignment horizontal="center" vertical="center" wrapText="1"/>
    </xf>
    <xf numFmtId="166" fontId="46" fillId="0" borderId="1" xfId="1" applyNumberFormat="1" applyFont="1" applyFill="1" applyBorder="1" applyAlignment="1">
      <alignment horizontal="center" vertical="center"/>
    </xf>
    <xf numFmtId="166" fontId="46" fillId="0" borderId="0" xfId="1" applyNumberFormat="1" applyFont="1" applyFill="1" applyAlignment="1">
      <alignment horizontal="center" vertical="center"/>
    </xf>
    <xf numFmtId="0" fontId="46" fillId="0" borderId="0" xfId="0" quotePrefix="1" applyFont="1" applyAlignment="1">
      <alignment horizontal="right" vertical="center"/>
    </xf>
    <xf numFmtId="0" fontId="46" fillId="0" borderId="0" xfId="0" applyFont="1" applyAlignment="1">
      <alignment vertical="center"/>
    </xf>
    <xf numFmtId="165" fontId="46" fillId="0" borderId="0" xfId="1" applyNumberFormat="1" applyFont="1" applyFill="1" applyBorder="1" applyAlignment="1">
      <alignment vertical="center" wrapText="1"/>
    </xf>
    <xf numFmtId="165" fontId="46" fillId="0" borderId="8" xfId="1" applyNumberFormat="1" applyFont="1" applyFill="1" applyBorder="1" applyAlignment="1">
      <alignment vertical="center" wrapText="1"/>
    </xf>
    <xf numFmtId="165" fontId="46" fillId="0" borderId="0" xfId="0" applyNumberFormat="1" applyFont="1"/>
    <xf numFmtId="165" fontId="46" fillId="0" borderId="0" xfId="1" applyNumberFormat="1" applyFont="1" applyFill="1"/>
    <xf numFmtId="3" fontId="59" fillId="0" borderId="0" xfId="0" applyNumberFormat="1" applyFont="1"/>
    <xf numFmtId="2" fontId="46" fillId="0" borderId="9" xfId="0" applyNumberFormat="1" applyFont="1" applyBorder="1" applyAlignment="1">
      <alignment vertical="center"/>
    </xf>
    <xf numFmtId="165" fontId="45" fillId="0" borderId="0" xfId="1" applyNumberFormat="1" applyFont="1" applyFill="1"/>
    <xf numFmtId="166" fontId="45" fillId="0" borderId="0" xfId="1" applyNumberFormat="1" applyFont="1" applyFill="1"/>
    <xf numFmtId="0" fontId="60" fillId="0" borderId="0" xfId="0" applyFont="1"/>
    <xf numFmtId="165" fontId="60" fillId="0" borderId="0" xfId="1" applyNumberFormat="1" applyFont="1" applyFill="1"/>
    <xf numFmtId="166" fontId="60" fillId="0" borderId="0" xfId="1" applyNumberFormat="1" applyFont="1" applyFill="1"/>
    <xf numFmtId="3" fontId="60" fillId="0" borderId="0" xfId="0" applyNumberFormat="1" applyFont="1"/>
    <xf numFmtId="165" fontId="48" fillId="0" borderId="0" xfId="0" applyNumberFormat="1" applyFont="1"/>
    <xf numFmtId="166" fontId="48" fillId="0" borderId="0" xfId="1" applyNumberFormat="1" applyFont="1" applyFill="1"/>
    <xf numFmtId="166" fontId="61" fillId="0" borderId="0" xfId="1" applyNumberFormat="1" applyFont="1" applyFill="1"/>
    <xf numFmtId="0" fontId="41" fillId="0" borderId="0" xfId="0" applyFont="1" applyAlignment="1">
      <alignment horizontal="right" vertical="center" readingOrder="2"/>
    </xf>
    <xf numFmtId="166" fontId="44" fillId="0" borderId="1" xfId="1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165" fontId="46" fillId="0" borderId="0" xfId="1" applyNumberFormat="1" applyFont="1" applyFill="1" applyAlignment="1">
      <alignment horizontal="right" vertical="center"/>
    </xf>
    <xf numFmtId="165" fontId="44" fillId="0" borderId="8" xfId="1" applyNumberFormat="1" applyFont="1" applyFill="1" applyBorder="1" applyAlignment="1">
      <alignment vertical="center"/>
    </xf>
    <xf numFmtId="166" fontId="44" fillId="0" borderId="0" xfId="1" applyNumberFormat="1" applyFont="1" applyFill="1" applyBorder="1" applyAlignment="1">
      <alignment vertical="center"/>
    </xf>
    <xf numFmtId="0" fontId="42" fillId="0" borderId="5" xfId="0" applyFont="1" applyBorder="1" applyAlignment="1">
      <alignment horizontal="center"/>
    </xf>
    <xf numFmtId="0" fontId="42" fillId="0" borderId="6" xfId="0" applyFont="1" applyBorder="1" applyAlignment="1">
      <alignment horizontal="center"/>
    </xf>
    <xf numFmtId="0" fontId="42" fillId="0" borderId="7" xfId="0" applyFont="1" applyBorder="1" applyAlignment="1">
      <alignment horizontal="center"/>
    </xf>
    <xf numFmtId="166" fontId="44" fillId="0" borderId="1" xfId="1" applyNumberFormat="1" applyFont="1" applyFill="1" applyBorder="1" applyAlignment="1">
      <alignment horizontal="center" vertical="center"/>
    </xf>
    <xf numFmtId="166" fontId="44" fillId="0" borderId="1" xfId="1" applyNumberFormat="1" applyFont="1" applyFill="1" applyBorder="1" applyAlignment="1">
      <alignment horizontal="center" vertical="center" wrapText="1" readingOrder="2"/>
    </xf>
    <xf numFmtId="0" fontId="41" fillId="0" borderId="0" xfId="0" applyFont="1" applyAlignment="1">
      <alignment horizontal="right" vertical="center" readingOrder="2"/>
    </xf>
    <xf numFmtId="0" fontId="44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6" fillId="0" borderId="12" xfId="0" applyFont="1" applyBorder="1" applyAlignment="1">
      <alignment horizontal="center" vertical="center" wrapText="1" readingOrder="2"/>
    </xf>
    <xf numFmtId="0" fontId="56" fillId="0" borderId="13" xfId="0" applyFont="1" applyBorder="1" applyAlignment="1">
      <alignment horizontal="center" vertical="center" wrapText="1" readingOrder="2"/>
    </xf>
    <xf numFmtId="165" fontId="56" fillId="0" borderId="3" xfId="1" applyNumberFormat="1" applyFont="1" applyFill="1" applyBorder="1" applyAlignment="1">
      <alignment horizontal="center" vertical="center"/>
    </xf>
    <xf numFmtId="165" fontId="56" fillId="0" borderId="3" xfId="1" applyNumberFormat="1" applyFont="1" applyFill="1" applyBorder="1" applyAlignment="1">
      <alignment horizontal="center" vertical="center" wrapText="1" readingOrder="2"/>
    </xf>
    <xf numFmtId="165" fontId="56" fillId="0" borderId="0" xfId="1" applyNumberFormat="1" applyFont="1" applyFill="1" applyBorder="1" applyAlignment="1">
      <alignment horizontal="center" vertical="center" wrapText="1" readingOrder="2"/>
    </xf>
    <xf numFmtId="165" fontId="56" fillId="0" borderId="3" xfId="1" applyNumberFormat="1" applyFont="1" applyFill="1" applyBorder="1" applyAlignment="1">
      <alignment horizontal="center" vertical="center" readingOrder="2"/>
    </xf>
    <xf numFmtId="165" fontId="56" fillId="0" borderId="1" xfId="1" applyNumberFormat="1" applyFont="1" applyFill="1" applyBorder="1" applyAlignment="1">
      <alignment horizontal="center" vertical="center" readingOrder="2"/>
    </xf>
    <xf numFmtId="0" fontId="57" fillId="0" borderId="0" xfId="0" applyFont="1" applyAlignment="1">
      <alignment horizontal="right" vertical="center" readingOrder="2"/>
    </xf>
    <xf numFmtId="165" fontId="56" fillId="0" borderId="1" xfId="1" applyNumberFormat="1" applyFont="1" applyFill="1" applyBorder="1" applyAlignment="1">
      <alignment horizontal="center" vertical="center"/>
    </xf>
    <xf numFmtId="165" fontId="57" fillId="0" borderId="1" xfId="1" applyNumberFormat="1" applyFont="1" applyFill="1" applyBorder="1" applyAlignment="1">
      <alignment horizontal="center" vertical="center" wrapText="1" readingOrder="2"/>
    </xf>
    <xf numFmtId="0" fontId="57" fillId="0" borderId="1" xfId="0" applyFont="1" applyBorder="1" applyAlignment="1">
      <alignment horizontal="center" vertical="center" wrapText="1" readingOrder="2"/>
    </xf>
    <xf numFmtId="165" fontId="56" fillId="0" borderId="1" xfId="1" applyNumberFormat="1" applyFont="1" applyFill="1" applyBorder="1" applyAlignment="1">
      <alignment horizontal="center" vertical="center" wrapText="1" readingOrder="2"/>
    </xf>
    <xf numFmtId="10" fontId="56" fillId="0" borderId="3" xfId="2" applyNumberFormat="1" applyFont="1" applyFill="1" applyBorder="1" applyAlignment="1">
      <alignment horizontal="center" vertical="center" wrapText="1" readingOrder="2"/>
    </xf>
    <xf numFmtId="10" fontId="56" fillId="0" borderId="1" xfId="2" applyNumberFormat="1" applyFont="1" applyFill="1" applyBorder="1" applyAlignment="1">
      <alignment horizontal="center" vertical="center" wrapText="1" readingOrder="2"/>
    </xf>
    <xf numFmtId="0" fontId="32" fillId="0" borderId="0" xfId="0" applyFont="1" applyAlignment="1">
      <alignment horizontal="center"/>
    </xf>
    <xf numFmtId="0" fontId="50" fillId="0" borderId="0" xfId="0" applyFont="1" applyAlignment="1">
      <alignment horizontal="right" vertical="center" readingOrder="2"/>
    </xf>
    <xf numFmtId="0" fontId="32" fillId="0" borderId="1" xfId="0" applyFont="1" applyBorder="1" applyAlignment="1">
      <alignment horizontal="center" vertical="center" wrapText="1" readingOrder="2"/>
    </xf>
    <xf numFmtId="0" fontId="32" fillId="0" borderId="1" xfId="0" applyFont="1" applyBorder="1" applyAlignment="1">
      <alignment horizontal="center"/>
    </xf>
    <xf numFmtId="0" fontId="32" fillId="0" borderId="3" xfId="0" applyFont="1" applyBorder="1" applyAlignment="1">
      <alignment horizontal="center" vertical="center" wrapText="1" readingOrder="2"/>
    </xf>
    <xf numFmtId="0" fontId="32" fillId="0" borderId="0" xfId="0" applyFont="1" applyAlignment="1">
      <alignment horizontal="center" vertical="center" wrapText="1" readingOrder="2"/>
    </xf>
    <xf numFmtId="0" fontId="32" fillId="0" borderId="3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3" xfId="0" applyFont="1" applyBorder="1" applyAlignment="1">
      <alignment horizontal="center" vertical="center" readingOrder="2"/>
    </xf>
    <xf numFmtId="0" fontId="32" fillId="0" borderId="1" xfId="0" applyFont="1" applyBorder="1" applyAlignment="1">
      <alignment horizontal="center" vertical="center" readingOrder="2"/>
    </xf>
    <xf numFmtId="0" fontId="42" fillId="0" borderId="3" xfId="0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2" fillId="0" borderId="3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51" fillId="0" borderId="0" xfId="0" applyFont="1" applyAlignment="1">
      <alignment horizontal="right" vertical="center" readingOrder="2"/>
    </xf>
    <xf numFmtId="0" fontId="41" fillId="0" borderId="1" xfId="0" applyFont="1" applyBorder="1" applyAlignment="1">
      <alignment horizontal="center" vertical="center" wrapText="1" readingOrder="2"/>
    </xf>
    <xf numFmtId="0" fontId="42" fillId="0" borderId="3" xfId="0" applyFont="1" applyBorder="1" applyAlignment="1">
      <alignment horizontal="center" vertical="center" readingOrder="2"/>
    </xf>
    <xf numFmtId="0" fontId="42" fillId="0" borderId="1" xfId="0" applyFont="1" applyBorder="1" applyAlignment="1">
      <alignment horizontal="center" vertical="center" readingOrder="2"/>
    </xf>
    <xf numFmtId="0" fontId="42" fillId="0" borderId="0" xfId="0" applyFont="1" applyAlignment="1">
      <alignment horizontal="center" vertical="center" wrapText="1" readingOrder="2"/>
    </xf>
    <xf numFmtId="0" fontId="42" fillId="0" borderId="1" xfId="0" applyFont="1" applyBorder="1" applyAlignment="1">
      <alignment horizontal="center" vertical="center" wrapText="1" readingOrder="2"/>
    </xf>
    <xf numFmtId="165" fontId="42" fillId="0" borderId="0" xfId="1" applyNumberFormat="1" applyFont="1" applyFill="1" applyBorder="1" applyAlignment="1">
      <alignment horizontal="center" vertical="center" readingOrder="2"/>
    </xf>
    <xf numFmtId="165" fontId="42" fillId="0" borderId="1" xfId="1" applyNumberFormat="1" applyFont="1" applyFill="1" applyBorder="1" applyAlignment="1">
      <alignment horizontal="center" vertical="center" readingOrder="2"/>
    </xf>
    <xf numFmtId="0" fontId="36" fillId="0" borderId="1" xfId="0" applyFont="1" applyBorder="1" applyAlignment="1">
      <alignment horizontal="center" vertical="center" wrapText="1" readingOrder="2"/>
    </xf>
    <xf numFmtId="0" fontId="36" fillId="0" borderId="0" xfId="0" applyFont="1" applyAlignment="1">
      <alignment horizontal="center"/>
    </xf>
    <xf numFmtId="37" fontId="57" fillId="0" borderId="1" xfId="0" applyNumberFormat="1" applyFont="1" applyBorder="1" applyAlignment="1">
      <alignment horizontal="center" vertical="center" wrapText="1" readingOrder="2"/>
    </xf>
    <xf numFmtId="0" fontId="56" fillId="0" borderId="3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1" xfId="0" applyFont="1" applyBorder="1" applyAlignment="1">
      <alignment horizontal="center" vertical="center" wrapText="1"/>
    </xf>
    <xf numFmtId="165" fontId="57" fillId="0" borderId="3" xfId="1" applyNumberFormat="1" applyFont="1" applyFill="1" applyBorder="1" applyAlignment="1">
      <alignment horizontal="center" vertical="center" wrapText="1" readingOrder="2"/>
    </xf>
    <xf numFmtId="165" fontId="57" fillId="0" borderId="0" xfId="1" applyNumberFormat="1" applyFont="1" applyFill="1" applyBorder="1" applyAlignment="1">
      <alignment horizontal="center" vertical="center" wrapText="1" readingOrder="2"/>
    </xf>
    <xf numFmtId="166" fontId="57" fillId="0" borderId="3" xfId="1" applyNumberFormat="1" applyFont="1" applyFill="1" applyBorder="1" applyAlignment="1">
      <alignment horizontal="center" vertical="center" wrapText="1" readingOrder="2"/>
    </xf>
    <xf numFmtId="166" fontId="57" fillId="0" borderId="0" xfId="1" applyNumberFormat="1" applyFont="1" applyFill="1" applyBorder="1" applyAlignment="1">
      <alignment horizontal="center" vertical="center" wrapText="1" readingOrder="2"/>
    </xf>
    <xf numFmtId="0" fontId="57" fillId="0" borderId="3" xfId="0" applyFont="1" applyBorder="1" applyAlignment="1">
      <alignment horizontal="center" vertical="center" wrapText="1" readingOrder="2"/>
    </xf>
    <xf numFmtId="0" fontId="39" fillId="0" borderId="0" xfId="0" applyFont="1" applyAlignment="1">
      <alignment horizontal="center"/>
    </xf>
    <xf numFmtId="0" fontId="36" fillId="0" borderId="3" xfId="0" applyFont="1" applyBorder="1" applyAlignment="1">
      <alignment horizontal="center" vertical="center" wrapText="1" readingOrder="2"/>
    </xf>
    <xf numFmtId="0" fontId="36" fillId="0" borderId="0" xfId="0" applyFont="1" applyAlignment="1">
      <alignment horizontal="center" vertical="center" wrapText="1" readingOrder="2"/>
    </xf>
    <xf numFmtId="0" fontId="36" fillId="0" borderId="0" xfId="0" applyFont="1" applyAlignment="1">
      <alignment horizontal="right" vertical="center" readingOrder="2"/>
    </xf>
    <xf numFmtId="37" fontId="36" fillId="0" borderId="1" xfId="0" applyNumberFormat="1" applyFont="1" applyBorder="1" applyAlignment="1">
      <alignment horizontal="center" vertical="center" wrapText="1" readingOrder="2"/>
    </xf>
    <xf numFmtId="165" fontId="36" fillId="0" borderId="1" xfId="0" applyNumberFormat="1" applyFont="1" applyBorder="1" applyAlignment="1">
      <alignment horizontal="center" vertical="center" wrapText="1" readingOrder="2"/>
    </xf>
    <xf numFmtId="0" fontId="37" fillId="0" borderId="3" xfId="0" applyFont="1" applyBorder="1" applyAlignment="1">
      <alignment vertical="center" wrapText="1"/>
    </xf>
    <xf numFmtId="0" fontId="37" fillId="0" borderId="0" xfId="0" applyFont="1" applyAlignment="1">
      <alignment vertical="center" wrapText="1"/>
    </xf>
    <xf numFmtId="165" fontId="36" fillId="0" borderId="0" xfId="1" applyNumberFormat="1" applyFont="1" applyFill="1" applyBorder="1" applyAlignment="1">
      <alignment horizontal="center" vertical="center" wrapText="1"/>
    </xf>
    <xf numFmtId="37" fontId="36" fillId="0" borderId="0" xfId="0" applyNumberFormat="1" applyFont="1" applyAlignment="1">
      <alignment horizontal="center" vertical="center" wrapText="1" readingOrder="2"/>
    </xf>
    <xf numFmtId="37" fontId="41" fillId="0" borderId="15" xfId="0" applyNumberFormat="1" applyFont="1" applyBorder="1" applyAlignment="1">
      <alignment horizontal="center" vertical="center"/>
    </xf>
    <xf numFmtId="0" fontId="45" fillId="0" borderId="15" xfId="0" applyFont="1" applyBorder="1"/>
    <xf numFmtId="0" fontId="44" fillId="0" borderId="0" xfId="0" applyFont="1" applyAlignment="1">
      <alignment horizontal="right" vertical="center" readingOrder="2"/>
    </xf>
    <xf numFmtId="166" fontId="44" fillId="0" borderId="0" xfId="1" applyNumberFormat="1" applyFont="1" applyFill="1" applyAlignment="1">
      <alignment horizontal="right" vertical="center" readingOrder="2"/>
    </xf>
    <xf numFmtId="165" fontId="47" fillId="0" borderId="1" xfId="1" applyNumberFormat="1" applyFont="1" applyFill="1" applyBorder="1" applyAlignment="1">
      <alignment horizontal="center" vertical="center" wrapText="1" readingOrder="2"/>
    </xf>
    <xf numFmtId="0" fontId="47" fillId="0" borderId="0" xfId="0" applyFont="1" applyAlignment="1">
      <alignment horizontal="center"/>
    </xf>
    <xf numFmtId="0" fontId="46" fillId="0" borderId="5" xfId="0" applyFont="1" applyBorder="1" applyAlignment="1">
      <alignment horizontal="center"/>
    </xf>
    <xf numFmtId="0" fontId="46" fillId="0" borderId="6" xfId="0" applyFont="1" applyBorder="1" applyAlignment="1">
      <alignment horizontal="center"/>
    </xf>
    <xf numFmtId="0" fontId="46" fillId="0" borderId="7" xfId="0" applyFont="1" applyBorder="1" applyAlignment="1">
      <alignment horizontal="center"/>
    </xf>
    <xf numFmtId="37" fontId="44" fillId="0" borderId="1" xfId="0" applyNumberFormat="1" applyFont="1" applyBorder="1" applyAlignment="1">
      <alignment horizontal="center" vertical="center" wrapText="1" readingOrder="2"/>
    </xf>
    <xf numFmtId="0" fontId="44" fillId="0" borderId="1" xfId="0" applyFont="1" applyBorder="1" applyAlignment="1">
      <alignment horizontal="center" vertical="center" wrapText="1" readingOrder="2"/>
    </xf>
  </cellXfs>
  <cellStyles count="10">
    <cellStyle name="Comma" xfId="1" builtinId="3"/>
    <cellStyle name="Comma 2" xfId="5" xr:uid="{00000000-0005-0000-0000-000001000000}"/>
    <cellStyle name="Comma 3" xfId="7" xr:uid="{00000000-0005-0000-0000-000002000000}"/>
    <cellStyle name="Comma 4" xfId="9" xr:uid="{00000000-0005-0000-0000-000003000000}"/>
    <cellStyle name="Hyperlink 2" xfId="4" xr:uid="{00000000-0005-0000-0000-000004000000}"/>
    <cellStyle name="Normal" xfId="0" builtinId="0"/>
    <cellStyle name="Normal 2" xfId="3" xr:uid="{00000000-0005-0000-0000-000006000000}"/>
    <cellStyle name="Normal 3" xfId="6" xr:uid="{00000000-0005-0000-0000-000007000000}"/>
    <cellStyle name="Normal 4" xfId="8" xr:uid="{00000000-0005-0000-0000-000008000000}"/>
    <cellStyle name="Percent" xfId="2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408</xdr:col>
      <xdr:colOff>215265</xdr:colOff>
      <xdr:row>0</xdr:row>
      <xdr:rowOff>1</xdr:rowOff>
    </xdr:from>
    <xdr:to>
      <xdr:col>420</xdr:col>
      <xdr:colOff>69566</xdr:colOff>
      <xdr:row>45</xdr:row>
      <xdr:rowOff>153143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427583-F1C3-8DB6-8890-71949C6D7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4876194" y="1"/>
          <a:ext cx="7352381" cy="9304762"/>
        </a:xfrm>
        <a:prstGeom prst="rect">
          <a:avLst/>
        </a:prstGeom>
      </xdr:spPr>
    </xdr:pic>
    <xdr:clientData/>
  </xdr:twoCellAnchor>
  <xdr:twoCellAnchor editAs="oneCell">
    <xdr:from>
      <xdr:col>407</xdr:col>
      <xdr:colOff>240030</xdr:colOff>
      <xdr:row>6</xdr:row>
      <xdr:rowOff>0</xdr:rowOff>
    </xdr:from>
    <xdr:to>
      <xdr:col>428</xdr:col>
      <xdr:colOff>318390</xdr:colOff>
      <xdr:row>89</xdr:row>
      <xdr:rowOff>115974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11B5A49-1B50-AF30-0B8A-24577AA6D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9628650" y="2114550"/>
          <a:ext cx="13200000" cy="1708571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66675</xdr:colOff>
      <xdr:row>0</xdr:row>
      <xdr:rowOff>0</xdr:rowOff>
    </xdr:from>
    <xdr:to>
      <xdr:col>11</xdr:col>
      <xdr:colOff>19049</xdr:colOff>
      <xdr:row>36</xdr:row>
      <xdr:rowOff>57150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6DA3F32-59E6-87DA-4866-5743756BC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92867401" y="0"/>
          <a:ext cx="6238874" cy="74676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bayramloo\Downloads\report(8).xlsx" TargetMode="External"/><Relationship Id="rId1" Type="http://schemas.openxmlformats.org/officeDocument/2006/relationships/externalLinkPath" Target="file:///C:\Users\m.bayramloo\Downloads\report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 refreshError="1">
        <row r="1">
          <cell r="B1" t="str">
            <v>کد حساب</v>
          </cell>
          <cell r="D1" t="str">
            <v>مانده از قبل بدهکار</v>
          </cell>
        </row>
        <row r="2">
          <cell r="B2" t="str">
            <v>42-10-101</v>
          </cell>
          <cell r="D2">
            <v>0</v>
          </cell>
        </row>
        <row r="3">
          <cell r="B3" t="str">
            <v>42-10-1010147</v>
          </cell>
          <cell r="D3">
            <v>0</v>
          </cell>
        </row>
        <row r="4">
          <cell r="B4" t="str">
            <v>42-10-10105</v>
          </cell>
          <cell r="D4">
            <v>0</v>
          </cell>
        </row>
        <row r="5">
          <cell r="B5" t="str">
            <v>42-10-1010828</v>
          </cell>
          <cell r="D5">
            <v>0</v>
          </cell>
        </row>
        <row r="6">
          <cell r="B6" t="str">
            <v>42-10-1011</v>
          </cell>
          <cell r="D6">
            <v>0</v>
          </cell>
        </row>
        <row r="7">
          <cell r="B7" t="str">
            <v>42-10-10112</v>
          </cell>
          <cell r="D7">
            <v>0</v>
          </cell>
        </row>
        <row r="8">
          <cell r="B8" t="str">
            <v>42-10-101120</v>
          </cell>
          <cell r="D8">
            <v>0</v>
          </cell>
        </row>
        <row r="9">
          <cell r="B9" t="str">
            <v>42-10-101121</v>
          </cell>
          <cell r="D9">
            <v>0</v>
          </cell>
        </row>
        <row r="10">
          <cell r="B10" t="str">
            <v>42-10-101129</v>
          </cell>
          <cell r="D10">
            <v>0</v>
          </cell>
        </row>
        <row r="11">
          <cell r="B11" t="str">
            <v>42-10-10113</v>
          </cell>
          <cell r="D11">
            <v>0</v>
          </cell>
        </row>
        <row r="12">
          <cell r="B12" t="str">
            <v>42-10-10115</v>
          </cell>
          <cell r="D12">
            <v>0</v>
          </cell>
        </row>
        <row r="13">
          <cell r="B13" t="str">
            <v>42-10-1011574</v>
          </cell>
          <cell r="D13">
            <v>0</v>
          </cell>
        </row>
        <row r="14">
          <cell r="B14" t="str">
            <v>42-10-10117</v>
          </cell>
          <cell r="D14">
            <v>0</v>
          </cell>
        </row>
        <row r="15">
          <cell r="B15" t="str">
            <v>42-10-10123</v>
          </cell>
          <cell r="D15">
            <v>0</v>
          </cell>
        </row>
        <row r="16">
          <cell r="B16" t="str">
            <v>42-10-10126</v>
          </cell>
          <cell r="D16">
            <v>0</v>
          </cell>
        </row>
        <row r="17">
          <cell r="B17" t="str">
            <v>42-10-10128</v>
          </cell>
          <cell r="D17">
            <v>0</v>
          </cell>
        </row>
        <row r="18">
          <cell r="B18" t="str">
            <v>42-10-10134</v>
          </cell>
          <cell r="D18">
            <v>0</v>
          </cell>
        </row>
        <row r="19">
          <cell r="B19" t="str">
            <v>42-10-10143</v>
          </cell>
          <cell r="D19">
            <v>0</v>
          </cell>
        </row>
        <row r="20">
          <cell r="B20" t="str">
            <v>42-10-10147</v>
          </cell>
          <cell r="D20">
            <v>0</v>
          </cell>
        </row>
        <row r="21">
          <cell r="B21" t="str">
            <v>42-10-10152</v>
          </cell>
          <cell r="D21">
            <v>0</v>
          </cell>
        </row>
        <row r="22">
          <cell r="B22" t="str">
            <v>42-10-101537</v>
          </cell>
          <cell r="D22">
            <v>0</v>
          </cell>
        </row>
        <row r="23">
          <cell r="B23" t="str">
            <v>42-10-10154</v>
          </cell>
          <cell r="D23">
            <v>0</v>
          </cell>
        </row>
        <row r="24">
          <cell r="B24" t="str">
            <v>42-10-101544</v>
          </cell>
          <cell r="D24">
            <v>0</v>
          </cell>
        </row>
        <row r="25">
          <cell r="B25" t="str">
            <v>42-10-10155</v>
          </cell>
          <cell r="D25">
            <v>0</v>
          </cell>
        </row>
        <row r="26">
          <cell r="B26" t="str">
            <v>42-10-10161</v>
          </cell>
          <cell r="D26">
            <v>0</v>
          </cell>
        </row>
        <row r="27">
          <cell r="B27" t="str">
            <v>42-10-10162</v>
          </cell>
          <cell r="D27">
            <v>0</v>
          </cell>
        </row>
        <row r="28">
          <cell r="B28" t="str">
            <v>42-10-101640</v>
          </cell>
          <cell r="D28">
            <v>0</v>
          </cell>
        </row>
        <row r="29">
          <cell r="B29" t="str">
            <v>42-10-10166</v>
          </cell>
          <cell r="D29">
            <v>0</v>
          </cell>
        </row>
        <row r="30">
          <cell r="B30" t="str">
            <v>42-10-10168</v>
          </cell>
          <cell r="D30">
            <v>0</v>
          </cell>
        </row>
        <row r="31">
          <cell r="B31" t="str">
            <v>42-10-1017</v>
          </cell>
          <cell r="D31">
            <v>0</v>
          </cell>
        </row>
        <row r="32">
          <cell r="B32" t="str">
            <v>42-10-10170</v>
          </cell>
          <cell r="D32">
            <v>0</v>
          </cell>
        </row>
        <row r="33">
          <cell r="B33" t="str">
            <v>42-10-10172</v>
          </cell>
          <cell r="D33">
            <v>0</v>
          </cell>
        </row>
        <row r="34">
          <cell r="B34" t="str">
            <v>42-10-10178</v>
          </cell>
          <cell r="D34">
            <v>0</v>
          </cell>
        </row>
        <row r="35">
          <cell r="B35" t="str">
            <v>42-10-1018066</v>
          </cell>
          <cell r="D35">
            <v>0</v>
          </cell>
        </row>
        <row r="36">
          <cell r="B36" t="str">
            <v>42-10-10183</v>
          </cell>
          <cell r="D36">
            <v>0</v>
          </cell>
        </row>
        <row r="37">
          <cell r="B37" t="str">
            <v>42-10-1018710</v>
          </cell>
          <cell r="D37">
            <v>0</v>
          </cell>
        </row>
        <row r="38">
          <cell r="B38" t="str">
            <v>42-10-10189</v>
          </cell>
          <cell r="D38">
            <v>0</v>
          </cell>
        </row>
        <row r="39">
          <cell r="B39" t="str">
            <v>42-10-102</v>
          </cell>
          <cell r="D39">
            <v>0</v>
          </cell>
        </row>
        <row r="40">
          <cell r="B40" t="str">
            <v>42-10-1020139</v>
          </cell>
          <cell r="D40">
            <v>0</v>
          </cell>
        </row>
        <row r="41">
          <cell r="B41" t="str">
            <v>42-10-10208</v>
          </cell>
          <cell r="D41">
            <v>0</v>
          </cell>
        </row>
        <row r="42">
          <cell r="B42" t="str">
            <v>42-10-10209</v>
          </cell>
          <cell r="D42">
            <v>0</v>
          </cell>
        </row>
        <row r="43">
          <cell r="B43" t="str">
            <v>42-10-1021</v>
          </cell>
          <cell r="D43">
            <v>0</v>
          </cell>
        </row>
        <row r="44">
          <cell r="B44" t="str">
            <v>42-10-10212</v>
          </cell>
          <cell r="D44">
            <v>0</v>
          </cell>
        </row>
        <row r="45">
          <cell r="B45" t="str">
            <v>42-10-10215</v>
          </cell>
          <cell r="D45">
            <v>0</v>
          </cell>
        </row>
        <row r="46">
          <cell r="B46" t="str">
            <v>42-10-10216</v>
          </cell>
          <cell r="D46">
            <v>0</v>
          </cell>
        </row>
        <row r="47">
          <cell r="B47" t="str">
            <v>42-10-10218</v>
          </cell>
          <cell r="D47">
            <v>0</v>
          </cell>
        </row>
        <row r="48">
          <cell r="B48" t="str">
            <v>42-10-10220</v>
          </cell>
          <cell r="D48">
            <v>0</v>
          </cell>
        </row>
        <row r="49">
          <cell r="B49" t="str">
            <v>42-10-102222</v>
          </cell>
          <cell r="D49">
            <v>0</v>
          </cell>
        </row>
        <row r="50">
          <cell r="B50" t="str">
            <v>42-10-10223</v>
          </cell>
          <cell r="D50">
            <v>0</v>
          </cell>
        </row>
        <row r="51">
          <cell r="B51" t="str">
            <v>42-10-102254</v>
          </cell>
          <cell r="D51">
            <v>0</v>
          </cell>
        </row>
        <row r="52">
          <cell r="B52" t="str">
            <v>42-10-10226</v>
          </cell>
          <cell r="D52">
            <v>0</v>
          </cell>
        </row>
        <row r="53">
          <cell r="B53" t="str">
            <v>42-10-10228</v>
          </cell>
          <cell r="D53">
            <v>0</v>
          </cell>
        </row>
        <row r="54">
          <cell r="B54" t="str">
            <v>42-10-10234</v>
          </cell>
          <cell r="D54">
            <v>0</v>
          </cell>
        </row>
        <row r="55">
          <cell r="B55" t="str">
            <v>42-10-10235</v>
          </cell>
          <cell r="D55">
            <v>0</v>
          </cell>
        </row>
        <row r="56">
          <cell r="B56" t="str">
            <v>42-10-102400</v>
          </cell>
          <cell r="D56">
            <v>0</v>
          </cell>
        </row>
        <row r="57">
          <cell r="B57" t="str">
            <v>42-10-10241</v>
          </cell>
          <cell r="D57">
            <v>0</v>
          </cell>
        </row>
        <row r="58">
          <cell r="B58" t="str">
            <v>42-10-10249</v>
          </cell>
          <cell r="D58">
            <v>0</v>
          </cell>
        </row>
        <row r="59">
          <cell r="B59" t="str">
            <v>42-10-10252</v>
          </cell>
          <cell r="D59">
            <v>0</v>
          </cell>
        </row>
        <row r="60">
          <cell r="B60" t="str">
            <v>42-10-10253</v>
          </cell>
          <cell r="D60">
            <v>0</v>
          </cell>
        </row>
        <row r="61">
          <cell r="B61" t="str">
            <v>42-10-10255</v>
          </cell>
          <cell r="D61">
            <v>0</v>
          </cell>
        </row>
        <row r="62">
          <cell r="B62" t="str">
            <v>42-10-10261</v>
          </cell>
          <cell r="D62">
            <v>0</v>
          </cell>
        </row>
        <row r="63">
          <cell r="B63" t="str">
            <v>42-10-10266</v>
          </cell>
          <cell r="D63">
            <v>0</v>
          </cell>
        </row>
        <row r="64">
          <cell r="B64" t="str">
            <v>42-10-10269</v>
          </cell>
          <cell r="D64">
            <v>0</v>
          </cell>
        </row>
        <row r="65">
          <cell r="B65" t="str">
            <v>42-10-1027082</v>
          </cell>
          <cell r="D65">
            <v>0</v>
          </cell>
        </row>
        <row r="66">
          <cell r="B66" t="str">
            <v>42-10-1027207</v>
          </cell>
          <cell r="D66">
            <v>0</v>
          </cell>
        </row>
        <row r="67">
          <cell r="B67" t="str">
            <v>42-10-102808</v>
          </cell>
          <cell r="D67">
            <v>0</v>
          </cell>
        </row>
        <row r="68">
          <cell r="B68" t="str">
            <v>42-10-102812</v>
          </cell>
          <cell r="D68">
            <v>0</v>
          </cell>
        </row>
        <row r="69">
          <cell r="B69" t="str">
            <v>42-10-10282</v>
          </cell>
          <cell r="D69">
            <v>0</v>
          </cell>
        </row>
        <row r="70">
          <cell r="B70" t="str">
            <v>42-10-1028329</v>
          </cell>
          <cell r="D70">
            <v>0</v>
          </cell>
        </row>
        <row r="71">
          <cell r="B71" t="str">
            <v>42-10-10291</v>
          </cell>
          <cell r="D71">
            <v>0</v>
          </cell>
        </row>
        <row r="72">
          <cell r="B72" t="str">
            <v>42-10-10295</v>
          </cell>
          <cell r="D72">
            <v>0</v>
          </cell>
        </row>
        <row r="73">
          <cell r="B73" t="str">
            <v>42-10-10298</v>
          </cell>
          <cell r="D73">
            <v>0</v>
          </cell>
        </row>
        <row r="74">
          <cell r="B74" t="str">
            <v>42-10-10302</v>
          </cell>
          <cell r="D74">
            <v>0</v>
          </cell>
        </row>
        <row r="75">
          <cell r="B75" t="str">
            <v>42-10-10309</v>
          </cell>
          <cell r="D75">
            <v>0</v>
          </cell>
        </row>
        <row r="76">
          <cell r="B76" t="str">
            <v>42-10-1031</v>
          </cell>
          <cell r="D76">
            <v>0</v>
          </cell>
        </row>
        <row r="77">
          <cell r="B77" t="str">
            <v>42-10-10315</v>
          </cell>
          <cell r="D77">
            <v>0</v>
          </cell>
        </row>
        <row r="78">
          <cell r="B78" t="str">
            <v>42-10-10318</v>
          </cell>
          <cell r="D78">
            <v>0</v>
          </cell>
        </row>
        <row r="79">
          <cell r="B79" t="str">
            <v>42-10-10319</v>
          </cell>
          <cell r="D79">
            <v>0</v>
          </cell>
        </row>
        <row r="80">
          <cell r="B80" t="str">
            <v>42-10-10320</v>
          </cell>
          <cell r="D80">
            <v>0</v>
          </cell>
        </row>
        <row r="81">
          <cell r="B81" t="str">
            <v>42-10-10323</v>
          </cell>
          <cell r="D81">
            <v>0</v>
          </cell>
        </row>
        <row r="82">
          <cell r="B82" t="str">
            <v>42-10-10325</v>
          </cell>
          <cell r="D82">
            <v>0</v>
          </cell>
        </row>
        <row r="83">
          <cell r="B83" t="str">
            <v>42-10-10329</v>
          </cell>
          <cell r="D83">
            <v>0</v>
          </cell>
        </row>
        <row r="84">
          <cell r="B84" t="str">
            <v>42-10-1033</v>
          </cell>
          <cell r="D84">
            <v>0</v>
          </cell>
        </row>
        <row r="85">
          <cell r="B85" t="str">
            <v>42-10-10332</v>
          </cell>
          <cell r="D85">
            <v>0</v>
          </cell>
        </row>
        <row r="86">
          <cell r="B86" t="str">
            <v>42-10-10336</v>
          </cell>
          <cell r="D86">
            <v>0</v>
          </cell>
        </row>
        <row r="87">
          <cell r="B87" t="str">
            <v>42-10-10339</v>
          </cell>
          <cell r="D87">
            <v>0</v>
          </cell>
        </row>
        <row r="88">
          <cell r="B88" t="str">
            <v>42-10-10342</v>
          </cell>
          <cell r="D88">
            <v>0</v>
          </cell>
        </row>
        <row r="89">
          <cell r="B89" t="str">
            <v>42-10-10346</v>
          </cell>
          <cell r="D89">
            <v>0</v>
          </cell>
        </row>
        <row r="90">
          <cell r="B90" t="str">
            <v>42-10-10348</v>
          </cell>
          <cell r="D90">
            <v>0</v>
          </cell>
        </row>
        <row r="91">
          <cell r="B91" t="str">
            <v>42-10-10351</v>
          </cell>
          <cell r="D91">
            <v>0</v>
          </cell>
        </row>
        <row r="92">
          <cell r="B92" t="str">
            <v>42-10-10352</v>
          </cell>
          <cell r="D92">
            <v>0</v>
          </cell>
        </row>
        <row r="93">
          <cell r="B93" t="str">
            <v>42-10-10358</v>
          </cell>
          <cell r="D93">
            <v>0</v>
          </cell>
        </row>
        <row r="94">
          <cell r="B94" t="str">
            <v>42-10-10359</v>
          </cell>
          <cell r="D94">
            <v>0</v>
          </cell>
        </row>
        <row r="95">
          <cell r="B95" t="str">
            <v>42-10-10362</v>
          </cell>
          <cell r="D95">
            <v>0</v>
          </cell>
        </row>
        <row r="96">
          <cell r="B96" t="str">
            <v>42-10-10365</v>
          </cell>
          <cell r="D96">
            <v>0</v>
          </cell>
        </row>
        <row r="97">
          <cell r="B97" t="str">
            <v>42-10-10368</v>
          </cell>
          <cell r="D97">
            <v>0</v>
          </cell>
        </row>
        <row r="98">
          <cell r="B98" t="str">
            <v>42-10-10369</v>
          </cell>
          <cell r="D98">
            <v>0</v>
          </cell>
        </row>
        <row r="99">
          <cell r="B99" t="str">
            <v>42-10-10372</v>
          </cell>
          <cell r="D99">
            <v>0</v>
          </cell>
        </row>
        <row r="100">
          <cell r="B100" t="str">
            <v>42-10-10374</v>
          </cell>
          <cell r="D100">
            <v>0</v>
          </cell>
        </row>
        <row r="101">
          <cell r="B101" t="str">
            <v>42-10-10378</v>
          </cell>
          <cell r="D101">
            <v>0</v>
          </cell>
        </row>
        <row r="102">
          <cell r="B102" t="str">
            <v>42-10-10379</v>
          </cell>
          <cell r="D102">
            <v>0</v>
          </cell>
        </row>
        <row r="103">
          <cell r="B103" t="str">
            <v>42-10-10380</v>
          </cell>
          <cell r="D103">
            <v>0</v>
          </cell>
        </row>
        <row r="104">
          <cell r="B104" t="str">
            <v>42-10-10381</v>
          </cell>
          <cell r="D104">
            <v>0</v>
          </cell>
        </row>
        <row r="105">
          <cell r="B105" t="str">
            <v>42-10-10386</v>
          </cell>
          <cell r="D105">
            <v>0</v>
          </cell>
        </row>
        <row r="106">
          <cell r="B106" t="str">
            <v>42-10-10387</v>
          </cell>
          <cell r="D106">
            <v>0</v>
          </cell>
        </row>
        <row r="107">
          <cell r="B107" t="str">
            <v>42-10-10390</v>
          </cell>
          <cell r="D107">
            <v>0</v>
          </cell>
        </row>
        <row r="108">
          <cell r="B108" t="str">
            <v>42-10-10392</v>
          </cell>
          <cell r="D108">
            <v>0</v>
          </cell>
        </row>
        <row r="109">
          <cell r="B109" t="str">
            <v>42-10-1040</v>
          </cell>
          <cell r="D109">
            <v>0</v>
          </cell>
        </row>
        <row r="110">
          <cell r="B110" t="str">
            <v>42-10-10402</v>
          </cell>
          <cell r="D110">
            <v>0</v>
          </cell>
        </row>
        <row r="111">
          <cell r="B111" t="str">
            <v>42-10-10405</v>
          </cell>
          <cell r="D111">
            <v>0</v>
          </cell>
        </row>
        <row r="112">
          <cell r="B112" t="str">
            <v>42-10-10410</v>
          </cell>
          <cell r="D112">
            <v>0</v>
          </cell>
        </row>
        <row r="113">
          <cell r="B113" t="str">
            <v>42-10-10412</v>
          </cell>
          <cell r="D113">
            <v>0</v>
          </cell>
        </row>
        <row r="114">
          <cell r="B114" t="str">
            <v>42-10-10413</v>
          </cell>
          <cell r="D114">
            <v>0</v>
          </cell>
        </row>
        <row r="115">
          <cell r="B115" t="str">
            <v>42-10-10415</v>
          </cell>
          <cell r="D115">
            <v>0</v>
          </cell>
        </row>
        <row r="116">
          <cell r="B116" t="str">
            <v>42-10-1042</v>
          </cell>
          <cell r="D116">
            <v>0</v>
          </cell>
        </row>
        <row r="117">
          <cell r="B117" t="str">
            <v>42-10-10425</v>
          </cell>
          <cell r="D117">
            <v>0</v>
          </cell>
        </row>
        <row r="118">
          <cell r="B118" t="str">
            <v>42-10-10427</v>
          </cell>
          <cell r="D118">
            <v>0</v>
          </cell>
        </row>
        <row r="119">
          <cell r="B119" t="str">
            <v>42-10-10430</v>
          </cell>
          <cell r="D119">
            <v>0</v>
          </cell>
        </row>
        <row r="120">
          <cell r="B120" t="str">
            <v>42-10-10432</v>
          </cell>
          <cell r="D120">
            <v>0</v>
          </cell>
        </row>
        <row r="121">
          <cell r="B121" t="str">
            <v>42-10-10439</v>
          </cell>
          <cell r="D121">
            <v>0</v>
          </cell>
        </row>
        <row r="122">
          <cell r="B122" t="str">
            <v>42-10-10444</v>
          </cell>
          <cell r="D122">
            <v>0</v>
          </cell>
        </row>
        <row r="123">
          <cell r="B123" t="str">
            <v>42-10-10446</v>
          </cell>
          <cell r="D123">
            <v>0</v>
          </cell>
        </row>
        <row r="124">
          <cell r="B124" t="str">
            <v>42-10-10447</v>
          </cell>
          <cell r="D124">
            <v>0</v>
          </cell>
        </row>
        <row r="125">
          <cell r="B125" t="str">
            <v>42-10-10448</v>
          </cell>
          <cell r="D125">
            <v>0</v>
          </cell>
        </row>
        <row r="126">
          <cell r="B126" t="str">
            <v>42-10-104484</v>
          </cell>
          <cell r="D126">
            <v>0</v>
          </cell>
        </row>
        <row r="127">
          <cell r="B127" t="str">
            <v>42-10-10454</v>
          </cell>
          <cell r="D127">
            <v>0</v>
          </cell>
        </row>
        <row r="128">
          <cell r="B128" t="str">
            <v>42-10-10459</v>
          </cell>
          <cell r="D128">
            <v>0</v>
          </cell>
        </row>
        <row r="129">
          <cell r="B129" t="str">
            <v>42-10-10467</v>
          </cell>
          <cell r="D129">
            <v>0</v>
          </cell>
        </row>
        <row r="130">
          <cell r="B130" t="str">
            <v>42-10-10471</v>
          </cell>
          <cell r="D130">
            <v>0</v>
          </cell>
        </row>
        <row r="131">
          <cell r="B131" t="str">
            <v>42-10-10476</v>
          </cell>
          <cell r="D131">
            <v>0</v>
          </cell>
        </row>
        <row r="132">
          <cell r="B132" t="str">
            <v>42-10-10478</v>
          </cell>
          <cell r="D132">
            <v>0</v>
          </cell>
        </row>
        <row r="133">
          <cell r="B133" t="str">
            <v>42-10-10484</v>
          </cell>
          <cell r="D133">
            <v>0</v>
          </cell>
        </row>
        <row r="134">
          <cell r="B134" t="str">
            <v>42-10-10486</v>
          </cell>
          <cell r="D134">
            <v>0</v>
          </cell>
        </row>
        <row r="135">
          <cell r="B135" t="str">
            <v>42-10-10496</v>
          </cell>
          <cell r="D135">
            <v>0</v>
          </cell>
        </row>
        <row r="136">
          <cell r="B136" t="str">
            <v>42-10-10497</v>
          </cell>
          <cell r="D136">
            <v>0</v>
          </cell>
        </row>
        <row r="137">
          <cell r="B137" t="str">
            <v>42-10-10503</v>
          </cell>
          <cell r="D137">
            <v>0</v>
          </cell>
        </row>
        <row r="138">
          <cell r="B138" t="str">
            <v>42-10-10505</v>
          </cell>
          <cell r="D138">
            <v>0</v>
          </cell>
        </row>
        <row r="139">
          <cell r="B139" t="str">
            <v>42-10-10509</v>
          </cell>
          <cell r="D139">
            <v>0</v>
          </cell>
        </row>
        <row r="140">
          <cell r="B140" t="str">
            <v>42-10-10512</v>
          </cell>
          <cell r="D140">
            <v>0</v>
          </cell>
        </row>
        <row r="141">
          <cell r="B141" t="str">
            <v>42-10-10514</v>
          </cell>
          <cell r="D141">
            <v>0</v>
          </cell>
        </row>
        <row r="142">
          <cell r="B142" t="str">
            <v>42-10-1052</v>
          </cell>
          <cell r="D142">
            <v>0</v>
          </cell>
        </row>
        <row r="143">
          <cell r="B143" t="str">
            <v>42-10-10520</v>
          </cell>
          <cell r="D143">
            <v>0</v>
          </cell>
        </row>
        <row r="144">
          <cell r="B144" t="str">
            <v>42-10-10521</v>
          </cell>
          <cell r="D144">
            <v>0</v>
          </cell>
        </row>
        <row r="145">
          <cell r="B145" t="str">
            <v>42-10-10528</v>
          </cell>
          <cell r="D145">
            <v>0</v>
          </cell>
        </row>
        <row r="146">
          <cell r="B146" t="str">
            <v>42-10-10529</v>
          </cell>
          <cell r="D146">
            <v>0</v>
          </cell>
        </row>
        <row r="147">
          <cell r="B147" t="str">
            <v>42-10-1053</v>
          </cell>
          <cell r="D147">
            <v>0</v>
          </cell>
        </row>
        <row r="148">
          <cell r="B148" t="str">
            <v>42-10-10532</v>
          </cell>
          <cell r="D148">
            <v>0</v>
          </cell>
        </row>
        <row r="149">
          <cell r="B149" t="str">
            <v>42-10-10534</v>
          </cell>
          <cell r="D149">
            <v>0</v>
          </cell>
        </row>
        <row r="150">
          <cell r="B150" t="str">
            <v>42-10-10539</v>
          </cell>
          <cell r="D150">
            <v>0</v>
          </cell>
        </row>
        <row r="151">
          <cell r="B151" t="str">
            <v>42-10-10543</v>
          </cell>
          <cell r="D151">
            <v>0</v>
          </cell>
        </row>
        <row r="152">
          <cell r="B152" t="str">
            <v>42-10-10545</v>
          </cell>
          <cell r="D152">
            <v>0</v>
          </cell>
        </row>
        <row r="153">
          <cell r="B153" t="str">
            <v>42-10-1055</v>
          </cell>
          <cell r="D153">
            <v>0</v>
          </cell>
        </row>
        <row r="154">
          <cell r="B154" t="str">
            <v>42-10-10551</v>
          </cell>
          <cell r="D154">
            <v>0</v>
          </cell>
        </row>
        <row r="155">
          <cell r="B155" t="str">
            <v>42-10-10554</v>
          </cell>
          <cell r="D155">
            <v>0</v>
          </cell>
        </row>
        <row r="156">
          <cell r="B156" t="str">
            <v>42-10-10557</v>
          </cell>
          <cell r="D156">
            <v>0</v>
          </cell>
        </row>
        <row r="157">
          <cell r="B157" t="str">
            <v>42-10-10558</v>
          </cell>
          <cell r="D157">
            <v>0</v>
          </cell>
        </row>
        <row r="158">
          <cell r="B158" t="str">
            <v>42-10-10568</v>
          </cell>
          <cell r="D158">
            <v>0</v>
          </cell>
        </row>
        <row r="159">
          <cell r="B159" t="str">
            <v>42-10-10571</v>
          </cell>
          <cell r="D159">
            <v>0</v>
          </cell>
        </row>
        <row r="160">
          <cell r="B160" t="str">
            <v>42-10-10578</v>
          </cell>
          <cell r="D160">
            <v>0</v>
          </cell>
        </row>
        <row r="161">
          <cell r="B161" t="str">
            <v>42-10-1058</v>
          </cell>
          <cell r="D161">
            <v>0</v>
          </cell>
        </row>
        <row r="162">
          <cell r="B162" t="str">
            <v>42-10-10580</v>
          </cell>
          <cell r="D162">
            <v>0</v>
          </cell>
        </row>
        <row r="163">
          <cell r="B163" t="str">
            <v>42-10-10581</v>
          </cell>
          <cell r="D163">
            <v>0</v>
          </cell>
        </row>
        <row r="164">
          <cell r="B164" t="str">
            <v>42-10-10583</v>
          </cell>
          <cell r="D164">
            <v>0</v>
          </cell>
        </row>
        <row r="165">
          <cell r="B165" t="str">
            <v>42-10-10586</v>
          </cell>
          <cell r="D165">
            <v>0</v>
          </cell>
        </row>
        <row r="166">
          <cell r="B166" t="str">
            <v>42-10-10596</v>
          </cell>
          <cell r="D166">
            <v>0</v>
          </cell>
        </row>
        <row r="167">
          <cell r="B167" t="str">
            <v>42-10-1060</v>
          </cell>
          <cell r="D167">
            <v>0</v>
          </cell>
        </row>
        <row r="168">
          <cell r="B168" t="str">
            <v>42-10-106134</v>
          </cell>
          <cell r="D168">
            <v>0</v>
          </cell>
        </row>
        <row r="169">
          <cell r="B169" t="str">
            <v>42-10-106622</v>
          </cell>
          <cell r="D169">
            <v>0</v>
          </cell>
        </row>
        <row r="170">
          <cell r="B170" t="str">
            <v>42-10-1067</v>
          </cell>
          <cell r="D170">
            <v>0</v>
          </cell>
        </row>
        <row r="171">
          <cell r="B171" t="str">
            <v>42-10-106727</v>
          </cell>
          <cell r="D171">
            <v>0</v>
          </cell>
        </row>
        <row r="172">
          <cell r="B172" t="str">
            <v>42-10-106756</v>
          </cell>
          <cell r="D172">
            <v>0</v>
          </cell>
        </row>
        <row r="173">
          <cell r="B173" t="str">
            <v>42-10-106761</v>
          </cell>
          <cell r="D173">
            <v>0</v>
          </cell>
        </row>
        <row r="174">
          <cell r="B174" t="str">
            <v>42-10-1069</v>
          </cell>
          <cell r="D174">
            <v>0</v>
          </cell>
        </row>
        <row r="175">
          <cell r="B175" t="str">
            <v>42-10-1073</v>
          </cell>
          <cell r="D175">
            <v>0</v>
          </cell>
        </row>
        <row r="176">
          <cell r="B176" t="str">
            <v>42-10-107641</v>
          </cell>
          <cell r="D176">
            <v>0</v>
          </cell>
        </row>
        <row r="177">
          <cell r="B177" t="str">
            <v>42-10-1077</v>
          </cell>
          <cell r="D177">
            <v>0</v>
          </cell>
        </row>
        <row r="178">
          <cell r="B178" t="str">
            <v>42-10-108060</v>
          </cell>
          <cell r="D178">
            <v>0</v>
          </cell>
        </row>
        <row r="179">
          <cell r="B179" t="str">
            <v>42-10-108101</v>
          </cell>
          <cell r="D179">
            <v>0</v>
          </cell>
        </row>
        <row r="180">
          <cell r="B180" t="str">
            <v>42-10-1085</v>
          </cell>
          <cell r="D180">
            <v>0</v>
          </cell>
        </row>
        <row r="181">
          <cell r="B181" t="str">
            <v>42-10-1090</v>
          </cell>
          <cell r="D181">
            <v>0</v>
          </cell>
        </row>
        <row r="182">
          <cell r="B182" t="str">
            <v>42-10-109291</v>
          </cell>
          <cell r="D182">
            <v>0</v>
          </cell>
        </row>
        <row r="183">
          <cell r="B183" t="str">
            <v>42-10-1093</v>
          </cell>
          <cell r="D183">
            <v>0</v>
          </cell>
        </row>
        <row r="184">
          <cell r="B184" t="str">
            <v>42-10-1095</v>
          </cell>
          <cell r="D184">
            <v>0</v>
          </cell>
        </row>
        <row r="185">
          <cell r="B185" t="str">
            <v>42-10-109549</v>
          </cell>
          <cell r="D185">
            <v>0</v>
          </cell>
        </row>
        <row r="186">
          <cell r="B186"/>
          <cell r="D186">
            <v>0</v>
          </cell>
        </row>
        <row r="187">
          <cell r="B187"/>
          <cell r="D187"/>
        </row>
        <row r="188">
          <cell r="B188"/>
          <cell r="D188"/>
        </row>
        <row r="189">
          <cell r="B189"/>
          <cell r="D189"/>
        </row>
        <row r="190">
          <cell r="B190"/>
          <cell r="D190"/>
        </row>
      </sheetData>
      <sheetData sheetId="1">
        <row r="1">
          <cell r="B1">
            <v>2487448240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M26"/>
  <sheetViews>
    <sheetView rightToLeft="1" view="pageBreakPreview" zoomScale="80" zoomScaleNormal="100" zoomScaleSheetLayoutView="80" workbookViewId="0">
      <selection activeCell="F10" sqref="F10"/>
    </sheetView>
  </sheetViews>
  <sheetFormatPr defaultColWidth="9.109375" defaultRowHeight="16.2"/>
  <cols>
    <col min="1" max="1" width="2.6640625" style="11" customWidth="1"/>
    <col min="2" max="16384" width="9.109375" style="11"/>
  </cols>
  <sheetData>
    <row r="5" spans="2:13">
      <c r="J5"/>
    </row>
    <row r="7" spans="2:13">
      <c r="F7"/>
    </row>
    <row r="8" spans="2:13">
      <c r="M8" s="11" t="s">
        <v>46</v>
      </c>
    </row>
    <row r="10" spans="2:13">
      <c r="G10"/>
      <c r="J10" s="15"/>
    </row>
    <row r="12" spans="2:13">
      <c r="F12"/>
    </row>
    <row r="13" spans="2:13">
      <c r="M13"/>
    </row>
    <row r="14" spans="2:13" ht="15" customHeight="1">
      <c r="B14" s="299" t="s">
        <v>58</v>
      </c>
      <c r="C14" s="299"/>
      <c r="D14" s="299"/>
      <c r="E14" s="299"/>
      <c r="F14" s="299"/>
      <c r="G14" s="299"/>
      <c r="H14" s="299"/>
      <c r="I14" s="299"/>
      <c r="J14" s="299"/>
      <c r="K14" s="299"/>
    </row>
    <row r="15" spans="2:13" ht="15" customHeight="1">
      <c r="B15" s="299"/>
      <c r="C15" s="299"/>
      <c r="D15" s="299"/>
      <c r="E15" s="299"/>
      <c r="F15" s="299"/>
      <c r="G15" s="299"/>
      <c r="H15" s="299"/>
      <c r="I15" s="299"/>
      <c r="J15" s="299"/>
      <c r="K15" s="299"/>
    </row>
    <row r="16" spans="2:13" ht="15" customHeight="1">
      <c r="B16" s="299"/>
      <c r="C16" s="299"/>
      <c r="D16" s="299"/>
      <c r="E16" s="299"/>
      <c r="F16" s="299"/>
      <c r="G16" s="299"/>
      <c r="H16" s="299"/>
      <c r="I16" s="299"/>
      <c r="J16" s="299"/>
      <c r="K16" s="299"/>
    </row>
    <row r="18" spans="2:11" ht="15" customHeight="1">
      <c r="B18" s="299" t="s">
        <v>555</v>
      </c>
      <c r="C18" s="299"/>
      <c r="D18" s="299"/>
      <c r="E18" s="299"/>
      <c r="F18" s="299"/>
      <c r="G18" s="299"/>
      <c r="H18" s="299"/>
      <c r="I18" s="299"/>
      <c r="J18" s="299"/>
      <c r="K18" s="299"/>
    </row>
    <row r="19" spans="2:11" ht="15" customHeight="1">
      <c r="B19" s="299"/>
      <c r="C19" s="299"/>
      <c r="D19" s="299"/>
      <c r="E19" s="299"/>
      <c r="F19" s="299"/>
      <c r="G19" s="299"/>
      <c r="H19" s="299"/>
      <c r="I19" s="299"/>
      <c r="J19" s="299"/>
      <c r="K19" s="299"/>
    </row>
    <row r="20" spans="2:11" ht="15" customHeight="1">
      <c r="B20" s="299"/>
      <c r="C20" s="299"/>
      <c r="D20" s="299"/>
      <c r="E20" s="299"/>
      <c r="F20" s="299"/>
      <c r="G20" s="299"/>
      <c r="H20" s="299"/>
      <c r="I20" s="299"/>
      <c r="J20" s="299"/>
      <c r="K20" s="299"/>
    </row>
    <row r="21" spans="2:11" ht="15" customHeight="1"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4" spans="2:11">
      <c r="G24"/>
    </row>
    <row r="26" spans="2:11">
      <c r="G26"/>
    </row>
  </sheetData>
  <mergeCells count="2">
    <mergeCell ref="B14:K16"/>
    <mergeCell ref="B18:K20"/>
  </mergeCells>
  <printOptions horizontalCentered="1"/>
  <pageMargins left="0.25" right="0.25" top="0.75" bottom="0.75" header="0" footer="0"/>
  <pageSetup paperSize="9" fitToWidth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V209"/>
  <sheetViews>
    <sheetView rightToLeft="1" view="pageBreakPreview" zoomScaleNormal="100" zoomScaleSheetLayoutView="100" workbookViewId="0">
      <pane ySplit="8" topLeftCell="A9" activePane="bottomLeft" state="frozen"/>
      <selection activeCell="E17" sqref="E17"/>
      <selection pane="bottomLeft" activeCell="E17" sqref="E17"/>
    </sheetView>
  </sheetViews>
  <sheetFormatPr defaultColWidth="9.109375" defaultRowHeight="16.2"/>
  <cols>
    <col min="1" max="1" width="35.109375" style="247" customWidth="1"/>
    <col min="2" max="2" width="0.5546875" style="247" customWidth="1"/>
    <col min="3" max="3" width="11.33203125" style="247" customWidth="1"/>
    <col min="4" max="4" width="0.88671875" style="247" customWidth="1"/>
    <col min="5" max="5" width="16" style="255" customWidth="1"/>
    <col min="6" max="6" width="0.6640625" style="247" customWidth="1"/>
    <col min="7" max="7" width="9.44140625" style="247" bestFit="1" customWidth="1"/>
    <col min="8" max="8" width="0.5546875" style="247" customWidth="1"/>
    <col min="9" max="9" width="15.88671875" style="247" bestFit="1" customWidth="1"/>
    <col min="10" max="10" width="1" style="247" customWidth="1"/>
    <col min="11" max="11" width="13.5546875" style="247" customWidth="1"/>
    <col min="12" max="12" width="1.109375" style="247" customWidth="1"/>
    <col min="13" max="13" width="15.44140625" style="247" customWidth="1"/>
    <col min="14" max="14" width="1" style="247" customWidth="1"/>
    <col min="15" max="15" width="17.109375" style="247" customWidth="1"/>
    <col min="16" max="16" width="1.109375" style="247" customWidth="1"/>
    <col min="17" max="17" width="16.33203125" style="247" bestFit="1" customWidth="1"/>
    <col min="18" max="18" width="1.109375" style="247" customWidth="1"/>
    <col min="19" max="19" width="17.88671875" style="247" customWidth="1"/>
    <col min="20" max="20" width="14.88671875" style="11" hidden="1" customWidth="1"/>
    <col min="21" max="23" width="0" style="11" hidden="1" customWidth="1"/>
    <col min="24" max="16384" width="9.109375" style="11"/>
  </cols>
  <sheetData>
    <row r="1" spans="1:21" ht="21.6">
      <c r="A1" s="298" t="s">
        <v>72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</row>
    <row r="2" spans="1:21" ht="21.6">
      <c r="A2" s="298" t="s">
        <v>44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</row>
    <row r="3" spans="1:21" ht="21.6">
      <c r="A3" s="298" t="str">
        <f>روکش!B18</f>
        <v>منتهی به 1404/12/29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</row>
    <row r="4" spans="1:21" ht="21.6">
      <c r="A4" s="246"/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</row>
    <row r="5" spans="1:21" ht="21.6">
      <c r="A5" s="363" t="s">
        <v>60</v>
      </c>
      <c r="B5" s="363"/>
      <c r="C5" s="363"/>
      <c r="D5" s="363"/>
      <c r="E5" s="363"/>
      <c r="F5" s="363"/>
      <c r="G5" s="363"/>
      <c r="H5" s="363"/>
      <c r="I5" s="364"/>
      <c r="J5" s="364"/>
      <c r="K5" s="364"/>
      <c r="L5" s="364"/>
      <c r="M5" s="364"/>
      <c r="N5" s="364"/>
      <c r="O5" s="364"/>
      <c r="P5" s="364"/>
      <c r="Q5" s="363"/>
      <c r="R5" s="363"/>
      <c r="S5" s="363"/>
    </row>
    <row r="6" spans="1:21">
      <c r="E6" s="247"/>
    </row>
    <row r="7" spans="1:21" ht="28.95" customHeight="1" thickBot="1">
      <c r="C7" s="361" t="s">
        <v>61</v>
      </c>
      <c r="D7" s="362"/>
      <c r="E7" s="362"/>
      <c r="F7" s="362"/>
      <c r="G7" s="362"/>
      <c r="I7" s="361" t="s">
        <v>568</v>
      </c>
      <c r="J7" s="362"/>
      <c r="K7" s="362"/>
      <c r="L7" s="362"/>
      <c r="M7" s="362"/>
      <c r="O7" s="361" t="s">
        <v>569</v>
      </c>
      <c r="P7" s="362"/>
      <c r="Q7" s="362"/>
      <c r="R7" s="362"/>
      <c r="S7" s="362"/>
    </row>
    <row r="8" spans="1:21" ht="53.25" customHeight="1" thickBot="1">
      <c r="A8" s="166" t="s">
        <v>62</v>
      </c>
      <c r="C8" s="167" t="s">
        <v>195</v>
      </c>
      <c r="E8" s="167" t="s">
        <v>196</v>
      </c>
      <c r="G8" s="167" t="s">
        <v>63</v>
      </c>
      <c r="I8" s="167" t="s">
        <v>64</v>
      </c>
      <c r="K8" s="167" t="s">
        <v>65</v>
      </c>
      <c r="M8" s="167" t="s">
        <v>66</v>
      </c>
      <c r="O8" s="167" t="s">
        <v>64</v>
      </c>
      <c r="Q8" s="167" t="s">
        <v>65</v>
      </c>
      <c r="S8" s="167" t="s">
        <v>66</v>
      </c>
    </row>
    <row r="9" spans="1:21" ht="21">
      <c r="A9" s="248" t="s">
        <v>181</v>
      </c>
      <c r="B9" s="249"/>
      <c r="C9" s="250" t="s">
        <v>416</v>
      </c>
      <c r="D9" s="251"/>
      <c r="E9" s="252">
        <v>25730124</v>
      </c>
      <c r="F9" s="251"/>
      <c r="G9" s="117">
        <v>480</v>
      </c>
      <c r="H9" s="251"/>
      <c r="I9" s="114">
        <v>0</v>
      </c>
      <c r="J9" s="114"/>
      <c r="K9" s="114">
        <v>0</v>
      </c>
      <c r="L9" s="114"/>
      <c r="M9" s="114">
        <f>I9+K9</f>
        <v>0</v>
      </c>
      <c r="N9" s="114"/>
      <c r="O9" s="114">
        <v>12350459520</v>
      </c>
      <c r="P9" s="114"/>
      <c r="Q9" s="114">
        <v>0</v>
      </c>
      <c r="R9" s="114"/>
      <c r="S9" s="114">
        <f>O9+Q9</f>
        <v>12350459520</v>
      </c>
      <c r="T9" s="177">
        <f>_xlfn.XLOOKUP(U9,[1]Sheet1!$D:$D,[1]Sheet1!$B:$B,0)</f>
        <v>0</v>
      </c>
      <c r="U9" s="178" t="str">
        <f>MID(A9,FIND("(",A9)+1,FIND(")",A9)-FIND("(",A9)-1)</f>
        <v>کطبس</v>
      </c>
    </row>
    <row r="10" spans="1:21" ht="21">
      <c r="A10" s="253" t="s">
        <v>251</v>
      </c>
      <c r="B10" s="249"/>
      <c r="C10" s="250" t="s">
        <v>417</v>
      </c>
      <c r="D10" s="251"/>
      <c r="E10" s="252">
        <v>1422004</v>
      </c>
      <c r="F10" s="251"/>
      <c r="G10" s="117">
        <v>1540</v>
      </c>
      <c r="H10" s="251"/>
      <c r="I10" s="114">
        <v>0</v>
      </c>
      <c r="J10" s="114"/>
      <c r="K10" s="114">
        <v>0</v>
      </c>
      <c r="L10" s="114"/>
      <c r="M10" s="114">
        <f t="shared" ref="M10:M73" si="0">I10+K10</f>
        <v>0</v>
      </c>
      <c r="N10" s="114"/>
      <c r="O10" s="114">
        <v>2189886160</v>
      </c>
      <c r="P10" s="114"/>
      <c r="Q10" s="114">
        <v>0</v>
      </c>
      <c r="R10" s="114"/>
      <c r="S10" s="114">
        <f t="shared" ref="S10:S73" si="1">O10+Q10</f>
        <v>2189886160</v>
      </c>
      <c r="T10" s="177">
        <f>_xlfn.XLOOKUP(U10,[1]Sheet1!$D:$D,[1]Sheet1!$B:$B,0)</f>
        <v>0</v>
      </c>
      <c r="U10" s="178" t="str">
        <f t="shared" ref="U10:U73" si="2">MID(A10,FIND("(",A10)+1,FIND(")",A10)-FIND("(",A10)-1)</f>
        <v>دفرا</v>
      </c>
    </row>
    <row r="11" spans="1:21" ht="21">
      <c r="A11" s="253" t="s">
        <v>105</v>
      </c>
      <c r="B11" s="249"/>
      <c r="C11" s="250" t="s">
        <v>418</v>
      </c>
      <c r="D11" s="251">
        <v>2821</v>
      </c>
      <c r="E11" s="252">
        <v>2017992</v>
      </c>
      <c r="F11" s="251"/>
      <c r="G11" s="117">
        <v>2300</v>
      </c>
      <c r="H11" s="251"/>
      <c r="I11" s="114">
        <v>0</v>
      </c>
      <c r="J11" s="114"/>
      <c r="K11" s="114">
        <v>0</v>
      </c>
      <c r="L11" s="114"/>
      <c r="M11" s="114">
        <f t="shared" si="0"/>
        <v>0</v>
      </c>
      <c r="N11" s="114"/>
      <c r="O11" s="114">
        <v>4641381600</v>
      </c>
      <c r="P11" s="114"/>
      <c r="Q11" s="114">
        <v>0</v>
      </c>
      <c r="R11" s="114"/>
      <c r="S11" s="114">
        <f t="shared" si="1"/>
        <v>4641381600</v>
      </c>
      <c r="T11" s="177">
        <f>_xlfn.XLOOKUP(U11,[1]Sheet1!$D:$D,[1]Sheet1!$B:$B,0)</f>
        <v>0</v>
      </c>
      <c r="U11" s="178" t="str">
        <f t="shared" si="2"/>
        <v>کخاک</v>
      </c>
    </row>
    <row r="12" spans="1:21" ht="21">
      <c r="A12" s="253" t="s">
        <v>146</v>
      </c>
      <c r="B12" s="249"/>
      <c r="C12" s="250" t="s">
        <v>419</v>
      </c>
      <c r="D12" s="251">
        <v>1290936</v>
      </c>
      <c r="E12" s="252">
        <v>13196922</v>
      </c>
      <c r="F12" s="251"/>
      <c r="G12" s="117">
        <v>135</v>
      </c>
      <c r="H12" s="251"/>
      <c r="I12" s="114">
        <v>0</v>
      </c>
      <c r="J12" s="114"/>
      <c r="K12" s="114">
        <v>0</v>
      </c>
      <c r="L12" s="114"/>
      <c r="M12" s="114">
        <f t="shared" si="0"/>
        <v>0</v>
      </c>
      <c r="N12" s="114"/>
      <c r="O12" s="114">
        <v>1781584470</v>
      </c>
      <c r="P12" s="114"/>
      <c r="Q12" s="114">
        <v>0</v>
      </c>
      <c r="R12" s="114"/>
      <c r="S12" s="114">
        <f t="shared" si="1"/>
        <v>1781584470</v>
      </c>
      <c r="T12" s="177">
        <f>_xlfn.XLOOKUP(U12,[1]Sheet1!$D:$D,[1]Sheet1!$B:$B,0)</f>
        <v>0</v>
      </c>
      <c r="U12" s="178" t="str">
        <f t="shared" si="2"/>
        <v>بترانس</v>
      </c>
    </row>
    <row r="13" spans="1:21" ht="21">
      <c r="A13" s="253" t="s">
        <v>372</v>
      </c>
      <c r="B13" s="249"/>
      <c r="C13" s="250" t="s">
        <v>420</v>
      </c>
      <c r="D13" s="251"/>
      <c r="E13" s="252">
        <v>2236683</v>
      </c>
      <c r="F13" s="251"/>
      <c r="G13" s="117">
        <v>6</v>
      </c>
      <c r="H13" s="251"/>
      <c r="I13" s="114">
        <v>0</v>
      </c>
      <c r="J13" s="114"/>
      <c r="K13" s="114">
        <v>0</v>
      </c>
      <c r="L13" s="114"/>
      <c r="M13" s="114">
        <f t="shared" si="0"/>
        <v>0</v>
      </c>
      <c r="N13" s="114"/>
      <c r="O13" s="114">
        <v>13420098</v>
      </c>
      <c r="P13" s="114"/>
      <c r="Q13" s="114">
        <v>0</v>
      </c>
      <c r="R13" s="114"/>
      <c r="S13" s="114">
        <f t="shared" si="1"/>
        <v>13420098</v>
      </c>
      <c r="T13" s="177">
        <f>_xlfn.XLOOKUP(U13,[1]Sheet1!$D:$D,[1]Sheet1!$B:$B,0)</f>
        <v>0</v>
      </c>
      <c r="U13" s="178" t="str">
        <f t="shared" si="2"/>
        <v>پلاسک</v>
      </c>
    </row>
    <row r="14" spans="1:21" ht="21">
      <c r="A14" s="253" t="s">
        <v>169</v>
      </c>
      <c r="B14" s="249"/>
      <c r="C14" s="250" t="s">
        <v>420</v>
      </c>
      <c r="D14" s="251"/>
      <c r="E14" s="252">
        <v>5813381</v>
      </c>
      <c r="F14" s="251"/>
      <c r="G14" s="117">
        <v>1000</v>
      </c>
      <c r="H14" s="251"/>
      <c r="I14" s="114">
        <v>0</v>
      </c>
      <c r="J14" s="114"/>
      <c r="K14" s="114">
        <v>0</v>
      </c>
      <c r="L14" s="114"/>
      <c r="M14" s="114">
        <f t="shared" si="0"/>
        <v>0</v>
      </c>
      <c r="N14" s="114"/>
      <c r="O14" s="114">
        <v>5813381000</v>
      </c>
      <c r="P14" s="114"/>
      <c r="Q14" s="114">
        <v>0</v>
      </c>
      <c r="R14" s="114"/>
      <c r="S14" s="114">
        <f t="shared" si="1"/>
        <v>5813381000</v>
      </c>
      <c r="T14" s="177">
        <f>_xlfn.XLOOKUP(U14,[1]Sheet1!$D:$D,[1]Sheet1!$B:$B,0)</f>
        <v>0</v>
      </c>
      <c r="U14" s="178" t="str">
        <f t="shared" si="2"/>
        <v>قزوین</v>
      </c>
    </row>
    <row r="15" spans="1:21" ht="21">
      <c r="A15" s="253" t="s">
        <v>118</v>
      </c>
      <c r="B15" s="249"/>
      <c r="C15" s="250" t="s">
        <v>421</v>
      </c>
      <c r="D15" s="251"/>
      <c r="E15" s="252">
        <v>11462239</v>
      </c>
      <c r="F15" s="251"/>
      <c r="G15" s="117">
        <v>30</v>
      </c>
      <c r="H15" s="251"/>
      <c r="I15" s="114">
        <v>0</v>
      </c>
      <c r="J15" s="114"/>
      <c r="K15" s="114">
        <v>0</v>
      </c>
      <c r="L15" s="114"/>
      <c r="M15" s="114">
        <f t="shared" si="0"/>
        <v>0</v>
      </c>
      <c r="N15" s="114"/>
      <c r="O15" s="114">
        <v>343867170</v>
      </c>
      <c r="P15" s="114"/>
      <c r="Q15" s="114">
        <v>0</v>
      </c>
      <c r="R15" s="114"/>
      <c r="S15" s="114">
        <f t="shared" si="1"/>
        <v>343867170</v>
      </c>
      <c r="T15" s="177">
        <f>_xlfn.XLOOKUP(U15,[1]Sheet1!$D:$D,[1]Sheet1!$B:$B,0)</f>
        <v>0</v>
      </c>
      <c r="U15" s="178" t="str">
        <f t="shared" si="2"/>
        <v>فروس</v>
      </c>
    </row>
    <row r="16" spans="1:21" ht="21">
      <c r="A16" s="253" t="s">
        <v>103</v>
      </c>
      <c r="B16" s="249"/>
      <c r="C16" s="250" t="s">
        <v>422</v>
      </c>
      <c r="D16" s="251">
        <v>1119769</v>
      </c>
      <c r="E16" s="252">
        <v>10788229</v>
      </c>
      <c r="F16" s="251"/>
      <c r="G16" s="117">
        <v>54</v>
      </c>
      <c r="H16" s="251"/>
      <c r="I16" s="114">
        <v>0</v>
      </c>
      <c r="J16" s="114"/>
      <c r="K16" s="114">
        <v>0</v>
      </c>
      <c r="L16" s="114"/>
      <c r="M16" s="114">
        <f t="shared" si="0"/>
        <v>0</v>
      </c>
      <c r="N16" s="114"/>
      <c r="O16" s="114">
        <v>582564366</v>
      </c>
      <c r="P16" s="114"/>
      <c r="Q16" s="114">
        <v>0</v>
      </c>
      <c r="R16" s="114"/>
      <c r="S16" s="114">
        <f t="shared" si="1"/>
        <v>582564366</v>
      </c>
      <c r="T16" s="177">
        <f>_xlfn.XLOOKUP(U16,[1]Sheet1!$D:$D,[1]Sheet1!$B:$B,0)</f>
        <v>0</v>
      </c>
      <c r="U16" s="178" t="str">
        <f t="shared" si="2"/>
        <v>کاما</v>
      </c>
    </row>
    <row r="17" spans="1:21" ht="21">
      <c r="A17" s="253" t="s">
        <v>216</v>
      </c>
      <c r="B17" s="249"/>
      <c r="C17" s="250" t="s">
        <v>423</v>
      </c>
      <c r="D17" s="251"/>
      <c r="E17" s="252">
        <v>64698689</v>
      </c>
      <c r="F17" s="251"/>
      <c r="G17" s="117">
        <v>40</v>
      </c>
      <c r="H17" s="251"/>
      <c r="I17" s="114">
        <v>0</v>
      </c>
      <c r="J17" s="114"/>
      <c r="K17" s="114">
        <v>0</v>
      </c>
      <c r="L17" s="114"/>
      <c r="M17" s="114">
        <f t="shared" si="0"/>
        <v>0</v>
      </c>
      <c r="N17" s="114"/>
      <c r="O17" s="114">
        <v>2587947560</v>
      </c>
      <c r="P17" s="114"/>
      <c r="Q17" s="114">
        <v>0</v>
      </c>
      <c r="R17" s="114"/>
      <c r="S17" s="114">
        <f t="shared" si="1"/>
        <v>2587947560</v>
      </c>
      <c r="T17" s="177">
        <f>_xlfn.XLOOKUP(U17,[1]Sheet1!$D:$D,[1]Sheet1!$B:$B,0)</f>
        <v>0</v>
      </c>
      <c r="U17" s="178" t="str">
        <f t="shared" si="2"/>
        <v>اخابر</v>
      </c>
    </row>
    <row r="18" spans="1:21" ht="21">
      <c r="A18" s="253" t="s">
        <v>238</v>
      </c>
      <c r="B18" s="249"/>
      <c r="C18" s="250" t="s">
        <v>424</v>
      </c>
      <c r="D18" s="251">
        <v>125122</v>
      </c>
      <c r="E18" s="252">
        <v>2953158</v>
      </c>
      <c r="F18" s="251"/>
      <c r="G18" s="117">
        <v>600</v>
      </c>
      <c r="H18" s="251"/>
      <c r="I18" s="114">
        <v>0</v>
      </c>
      <c r="J18" s="114"/>
      <c r="K18" s="114">
        <v>0</v>
      </c>
      <c r="L18" s="114"/>
      <c r="M18" s="114">
        <f t="shared" si="0"/>
        <v>0</v>
      </c>
      <c r="N18" s="114"/>
      <c r="O18" s="114">
        <v>1771894800</v>
      </c>
      <c r="P18" s="114"/>
      <c r="Q18" s="114">
        <v>0</v>
      </c>
      <c r="R18" s="114"/>
      <c r="S18" s="114">
        <f t="shared" si="1"/>
        <v>1771894800</v>
      </c>
      <c r="T18" s="177">
        <f>_xlfn.XLOOKUP(U18,[1]Sheet1!$D:$D,[1]Sheet1!$B:$B,0)</f>
        <v>0</v>
      </c>
      <c r="U18" s="178" t="str">
        <f t="shared" si="2"/>
        <v>کیمیاتک</v>
      </c>
    </row>
    <row r="19" spans="1:21" ht="21">
      <c r="A19" s="253" t="s">
        <v>227</v>
      </c>
      <c r="B19" s="249"/>
      <c r="C19" s="250" t="s">
        <v>424</v>
      </c>
      <c r="D19" s="251">
        <v>302497</v>
      </c>
      <c r="E19" s="252">
        <v>1019446</v>
      </c>
      <c r="F19" s="251"/>
      <c r="G19" s="118">
        <v>2440</v>
      </c>
      <c r="H19" s="251"/>
      <c r="I19" s="119">
        <v>0</v>
      </c>
      <c r="J19" s="119"/>
      <c r="K19" s="119">
        <v>0</v>
      </c>
      <c r="L19" s="119"/>
      <c r="M19" s="114">
        <f t="shared" si="0"/>
        <v>0</v>
      </c>
      <c r="N19" s="119"/>
      <c r="O19" s="119">
        <v>2487448240</v>
      </c>
      <c r="P19" s="119"/>
      <c r="Q19" s="119">
        <v>0</v>
      </c>
      <c r="R19" s="119"/>
      <c r="S19" s="114">
        <f t="shared" si="1"/>
        <v>2487448240</v>
      </c>
      <c r="T19" s="177">
        <f>_xlfn.XLOOKUP(U19,[1]Sheet1!$D:$D,[1]Sheet1!$B:$B,0)</f>
        <v>0</v>
      </c>
      <c r="U19" s="178" t="str">
        <f t="shared" si="2"/>
        <v>دسینا</v>
      </c>
    </row>
    <row r="20" spans="1:21" ht="21">
      <c r="A20" s="253" t="s">
        <v>387</v>
      </c>
      <c r="B20" s="249"/>
      <c r="C20" s="250" t="s">
        <v>425</v>
      </c>
      <c r="D20" s="251">
        <v>4644799</v>
      </c>
      <c r="E20" s="252">
        <v>1500000</v>
      </c>
      <c r="F20" s="251"/>
      <c r="G20" s="117">
        <v>150</v>
      </c>
      <c r="H20" s="251"/>
      <c r="I20" s="114">
        <v>0</v>
      </c>
      <c r="J20" s="114"/>
      <c r="K20" s="114">
        <v>0</v>
      </c>
      <c r="L20" s="114"/>
      <c r="M20" s="114">
        <f t="shared" si="0"/>
        <v>0</v>
      </c>
      <c r="N20" s="114"/>
      <c r="O20" s="114">
        <v>225000000</v>
      </c>
      <c r="P20" s="114"/>
      <c r="Q20" s="114">
        <v>0</v>
      </c>
      <c r="R20" s="114"/>
      <c r="S20" s="114">
        <f t="shared" si="1"/>
        <v>225000000</v>
      </c>
      <c r="T20" s="177">
        <f>_xlfn.XLOOKUP(U20,[1]Sheet1!$D:$D,[1]Sheet1!$B:$B,0)</f>
        <v>0</v>
      </c>
      <c r="U20" s="178" t="str">
        <f t="shared" si="2"/>
        <v>الکتروماد</v>
      </c>
    </row>
    <row r="21" spans="1:21" ht="21">
      <c r="A21" s="253" t="s">
        <v>108</v>
      </c>
      <c r="B21" s="249"/>
      <c r="C21" s="250" t="s">
        <v>425</v>
      </c>
      <c r="D21" s="251"/>
      <c r="E21" s="252">
        <v>22711408</v>
      </c>
      <c r="F21" s="251"/>
      <c r="G21" s="117">
        <v>280</v>
      </c>
      <c r="H21" s="251"/>
      <c r="I21" s="114">
        <v>0</v>
      </c>
      <c r="J21" s="114"/>
      <c r="K21" s="114">
        <v>0</v>
      </c>
      <c r="L21" s="114"/>
      <c r="M21" s="114">
        <f t="shared" si="0"/>
        <v>0</v>
      </c>
      <c r="N21" s="114"/>
      <c r="O21" s="114">
        <v>6359194240</v>
      </c>
      <c r="P21" s="114"/>
      <c r="Q21" s="114">
        <v>0</v>
      </c>
      <c r="R21" s="114"/>
      <c r="S21" s="114">
        <f t="shared" si="1"/>
        <v>6359194240</v>
      </c>
      <c r="T21" s="177">
        <f>_xlfn.XLOOKUP(U21,[1]Sheet1!$D:$D,[1]Sheet1!$B:$B,0)</f>
        <v>0</v>
      </c>
      <c r="U21" s="178" t="str">
        <f t="shared" si="2"/>
        <v>فخاس</v>
      </c>
    </row>
    <row r="22" spans="1:21" ht="21">
      <c r="A22" s="253" t="s">
        <v>120</v>
      </c>
      <c r="B22" s="249"/>
      <c r="C22" s="250" t="s">
        <v>426</v>
      </c>
      <c r="D22" s="251">
        <v>521923</v>
      </c>
      <c r="E22" s="252">
        <v>11300899</v>
      </c>
      <c r="F22" s="251"/>
      <c r="G22" s="117">
        <v>366</v>
      </c>
      <c r="H22" s="251"/>
      <c r="I22" s="114">
        <v>0</v>
      </c>
      <c r="J22" s="114"/>
      <c r="K22" s="114">
        <v>0</v>
      </c>
      <c r="L22" s="114"/>
      <c r="M22" s="114">
        <f t="shared" si="0"/>
        <v>0</v>
      </c>
      <c r="N22" s="114"/>
      <c r="O22" s="114">
        <v>4136129034</v>
      </c>
      <c r="P22" s="114"/>
      <c r="Q22" s="114">
        <v>0</v>
      </c>
      <c r="R22" s="114"/>
      <c r="S22" s="114">
        <f t="shared" si="1"/>
        <v>4136129034</v>
      </c>
      <c r="T22" s="177">
        <f>_xlfn.XLOOKUP(U22,[1]Sheet1!$D:$D,[1]Sheet1!$B:$B,0)</f>
        <v>0</v>
      </c>
      <c r="U22" s="178" t="str">
        <f t="shared" si="2"/>
        <v>ولکار</v>
      </c>
    </row>
    <row r="23" spans="1:21" ht="21">
      <c r="A23" s="253" t="s">
        <v>163</v>
      </c>
      <c r="B23" s="249"/>
      <c r="C23" s="250" t="s">
        <v>427</v>
      </c>
      <c r="D23" s="251"/>
      <c r="E23" s="252">
        <v>4089150</v>
      </c>
      <c r="F23" s="251"/>
      <c r="G23" s="117">
        <v>650</v>
      </c>
      <c r="H23" s="251"/>
      <c r="I23" s="114">
        <v>0</v>
      </c>
      <c r="J23" s="114"/>
      <c r="K23" s="114">
        <v>0</v>
      </c>
      <c r="L23" s="114"/>
      <c r="M23" s="114">
        <f t="shared" si="0"/>
        <v>0</v>
      </c>
      <c r="N23" s="114"/>
      <c r="O23" s="114">
        <v>2657947500</v>
      </c>
      <c r="P23" s="114"/>
      <c r="Q23" s="114">
        <v>0</v>
      </c>
      <c r="R23" s="114"/>
      <c r="S23" s="114">
        <f t="shared" si="1"/>
        <v>2657947500</v>
      </c>
      <c r="T23" s="177">
        <f>_xlfn.XLOOKUP(U23,[1]Sheet1!$D:$D,[1]Sheet1!$B:$B,0)</f>
        <v>0</v>
      </c>
      <c r="U23" s="178" t="str">
        <f t="shared" si="2"/>
        <v>کنور</v>
      </c>
    </row>
    <row r="24" spans="1:21" ht="21">
      <c r="A24" s="253" t="s">
        <v>374</v>
      </c>
      <c r="B24" s="249"/>
      <c r="C24" s="250" t="s">
        <v>426</v>
      </c>
      <c r="D24" s="251"/>
      <c r="E24" s="252">
        <v>4065049</v>
      </c>
      <c r="F24" s="251"/>
      <c r="G24" s="117">
        <v>14</v>
      </c>
      <c r="H24" s="251"/>
      <c r="I24" s="114">
        <v>0</v>
      </c>
      <c r="J24" s="114"/>
      <c r="K24" s="114">
        <v>0</v>
      </c>
      <c r="L24" s="114"/>
      <c r="M24" s="114">
        <f t="shared" si="0"/>
        <v>0</v>
      </c>
      <c r="N24" s="114"/>
      <c r="O24" s="114">
        <v>56910686</v>
      </c>
      <c r="P24" s="114"/>
      <c r="Q24" s="114">
        <v>0</v>
      </c>
      <c r="R24" s="114"/>
      <c r="S24" s="114">
        <f t="shared" si="1"/>
        <v>56910686</v>
      </c>
      <c r="T24" s="177">
        <f>_xlfn.XLOOKUP(U24,[1]Sheet1!$D:$D,[1]Sheet1!$B:$B,0)</f>
        <v>0</v>
      </c>
      <c r="U24" s="178" t="str">
        <f t="shared" si="2"/>
        <v>کساپا</v>
      </c>
    </row>
    <row r="25" spans="1:21" ht="21">
      <c r="A25" s="253" t="s">
        <v>264</v>
      </c>
      <c r="B25" s="249"/>
      <c r="C25" s="250" t="s">
        <v>427</v>
      </c>
      <c r="D25" s="251"/>
      <c r="E25" s="252">
        <v>12332119</v>
      </c>
      <c r="F25" s="251"/>
      <c r="G25" s="117">
        <v>220</v>
      </c>
      <c r="H25" s="251"/>
      <c r="I25" s="114">
        <v>0</v>
      </c>
      <c r="J25" s="114"/>
      <c r="K25" s="114">
        <v>0</v>
      </c>
      <c r="L25" s="114"/>
      <c r="M25" s="114">
        <f t="shared" si="0"/>
        <v>0</v>
      </c>
      <c r="N25" s="114"/>
      <c r="O25" s="114">
        <v>2713066180</v>
      </c>
      <c r="P25" s="114"/>
      <c r="Q25" s="114">
        <v>0</v>
      </c>
      <c r="R25" s="114"/>
      <c r="S25" s="114">
        <f t="shared" si="1"/>
        <v>2713066180</v>
      </c>
      <c r="T25" s="177">
        <f>_xlfn.XLOOKUP(U25,[1]Sheet1!$D:$D,[1]Sheet1!$B:$B,0)</f>
        <v>0</v>
      </c>
      <c r="U25" s="178" t="str">
        <f t="shared" si="2"/>
        <v>وآفری</v>
      </c>
    </row>
    <row r="26" spans="1:21" ht="21">
      <c r="A26" s="253" t="s">
        <v>99</v>
      </c>
      <c r="B26" s="249"/>
      <c r="C26" s="250" t="s">
        <v>427</v>
      </c>
      <c r="D26" s="251"/>
      <c r="E26" s="252">
        <v>4148296</v>
      </c>
      <c r="F26" s="251"/>
      <c r="G26" s="117">
        <v>1430</v>
      </c>
      <c r="H26" s="251"/>
      <c r="I26" s="114">
        <v>0</v>
      </c>
      <c r="J26" s="114"/>
      <c r="K26" s="114">
        <v>0</v>
      </c>
      <c r="L26" s="114"/>
      <c r="M26" s="114">
        <f t="shared" si="0"/>
        <v>0</v>
      </c>
      <c r="N26" s="114"/>
      <c r="O26" s="114">
        <v>5932063280</v>
      </c>
      <c r="P26" s="114"/>
      <c r="Q26" s="114">
        <v>0</v>
      </c>
      <c r="R26" s="114"/>
      <c r="S26" s="114">
        <f t="shared" si="1"/>
        <v>5932063280</v>
      </c>
      <c r="T26" s="177">
        <f>_xlfn.XLOOKUP(U26,[1]Sheet1!$D:$D,[1]Sheet1!$B:$B,0)</f>
        <v>0</v>
      </c>
      <c r="U26" s="178" t="str">
        <f t="shared" si="2"/>
        <v>پکرمان</v>
      </c>
    </row>
    <row r="27" spans="1:21" ht="21">
      <c r="A27" s="253" t="s">
        <v>304</v>
      </c>
      <c r="B27" s="249"/>
      <c r="C27" s="250" t="s">
        <v>428</v>
      </c>
      <c r="D27" s="251">
        <v>105355</v>
      </c>
      <c r="E27" s="252">
        <v>4752603</v>
      </c>
      <c r="F27" s="251"/>
      <c r="G27" s="117">
        <v>800</v>
      </c>
      <c r="H27" s="251"/>
      <c r="I27" s="114">
        <v>0</v>
      </c>
      <c r="J27" s="114"/>
      <c r="K27" s="114">
        <v>0</v>
      </c>
      <c r="L27" s="114"/>
      <c r="M27" s="114">
        <f t="shared" si="0"/>
        <v>0</v>
      </c>
      <c r="N27" s="114"/>
      <c r="O27" s="114">
        <v>3802082400</v>
      </c>
      <c r="P27" s="114"/>
      <c r="Q27" s="114">
        <v>0</v>
      </c>
      <c r="R27" s="114"/>
      <c r="S27" s="114">
        <f t="shared" si="1"/>
        <v>3802082400</v>
      </c>
      <c r="T27" s="177">
        <f>_xlfn.XLOOKUP(U27,[1]Sheet1!$D:$D,[1]Sheet1!$B:$B,0)</f>
        <v>0</v>
      </c>
      <c r="U27" s="178" t="str">
        <f t="shared" si="2"/>
        <v>ومهان</v>
      </c>
    </row>
    <row r="28" spans="1:21" ht="21">
      <c r="A28" s="253" t="s">
        <v>406</v>
      </c>
      <c r="B28" s="249"/>
      <c r="C28" s="250" t="s">
        <v>426</v>
      </c>
      <c r="D28" s="251">
        <v>870763</v>
      </c>
      <c r="E28" s="252">
        <v>1764044</v>
      </c>
      <c r="F28" s="251"/>
      <c r="G28" s="117">
        <v>21</v>
      </c>
      <c r="H28" s="251"/>
      <c r="I28" s="114">
        <v>0</v>
      </c>
      <c r="J28" s="114"/>
      <c r="K28" s="114">
        <v>0</v>
      </c>
      <c r="L28" s="114"/>
      <c r="M28" s="114">
        <f t="shared" si="0"/>
        <v>0</v>
      </c>
      <c r="N28" s="114"/>
      <c r="O28" s="114">
        <v>37044924</v>
      </c>
      <c r="P28" s="114"/>
      <c r="Q28" s="114">
        <v>0</v>
      </c>
      <c r="R28" s="114"/>
      <c r="S28" s="114">
        <f t="shared" si="1"/>
        <v>37044924</v>
      </c>
      <c r="T28" s="177">
        <f>_xlfn.XLOOKUP(U28,[1]Sheet1!$D:$D,[1]Sheet1!$B:$B,0)</f>
        <v>0</v>
      </c>
      <c r="U28" s="178" t="str">
        <f t="shared" si="2"/>
        <v>دامین</v>
      </c>
    </row>
    <row r="29" spans="1:21" ht="21">
      <c r="A29" s="253" t="s">
        <v>207</v>
      </c>
      <c r="B29" s="249"/>
      <c r="C29" s="250" t="s">
        <v>428</v>
      </c>
      <c r="D29" s="251"/>
      <c r="E29" s="252">
        <v>3516217</v>
      </c>
      <c r="F29" s="251"/>
      <c r="G29" s="117">
        <v>11</v>
      </c>
      <c r="H29" s="251"/>
      <c r="I29" s="114">
        <v>0</v>
      </c>
      <c r="J29" s="114"/>
      <c r="K29" s="114">
        <v>0</v>
      </c>
      <c r="L29" s="114"/>
      <c r="M29" s="114">
        <f t="shared" si="0"/>
        <v>0</v>
      </c>
      <c r="N29" s="114"/>
      <c r="O29" s="114">
        <v>38678387</v>
      </c>
      <c r="P29" s="114"/>
      <c r="Q29" s="114">
        <v>0</v>
      </c>
      <c r="R29" s="114"/>
      <c r="S29" s="114">
        <f t="shared" si="1"/>
        <v>38678387</v>
      </c>
      <c r="T29" s="177">
        <f>_xlfn.XLOOKUP(U29,[1]Sheet1!$D:$D,[1]Sheet1!$B:$B,0)</f>
        <v>0</v>
      </c>
      <c r="U29" s="178" t="str">
        <f t="shared" si="2"/>
        <v>بکام</v>
      </c>
    </row>
    <row r="30" spans="1:21" ht="21">
      <c r="A30" s="253" t="s">
        <v>290</v>
      </c>
      <c r="B30" s="249"/>
      <c r="C30" s="250" t="s">
        <v>429</v>
      </c>
      <c r="D30" s="251">
        <v>6436755</v>
      </c>
      <c r="E30" s="252">
        <v>13020130</v>
      </c>
      <c r="F30" s="251"/>
      <c r="G30" s="117">
        <v>40</v>
      </c>
      <c r="H30" s="251"/>
      <c r="I30" s="114">
        <v>0</v>
      </c>
      <c r="J30" s="114"/>
      <c r="K30" s="114">
        <v>0</v>
      </c>
      <c r="L30" s="114"/>
      <c r="M30" s="114">
        <f t="shared" si="0"/>
        <v>0</v>
      </c>
      <c r="N30" s="114"/>
      <c r="O30" s="114">
        <v>520805200</v>
      </c>
      <c r="P30" s="114"/>
      <c r="Q30" s="114">
        <v>0</v>
      </c>
      <c r="R30" s="114"/>
      <c r="S30" s="114">
        <f t="shared" si="1"/>
        <v>520805200</v>
      </c>
      <c r="T30" s="177">
        <f>_xlfn.XLOOKUP(U30,[1]Sheet1!$D:$D,[1]Sheet1!$B:$B,0)</f>
        <v>0</v>
      </c>
      <c r="U30" s="178" t="str">
        <f t="shared" si="2"/>
        <v>خنصیر</v>
      </c>
    </row>
    <row r="31" spans="1:21" ht="21">
      <c r="A31" s="253" t="s">
        <v>296</v>
      </c>
      <c r="B31" s="249"/>
      <c r="C31" s="250" t="s">
        <v>429</v>
      </c>
      <c r="D31" s="251">
        <v>922577</v>
      </c>
      <c r="E31" s="252">
        <v>14735084</v>
      </c>
      <c r="F31" s="251"/>
      <c r="G31" s="117">
        <v>240</v>
      </c>
      <c r="H31" s="251"/>
      <c r="I31" s="114">
        <v>0</v>
      </c>
      <c r="J31" s="114"/>
      <c r="K31" s="114">
        <v>0</v>
      </c>
      <c r="L31" s="114"/>
      <c r="M31" s="114">
        <f t="shared" si="0"/>
        <v>0</v>
      </c>
      <c r="N31" s="114"/>
      <c r="O31" s="114">
        <v>3536420160</v>
      </c>
      <c r="P31" s="114"/>
      <c r="Q31" s="114">
        <v>0</v>
      </c>
      <c r="R31" s="114"/>
      <c r="S31" s="114">
        <f t="shared" si="1"/>
        <v>3536420160</v>
      </c>
      <c r="T31" s="177">
        <f>_xlfn.XLOOKUP(U31,[1]Sheet1!$D:$D,[1]Sheet1!$B:$B,0)</f>
        <v>0</v>
      </c>
      <c r="U31" s="178" t="str">
        <f t="shared" si="2"/>
        <v>ونوین</v>
      </c>
    </row>
    <row r="32" spans="1:21" ht="21">
      <c r="A32" s="253" t="s">
        <v>234</v>
      </c>
      <c r="B32" s="249"/>
      <c r="C32" s="250" t="s">
        <v>429</v>
      </c>
      <c r="D32" s="251">
        <v>69093</v>
      </c>
      <c r="E32" s="252">
        <v>21227133</v>
      </c>
      <c r="F32" s="251"/>
      <c r="G32" s="117">
        <v>40</v>
      </c>
      <c r="H32" s="251"/>
      <c r="I32" s="114">
        <v>0</v>
      </c>
      <c r="J32" s="114"/>
      <c r="K32" s="114">
        <v>0</v>
      </c>
      <c r="L32" s="114"/>
      <c r="M32" s="114">
        <f t="shared" si="0"/>
        <v>0</v>
      </c>
      <c r="N32" s="114"/>
      <c r="O32" s="114">
        <v>849085320</v>
      </c>
      <c r="P32" s="114"/>
      <c r="Q32" s="114">
        <v>0</v>
      </c>
      <c r="R32" s="114"/>
      <c r="S32" s="114">
        <f t="shared" si="1"/>
        <v>849085320</v>
      </c>
      <c r="T32" s="177">
        <f>_xlfn.XLOOKUP(U32,[1]Sheet1!$D:$D,[1]Sheet1!$B:$B,0)</f>
        <v>0</v>
      </c>
      <c r="U32" s="178" t="str">
        <f t="shared" si="2"/>
        <v>ختور</v>
      </c>
    </row>
    <row r="33" spans="1:21" ht="21">
      <c r="A33" s="253" t="s">
        <v>88</v>
      </c>
      <c r="B33" s="249"/>
      <c r="C33" s="250" t="s">
        <v>430</v>
      </c>
      <c r="D33" s="251"/>
      <c r="E33" s="252">
        <v>1407238</v>
      </c>
      <c r="F33" s="251"/>
      <c r="G33" s="117">
        <v>12050</v>
      </c>
      <c r="H33" s="251"/>
      <c r="I33" s="114">
        <v>0</v>
      </c>
      <c r="J33" s="114"/>
      <c r="K33" s="114">
        <v>0</v>
      </c>
      <c r="L33" s="114"/>
      <c r="M33" s="114">
        <f t="shared" si="0"/>
        <v>0</v>
      </c>
      <c r="N33" s="114"/>
      <c r="O33" s="114">
        <v>16957217900</v>
      </c>
      <c r="P33" s="114"/>
      <c r="Q33" s="114">
        <v>0</v>
      </c>
      <c r="R33" s="114"/>
      <c r="S33" s="114">
        <f t="shared" si="1"/>
        <v>16957217900</v>
      </c>
      <c r="T33" s="177">
        <f>_xlfn.XLOOKUP(U33,[1]Sheet1!$D:$D,[1]Sheet1!$B:$B,0)</f>
        <v>0</v>
      </c>
      <c r="U33" s="178" t="str">
        <f t="shared" si="2"/>
        <v>دپارس</v>
      </c>
    </row>
    <row r="34" spans="1:21" ht="21">
      <c r="A34" s="253" t="s">
        <v>351</v>
      </c>
      <c r="B34" s="249"/>
      <c r="C34" s="250" t="s">
        <v>429</v>
      </c>
      <c r="D34" s="251"/>
      <c r="E34" s="252">
        <v>7495701</v>
      </c>
      <c r="F34" s="251"/>
      <c r="G34" s="117">
        <v>155</v>
      </c>
      <c r="H34" s="251"/>
      <c r="I34" s="114">
        <v>0</v>
      </c>
      <c r="J34" s="114"/>
      <c r="K34" s="114">
        <v>0</v>
      </c>
      <c r="L34" s="114"/>
      <c r="M34" s="114">
        <f t="shared" si="0"/>
        <v>0</v>
      </c>
      <c r="N34" s="114"/>
      <c r="O34" s="114">
        <v>1161833655</v>
      </c>
      <c r="P34" s="114"/>
      <c r="Q34" s="114">
        <v>0</v>
      </c>
      <c r="R34" s="114"/>
      <c r="S34" s="114">
        <f t="shared" si="1"/>
        <v>1161833655</v>
      </c>
      <c r="T34" s="177">
        <f>_xlfn.XLOOKUP(U34,[1]Sheet1!$D:$D,[1]Sheet1!$B:$B,0)</f>
        <v>0</v>
      </c>
      <c r="U34" s="178" t="str">
        <f t="shared" si="2"/>
        <v>شسینا</v>
      </c>
    </row>
    <row r="35" spans="1:21" ht="21">
      <c r="A35" s="253" t="s">
        <v>361</v>
      </c>
      <c r="B35" s="249"/>
      <c r="C35" s="250" t="s">
        <v>430</v>
      </c>
      <c r="D35" s="251">
        <v>727710</v>
      </c>
      <c r="E35" s="252">
        <v>34943809</v>
      </c>
      <c r="F35" s="251"/>
      <c r="G35" s="117">
        <v>380</v>
      </c>
      <c r="H35" s="251"/>
      <c r="I35" s="114">
        <v>0</v>
      </c>
      <c r="J35" s="114"/>
      <c r="K35" s="114">
        <v>0</v>
      </c>
      <c r="L35" s="114"/>
      <c r="M35" s="114">
        <f t="shared" si="0"/>
        <v>0</v>
      </c>
      <c r="N35" s="114"/>
      <c r="O35" s="114">
        <v>13278647420</v>
      </c>
      <c r="P35" s="114"/>
      <c r="Q35" s="114">
        <v>0</v>
      </c>
      <c r="R35" s="114"/>
      <c r="S35" s="114">
        <f t="shared" si="1"/>
        <v>13278647420</v>
      </c>
      <c r="T35" s="177">
        <f>_xlfn.XLOOKUP(U35,[1]Sheet1!$D:$D,[1]Sheet1!$B:$B,0)</f>
        <v>0</v>
      </c>
      <c r="U35" s="178" t="str">
        <f t="shared" si="2"/>
        <v>کچاد</v>
      </c>
    </row>
    <row r="36" spans="1:21" ht="21">
      <c r="A36" s="253" t="s">
        <v>198</v>
      </c>
      <c r="B36" s="249"/>
      <c r="C36" s="250" t="s">
        <v>431</v>
      </c>
      <c r="D36" s="251">
        <v>882636</v>
      </c>
      <c r="E36" s="252">
        <v>3329553</v>
      </c>
      <c r="F36" s="251"/>
      <c r="G36" s="117">
        <v>20</v>
      </c>
      <c r="H36" s="251"/>
      <c r="I36" s="114">
        <v>0</v>
      </c>
      <c r="J36" s="114"/>
      <c r="K36" s="114">
        <v>0</v>
      </c>
      <c r="L36" s="114"/>
      <c r="M36" s="114">
        <f t="shared" si="0"/>
        <v>0</v>
      </c>
      <c r="N36" s="114"/>
      <c r="O36" s="114">
        <v>66591060</v>
      </c>
      <c r="P36" s="114"/>
      <c r="Q36" s="114">
        <v>0</v>
      </c>
      <c r="R36" s="114"/>
      <c r="S36" s="114">
        <f t="shared" si="1"/>
        <v>66591060</v>
      </c>
      <c r="T36" s="177">
        <f>_xlfn.XLOOKUP(U36,[1]Sheet1!$D:$D,[1]Sheet1!$B:$B,0)</f>
        <v>0</v>
      </c>
      <c r="U36" s="178" t="str">
        <f t="shared" si="2"/>
        <v>بورس</v>
      </c>
    </row>
    <row r="37" spans="1:21" ht="21">
      <c r="A37" s="253" t="s">
        <v>269</v>
      </c>
      <c r="B37" s="249"/>
      <c r="C37" s="250" t="s">
        <v>431</v>
      </c>
      <c r="D37" s="251"/>
      <c r="E37" s="252">
        <v>1882198</v>
      </c>
      <c r="F37" s="251"/>
      <c r="G37" s="117">
        <v>31</v>
      </c>
      <c r="H37" s="251"/>
      <c r="I37" s="114">
        <v>0</v>
      </c>
      <c r="J37" s="114"/>
      <c r="K37" s="114">
        <v>0</v>
      </c>
      <c r="L37" s="114"/>
      <c r="M37" s="114">
        <f t="shared" si="0"/>
        <v>0</v>
      </c>
      <c r="N37" s="114"/>
      <c r="O37" s="114">
        <v>58348138</v>
      </c>
      <c r="P37" s="114"/>
      <c r="Q37" s="114">
        <v>0</v>
      </c>
      <c r="R37" s="114"/>
      <c r="S37" s="114">
        <f t="shared" si="1"/>
        <v>58348138</v>
      </c>
      <c r="T37" s="177">
        <f>_xlfn.XLOOKUP(U37,[1]Sheet1!$D:$D,[1]Sheet1!$B:$B,0)</f>
        <v>0</v>
      </c>
      <c r="U37" s="178" t="str">
        <f t="shared" si="2"/>
        <v>خچرخش</v>
      </c>
    </row>
    <row r="38" spans="1:21" ht="21">
      <c r="A38" s="253" t="s">
        <v>303</v>
      </c>
      <c r="B38" s="249"/>
      <c r="C38" s="250" t="s">
        <v>431</v>
      </c>
      <c r="D38" s="251"/>
      <c r="E38" s="252">
        <v>1306069</v>
      </c>
      <c r="F38" s="251"/>
      <c r="G38" s="117">
        <v>3400</v>
      </c>
      <c r="H38" s="251"/>
      <c r="I38" s="114">
        <v>0</v>
      </c>
      <c r="J38" s="114"/>
      <c r="K38" s="114">
        <v>0</v>
      </c>
      <c r="L38" s="114"/>
      <c r="M38" s="114">
        <f t="shared" si="0"/>
        <v>0</v>
      </c>
      <c r="N38" s="114"/>
      <c r="O38" s="114">
        <v>4440634600</v>
      </c>
      <c r="P38" s="114"/>
      <c r="Q38" s="114">
        <v>0</v>
      </c>
      <c r="R38" s="114"/>
      <c r="S38" s="114">
        <f t="shared" si="1"/>
        <v>4440634600</v>
      </c>
      <c r="T38" s="177">
        <f>_xlfn.XLOOKUP(U38,[1]Sheet1!$D:$D,[1]Sheet1!$B:$B,0)</f>
        <v>0</v>
      </c>
      <c r="U38" s="178" t="str">
        <f t="shared" si="2"/>
        <v>اردستان</v>
      </c>
    </row>
    <row r="39" spans="1:21" ht="21">
      <c r="A39" s="253" t="s">
        <v>201</v>
      </c>
      <c r="B39" s="249"/>
      <c r="C39" s="250" t="s">
        <v>432</v>
      </c>
      <c r="D39" s="251"/>
      <c r="E39" s="252">
        <v>53259437</v>
      </c>
      <c r="F39" s="251"/>
      <c r="G39" s="117">
        <v>120</v>
      </c>
      <c r="H39" s="251"/>
      <c r="I39" s="114">
        <v>0</v>
      </c>
      <c r="J39" s="114"/>
      <c r="K39" s="114">
        <v>0</v>
      </c>
      <c r="L39" s="114"/>
      <c r="M39" s="114">
        <f t="shared" si="0"/>
        <v>0</v>
      </c>
      <c r="N39" s="114"/>
      <c r="O39" s="114">
        <v>6391132440</v>
      </c>
      <c r="P39" s="114"/>
      <c r="Q39" s="114">
        <v>0</v>
      </c>
      <c r="R39" s="114"/>
      <c r="S39" s="114">
        <f t="shared" si="1"/>
        <v>6391132440</v>
      </c>
      <c r="T39" s="177">
        <f>_xlfn.XLOOKUP(U39,[1]Sheet1!$D:$D,[1]Sheet1!$B:$B,0)</f>
        <v>0</v>
      </c>
      <c r="U39" s="178" t="str">
        <f t="shared" si="2"/>
        <v>چدن</v>
      </c>
    </row>
    <row r="40" spans="1:21" ht="21">
      <c r="A40" s="253" t="s">
        <v>141</v>
      </c>
      <c r="B40" s="249"/>
      <c r="C40" s="250" t="s">
        <v>432</v>
      </c>
      <c r="D40" s="251">
        <v>1045247</v>
      </c>
      <c r="E40" s="252">
        <v>4660137</v>
      </c>
      <c r="F40" s="251"/>
      <c r="G40" s="117">
        <v>900</v>
      </c>
      <c r="H40" s="251"/>
      <c r="I40" s="114">
        <v>0</v>
      </c>
      <c r="J40" s="114"/>
      <c r="K40" s="114">
        <v>0</v>
      </c>
      <c r="L40" s="114"/>
      <c r="M40" s="114">
        <f t="shared" si="0"/>
        <v>0</v>
      </c>
      <c r="N40" s="114"/>
      <c r="O40" s="114">
        <v>4194123300</v>
      </c>
      <c r="P40" s="114"/>
      <c r="Q40" s="114">
        <v>0</v>
      </c>
      <c r="R40" s="114"/>
      <c r="S40" s="114">
        <f t="shared" si="1"/>
        <v>4194123300</v>
      </c>
      <c r="T40" s="177">
        <f>_xlfn.XLOOKUP(U40,[1]Sheet1!$D:$D,[1]Sheet1!$B:$B,0)</f>
        <v>0</v>
      </c>
      <c r="U40" s="178" t="str">
        <f t="shared" si="2"/>
        <v>قرن</v>
      </c>
    </row>
    <row r="41" spans="1:21" ht="21">
      <c r="A41" s="253" t="s">
        <v>125</v>
      </c>
      <c r="B41" s="249"/>
      <c r="C41" s="250" t="s">
        <v>432</v>
      </c>
      <c r="D41" s="251">
        <v>642599</v>
      </c>
      <c r="E41" s="252">
        <v>3309340</v>
      </c>
      <c r="F41" s="251"/>
      <c r="G41" s="117">
        <v>20</v>
      </c>
      <c r="H41" s="251"/>
      <c r="I41" s="114">
        <v>0</v>
      </c>
      <c r="J41" s="114"/>
      <c r="K41" s="114">
        <v>0</v>
      </c>
      <c r="L41" s="114"/>
      <c r="M41" s="114">
        <f t="shared" si="0"/>
        <v>0</v>
      </c>
      <c r="N41" s="114"/>
      <c r="O41" s="114">
        <v>66186800</v>
      </c>
      <c r="P41" s="114"/>
      <c r="Q41" s="114">
        <v>0</v>
      </c>
      <c r="R41" s="114"/>
      <c r="S41" s="114">
        <f t="shared" si="1"/>
        <v>66186800</v>
      </c>
      <c r="T41" s="177">
        <f>_xlfn.XLOOKUP(U41,[1]Sheet1!$D:$D,[1]Sheet1!$B:$B,0)</f>
        <v>0</v>
      </c>
      <c r="U41" s="178" t="str">
        <f t="shared" si="2"/>
        <v>ختوقا</v>
      </c>
    </row>
    <row r="42" spans="1:21" ht="21">
      <c r="A42" s="253" t="s">
        <v>244</v>
      </c>
      <c r="B42" s="249"/>
      <c r="C42" s="250" t="s">
        <v>433</v>
      </c>
      <c r="D42" s="251"/>
      <c r="E42" s="252">
        <v>14419572</v>
      </c>
      <c r="F42" s="251"/>
      <c r="G42" s="117">
        <v>110</v>
      </c>
      <c r="H42" s="251"/>
      <c r="I42" s="114">
        <v>0</v>
      </c>
      <c r="J42" s="114"/>
      <c r="K42" s="114">
        <v>0</v>
      </c>
      <c r="L42" s="114"/>
      <c r="M42" s="114">
        <f t="shared" si="0"/>
        <v>0</v>
      </c>
      <c r="N42" s="114"/>
      <c r="O42" s="114">
        <v>1586152920</v>
      </c>
      <c r="P42" s="114"/>
      <c r="Q42" s="114">
        <v>0</v>
      </c>
      <c r="R42" s="114"/>
      <c r="S42" s="114">
        <f t="shared" si="1"/>
        <v>1586152920</v>
      </c>
      <c r="T42" s="177">
        <f>_xlfn.XLOOKUP(U42,[1]Sheet1!$D:$D,[1]Sheet1!$B:$B,0)</f>
        <v>0</v>
      </c>
      <c r="U42" s="178" t="str">
        <f t="shared" si="2"/>
        <v>بنیرو</v>
      </c>
    </row>
    <row r="43" spans="1:21" ht="21">
      <c r="A43" s="253" t="s">
        <v>230</v>
      </c>
      <c r="B43" s="249"/>
      <c r="C43" s="250" t="s">
        <v>433</v>
      </c>
      <c r="D43" s="251"/>
      <c r="E43" s="252">
        <v>1951261</v>
      </c>
      <c r="F43" s="251"/>
      <c r="G43" s="117">
        <v>300</v>
      </c>
      <c r="H43" s="251"/>
      <c r="I43" s="114">
        <v>0</v>
      </c>
      <c r="J43" s="114"/>
      <c r="K43" s="114">
        <v>0</v>
      </c>
      <c r="L43" s="114"/>
      <c r="M43" s="114">
        <f t="shared" si="0"/>
        <v>0</v>
      </c>
      <c r="N43" s="114"/>
      <c r="O43" s="114">
        <v>585378300</v>
      </c>
      <c r="P43" s="114"/>
      <c r="Q43" s="114">
        <v>0</v>
      </c>
      <c r="R43" s="114"/>
      <c r="S43" s="114">
        <f t="shared" si="1"/>
        <v>585378300</v>
      </c>
      <c r="T43" s="177">
        <f>_xlfn.XLOOKUP(U43,[1]Sheet1!$D:$D,[1]Sheet1!$B:$B,0)</f>
        <v>0</v>
      </c>
      <c r="U43" s="178" t="str">
        <f t="shared" si="2"/>
        <v>شاراک</v>
      </c>
    </row>
    <row r="44" spans="1:21" ht="21">
      <c r="A44" s="253" t="s">
        <v>253</v>
      </c>
      <c r="B44" s="249"/>
      <c r="C44" s="250" t="s">
        <v>433</v>
      </c>
      <c r="D44" s="251">
        <v>3166253</v>
      </c>
      <c r="E44" s="252">
        <v>1395651</v>
      </c>
      <c r="F44" s="251"/>
      <c r="G44" s="117">
        <v>4100</v>
      </c>
      <c r="H44" s="251"/>
      <c r="I44" s="114">
        <v>0</v>
      </c>
      <c r="J44" s="114"/>
      <c r="K44" s="114">
        <v>0</v>
      </c>
      <c r="L44" s="114"/>
      <c r="M44" s="114">
        <f t="shared" si="0"/>
        <v>0</v>
      </c>
      <c r="N44" s="114"/>
      <c r="O44" s="114">
        <v>5722169100</v>
      </c>
      <c r="P44" s="114"/>
      <c r="Q44" s="114">
        <v>0</v>
      </c>
      <c r="R44" s="114"/>
      <c r="S44" s="114">
        <f t="shared" si="1"/>
        <v>5722169100</v>
      </c>
      <c r="T44" s="177">
        <f>_xlfn.XLOOKUP(U44,[1]Sheet1!$D:$D,[1]Sheet1!$B:$B,0)</f>
        <v>0</v>
      </c>
      <c r="U44" s="178" t="str">
        <f t="shared" si="2"/>
        <v>زمگسا</v>
      </c>
    </row>
    <row r="45" spans="1:21" ht="21">
      <c r="A45" s="253" t="s">
        <v>165</v>
      </c>
      <c r="B45" s="249"/>
      <c r="C45" s="250" t="s">
        <v>434</v>
      </c>
      <c r="D45" s="251"/>
      <c r="E45" s="252">
        <v>9702982</v>
      </c>
      <c r="F45" s="251"/>
      <c r="G45" s="117">
        <v>400</v>
      </c>
      <c r="H45" s="251"/>
      <c r="I45" s="114">
        <v>0</v>
      </c>
      <c r="J45" s="114"/>
      <c r="K45" s="114">
        <v>0</v>
      </c>
      <c r="L45" s="114"/>
      <c r="M45" s="114">
        <f t="shared" si="0"/>
        <v>0</v>
      </c>
      <c r="N45" s="114"/>
      <c r="O45" s="114">
        <v>3881192800</v>
      </c>
      <c r="P45" s="114"/>
      <c r="Q45" s="114">
        <v>0</v>
      </c>
      <c r="R45" s="114"/>
      <c r="S45" s="114">
        <f t="shared" si="1"/>
        <v>3881192800</v>
      </c>
      <c r="T45" s="177">
        <f>_xlfn.XLOOKUP(U45,[1]Sheet1!$D:$D,[1]Sheet1!$B:$B,0)</f>
        <v>0</v>
      </c>
      <c r="U45" s="178" t="str">
        <f t="shared" si="2"/>
        <v>غشهد</v>
      </c>
    </row>
    <row r="46" spans="1:21" ht="21">
      <c r="A46" s="253" t="s">
        <v>110</v>
      </c>
      <c r="B46" s="249"/>
      <c r="C46" s="250" t="s">
        <v>434</v>
      </c>
      <c r="D46" s="251">
        <v>240173</v>
      </c>
      <c r="E46" s="252">
        <v>8918958</v>
      </c>
      <c r="F46" s="251"/>
      <c r="G46" s="117">
        <v>1050</v>
      </c>
      <c r="H46" s="251"/>
      <c r="I46" s="114">
        <v>0</v>
      </c>
      <c r="J46" s="114"/>
      <c r="K46" s="114">
        <v>0</v>
      </c>
      <c r="L46" s="114"/>
      <c r="M46" s="114">
        <f t="shared" si="0"/>
        <v>0</v>
      </c>
      <c r="N46" s="114"/>
      <c r="O46" s="114">
        <v>9364905900</v>
      </c>
      <c r="P46" s="114"/>
      <c r="Q46" s="114">
        <v>0</v>
      </c>
      <c r="R46" s="114"/>
      <c r="S46" s="114">
        <f t="shared" si="1"/>
        <v>9364905900</v>
      </c>
      <c r="T46" s="177">
        <f>_xlfn.XLOOKUP(U46,[1]Sheet1!$D:$D,[1]Sheet1!$B:$B,0)</f>
        <v>0</v>
      </c>
      <c r="U46" s="178" t="str">
        <f t="shared" si="2"/>
        <v>ستران</v>
      </c>
    </row>
    <row r="47" spans="1:21" ht="21">
      <c r="A47" s="253" t="s">
        <v>153</v>
      </c>
      <c r="B47" s="249"/>
      <c r="C47" s="250" t="s">
        <v>434</v>
      </c>
      <c r="D47" s="251"/>
      <c r="E47" s="252">
        <v>24271859</v>
      </c>
      <c r="F47" s="251"/>
      <c r="G47" s="117">
        <v>50</v>
      </c>
      <c r="H47" s="251"/>
      <c r="I47" s="114">
        <v>0</v>
      </c>
      <c r="J47" s="114"/>
      <c r="K47" s="114">
        <v>0</v>
      </c>
      <c r="L47" s="114"/>
      <c r="M47" s="114">
        <f t="shared" si="0"/>
        <v>0</v>
      </c>
      <c r="N47" s="114"/>
      <c r="O47" s="114">
        <v>1213592950</v>
      </c>
      <c r="P47" s="114"/>
      <c r="Q47" s="114">
        <v>0</v>
      </c>
      <c r="R47" s="114"/>
      <c r="S47" s="114">
        <f t="shared" si="1"/>
        <v>1213592950</v>
      </c>
      <c r="T47" s="177">
        <f>_xlfn.XLOOKUP(U47,[1]Sheet1!$D:$D,[1]Sheet1!$B:$B,0)</f>
        <v>0</v>
      </c>
      <c r="U47" s="178" t="str">
        <f t="shared" si="2"/>
        <v>خزر</v>
      </c>
    </row>
    <row r="48" spans="1:21" ht="21">
      <c r="A48" s="253" t="s">
        <v>133</v>
      </c>
      <c r="B48" s="249"/>
      <c r="C48" s="250" t="s">
        <v>434</v>
      </c>
      <c r="D48" s="251"/>
      <c r="E48" s="252">
        <v>39075834</v>
      </c>
      <c r="F48" s="251"/>
      <c r="G48" s="117">
        <v>5</v>
      </c>
      <c r="H48" s="251"/>
      <c r="I48" s="114">
        <v>0</v>
      </c>
      <c r="J48" s="114"/>
      <c r="K48" s="114">
        <v>0</v>
      </c>
      <c r="L48" s="114"/>
      <c r="M48" s="114">
        <f t="shared" si="0"/>
        <v>0</v>
      </c>
      <c r="N48" s="114"/>
      <c r="O48" s="114">
        <v>195379170</v>
      </c>
      <c r="P48" s="114"/>
      <c r="Q48" s="114">
        <v>0</v>
      </c>
      <c r="R48" s="114"/>
      <c r="S48" s="114">
        <f t="shared" si="1"/>
        <v>195379170</v>
      </c>
      <c r="T48" s="177">
        <f>_xlfn.XLOOKUP(U48,[1]Sheet1!$D:$D,[1]Sheet1!$B:$B,0)</f>
        <v>0</v>
      </c>
      <c r="U48" s="178" t="str">
        <f t="shared" si="2"/>
        <v>ولساپا</v>
      </c>
    </row>
    <row r="49" spans="1:21" ht="21">
      <c r="A49" s="253" t="s">
        <v>127</v>
      </c>
      <c r="B49" s="249"/>
      <c r="C49" s="250" t="s">
        <v>434</v>
      </c>
      <c r="D49" s="251"/>
      <c r="E49" s="252">
        <v>16912063</v>
      </c>
      <c r="F49" s="251"/>
      <c r="G49" s="117">
        <v>800</v>
      </c>
      <c r="H49" s="251"/>
      <c r="I49" s="114">
        <v>0</v>
      </c>
      <c r="J49" s="114"/>
      <c r="K49" s="114">
        <v>0</v>
      </c>
      <c r="L49" s="114"/>
      <c r="M49" s="114">
        <f t="shared" si="0"/>
        <v>0</v>
      </c>
      <c r="N49" s="114"/>
      <c r="O49" s="114">
        <v>13529650400</v>
      </c>
      <c r="P49" s="114"/>
      <c r="Q49" s="114">
        <v>0</v>
      </c>
      <c r="R49" s="114"/>
      <c r="S49" s="114">
        <f t="shared" si="1"/>
        <v>13529650400</v>
      </c>
      <c r="T49" s="177">
        <f>_xlfn.XLOOKUP(U49,[1]Sheet1!$D:$D,[1]Sheet1!$B:$B,0)</f>
        <v>0</v>
      </c>
      <c r="U49" s="178" t="str">
        <f t="shared" si="2"/>
        <v>کلوند</v>
      </c>
    </row>
    <row r="50" spans="1:21" ht="21">
      <c r="A50" s="253" t="s">
        <v>224</v>
      </c>
      <c r="B50" s="249"/>
      <c r="C50" s="250" t="s">
        <v>434</v>
      </c>
      <c r="D50" s="251"/>
      <c r="E50" s="252">
        <v>2276824</v>
      </c>
      <c r="F50" s="251"/>
      <c r="G50" s="117">
        <v>114</v>
      </c>
      <c r="H50" s="251"/>
      <c r="I50" s="114">
        <v>0</v>
      </c>
      <c r="J50" s="114"/>
      <c r="K50" s="114">
        <v>0</v>
      </c>
      <c r="L50" s="114"/>
      <c r="M50" s="114">
        <f t="shared" si="0"/>
        <v>0</v>
      </c>
      <c r="N50" s="114"/>
      <c r="O50" s="114">
        <v>259557936</v>
      </c>
      <c r="P50" s="114"/>
      <c r="Q50" s="114">
        <v>0</v>
      </c>
      <c r="R50" s="114"/>
      <c r="S50" s="114">
        <f t="shared" si="1"/>
        <v>259557936</v>
      </c>
      <c r="T50" s="177">
        <f>_xlfn.XLOOKUP(U50,[1]Sheet1!$D:$D,[1]Sheet1!$B:$B,0)</f>
        <v>0</v>
      </c>
      <c r="U50" s="178" t="str">
        <f t="shared" si="2"/>
        <v>دلقما</v>
      </c>
    </row>
    <row r="51" spans="1:21" ht="21">
      <c r="A51" s="253" t="s">
        <v>245</v>
      </c>
      <c r="B51" s="249"/>
      <c r="C51" s="250" t="s">
        <v>434</v>
      </c>
      <c r="D51" s="251"/>
      <c r="E51" s="252">
        <v>20910715</v>
      </c>
      <c r="F51" s="251"/>
      <c r="G51" s="117">
        <v>60</v>
      </c>
      <c r="H51" s="251"/>
      <c r="I51" s="114">
        <v>0</v>
      </c>
      <c r="J51" s="114"/>
      <c r="K51" s="114">
        <v>0</v>
      </c>
      <c r="L51" s="114"/>
      <c r="M51" s="114">
        <f t="shared" si="0"/>
        <v>0</v>
      </c>
      <c r="N51" s="114"/>
      <c r="O51" s="114">
        <v>1254642900</v>
      </c>
      <c r="P51" s="114"/>
      <c r="Q51" s="114">
        <v>0</v>
      </c>
      <c r="R51" s="114"/>
      <c r="S51" s="114">
        <f t="shared" si="1"/>
        <v>1254642900</v>
      </c>
      <c r="T51" s="177">
        <f>_xlfn.XLOOKUP(U51,[1]Sheet1!$D:$D,[1]Sheet1!$B:$B,0)</f>
        <v>0</v>
      </c>
      <c r="U51" s="178" t="str">
        <f t="shared" si="2"/>
        <v>وسینا</v>
      </c>
    </row>
    <row r="52" spans="1:21" ht="21">
      <c r="A52" s="253" t="s">
        <v>300</v>
      </c>
      <c r="B52" s="249"/>
      <c r="C52" s="250" t="s">
        <v>434</v>
      </c>
      <c r="D52" s="251"/>
      <c r="E52" s="252">
        <v>6377048</v>
      </c>
      <c r="F52" s="251"/>
      <c r="G52" s="117">
        <v>248</v>
      </c>
      <c r="H52" s="251"/>
      <c r="I52" s="114">
        <v>0</v>
      </c>
      <c r="J52" s="114"/>
      <c r="K52" s="114">
        <v>0</v>
      </c>
      <c r="L52" s="114"/>
      <c r="M52" s="114">
        <f t="shared" si="0"/>
        <v>0</v>
      </c>
      <c r="N52" s="114"/>
      <c r="O52" s="114">
        <v>1581507904</v>
      </c>
      <c r="P52" s="114"/>
      <c r="Q52" s="114">
        <v>0</v>
      </c>
      <c r="R52" s="114"/>
      <c r="S52" s="114">
        <f t="shared" si="1"/>
        <v>1581507904</v>
      </c>
      <c r="T52" s="177">
        <f>_xlfn.XLOOKUP(U52,[1]Sheet1!$D:$D,[1]Sheet1!$B:$B,0)</f>
        <v>0</v>
      </c>
      <c r="U52" s="178" t="str">
        <f t="shared" si="2"/>
        <v>عالیس</v>
      </c>
    </row>
    <row r="53" spans="1:21" ht="21">
      <c r="A53" s="253" t="s">
        <v>158</v>
      </c>
      <c r="B53" s="249"/>
      <c r="C53" s="250" t="s">
        <v>434</v>
      </c>
      <c r="D53" s="251"/>
      <c r="E53" s="252">
        <v>8695114</v>
      </c>
      <c r="F53" s="251"/>
      <c r="G53" s="117">
        <v>700</v>
      </c>
      <c r="H53" s="251"/>
      <c r="I53" s="114">
        <v>0</v>
      </c>
      <c r="J53" s="114"/>
      <c r="K53" s="114">
        <v>0</v>
      </c>
      <c r="L53" s="114"/>
      <c r="M53" s="114">
        <f t="shared" si="0"/>
        <v>0</v>
      </c>
      <c r="N53" s="114"/>
      <c r="O53" s="114">
        <v>6086579800</v>
      </c>
      <c r="P53" s="114"/>
      <c r="Q53" s="114">
        <v>0</v>
      </c>
      <c r="R53" s="114"/>
      <c r="S53" s="114">
        <f t="shared" si="1"/>
        <v>6086579800</v>
      </c>
      <c r="T53" s="177">
        <f>_xlfn.XLOOKUP(U53,[1]Sheet1!$D:$D,[1]Sheet1!$B:$B,0)</f>
        <v>0</v>
      </c>
      <c r="U53" s="178" t="str">
        <f t="shared" si="2"/>
        <v>قهکمت</v>
      </c>
    </row>
    <row r="54" spans="1:21" ht="21">
      <c r="A54" s="253" t="s">
        <v>143</v>
      </c>
      <c r="B54" s="249"/>
      <c r="C54" s="250" t="s">
        <v>434</v>
      </c>
      <c r="D54" s="251"/>
      <c r="E54" s="252">
        <v>732100</v>
      </c>
      <c r="F54" s="251"/>
      <c r="G54" s="117">
        <v>4200</v>
      </c>
      <c r="H54" s="251"/>
      <c r="I54" s="114">
        <v>0</v>
      </c>
      <c r="J54" s="114"/>
      <c r="K54" s="114">
        <v>0</v>
      </c>
      <c r="L54" s="114"/>
      <c r="M54" s="114">
        <f t="shared" si="0"/>
        <v>0</v>
      </c>
      <c r="N54" s="114"/>
      <c r="O54" s="114">
        <v>3074820000</v>
      </c>
      <c r="P54" s="114"/>
      <c r="Q54" s="114">
        <v>0</v>
      </c>
      <c r="R54" s="114"/>
      <c r="S54" s="114">
        <f t="shared" si="1"/>
        <v>3074820000</v>
      </c>
      <c r="T54" s="177">
        <f>_xlfn.XLOOKUP(U54,[1]Sheet1!$D:$D,[1]Sheet1!$B:$B,0)</f>
        <v>0</v>
      </c>
      <c r="U54" s="178" t="str">
        <f t="shared" si="2"/>
        <v>جم</v>
      </c>
    </row>
    <row r="55" spans="1:21" ht="21">
      <c r="A55" s="253" t="s">
        <v>121</v>
      </c>
      <c r="B55" s="249"/>
      <c r="C55" s="250" t="s">
        <v>434</v>
      </c>
      <c r="D55" s="251"/>
      <c r="E55" s="252">
        <v>5612721</v>
      </c>
      <c r="F55" s="251"/>
      <c r="G55" s="117">
        <v>1000</v>
      </c>
      <c r="H55" s="251"/>
      <c r="I55" s="114">
        <v>0</v>
      </c>
      <c r="J55" s="114"/>
      <c r="K55" s="114">
        <v>0</v>
      </c>
      <c r="L55" s="114"/>
      <c r="M55" s="114">
        <f t="shared" si="0"/>
        <v>0</v>
      </c>
      <c r="N55" s="114"/>
      <c r="O55" s="114">
        <v>5612721000</v>
      </c>
      <c r="P55" s="114"/>
      <c r="Q55" s="114">
        <v>0</v>
      </c>
      <c r="R55" s="114"/>
      <c r="S55" s="114">
        <f t="shared" si="1"/>
        <v>5612721000</v>
      </c>
      <c r="T55" s="177">
        <f>_xlfn.XLOOKUP(U55,[1]Sheet1!$D:$D,[1]Sheet1!$B:$B,0)</f>
        <v>0</v>
      </c>
      <c r="U55" s="178" t="str">
        <f t="shared" si="2"/>
        <v>حتاید</v>
      </c>
    </row>
    <row r="56" spans="1:21" ht="21">
      <c r="A56" s="253" t="s">
        <v>112</v>
      </c>
      <c r="B56" s="249"/>
      <c r="C56" s="250" t="s">
        <v>434</v>
      </c>
      <c r="D56" s="251">
        <v>1677595</v>
      </c>
      <c r="E56" s="252">
        <v>4767849</v>
      </c>
      <c r="F56" s="251"/>
      <c r="G56" s="117">
        <v>7</v>
      </c>
      <c r="H56" s="251"/>
      <c r="I56" s="114">
        <v>0</v>
      </c>
      <c r="J56" s="114"/>
      <c r="K56" s="114">
        <v>0</v>
      </c>
      <c r="L56" s="114"/>
      <c r="M56" s="114">
        <f t="shared" si="0"/>
        <v>0</v>
      </c>
      <c r="N56" s="114"/>
      <c r="O56" s="114">
        <v>33374943</v>
      </c>
      <c r="P56" s="114"/>
      <c r="Q56" s="114">
        <v>0</v>
      </c>
      <c r="R56" s="114"/>
      <c r="S56" s="114">
        <f t="shared" si="1"/>
        <v>33374943</v>
      </c>
      <c r="T56" s="177">
        <f>_xlfn.XLOOKUP(U56,[1]Sheet1!$D:$D,[1]Sheet1!$B:$B,0)</f>
        <v>0</v>
      </c>
      <c r="U56" s="178" t="str">
        <f t="shared" si="2"/>
        <v>خگستر</v>
      </c>
    </row>
    <row r="57" spans="1:21" ht="21">
      <c r="A57" s="253" t="s">
        <v>217</v>
      </c>
      <c r="B57" s="249"/>
      <c r="C57" s="250" t="s">
        <v>434</v>
      </c>
      <c r="D57" s="251"/>
      <c r="E57" s="252">
        <v>9056635</v>
      </c>
      <c r="F57" s="251"/>
      <c r="G57" s="117">
        <v>1997</v>
      </c>
      <c r="H57" s="251"/>
      <c r="I57" s="114">
        <v>0</v>
      </c>
      <c r="J57" s="114"/>
      <c r="K57" s="114">
        <v>0</v>
      </c>
      <c r="L57" s="114"/>
      <c r="M57" s="114">
        <f t="shared" si="0"/>
        <v>0</v>
      </c>
      <c r="N57" s="114"/>
      <c r="O57" s="114">
        <v>18086100095</v>
      </c>
      <c r="P57" s="114"/>
      <c r="Q57" s="114">
        <v>0</v>
      </c>
      <c r="R57" s="114"/>
      <c r="S57" s="114">
        <f t="shared" si="1"/>
        <v>18086100095</v>
      </c>
      <c r="T57" s="177">
        <f>_xlfn.XLOOKUP(U57,[1]Sheet1!$D:$D,[1]Sheet1!$B:$B,0)</f>
        <v>0</v>
      </c>
      <c r="U57" s="178" t="str">
        <f t="shared" si="2"/>
        <v>شبریز</v>
      </c>
    </row>
    <row r="58" spans="1:21" ht="21">
      <c r="A58" s="253" t="s">
        <v>241</v>
      </c>
      <c r="B58" s="249"/>
      <c r="C58" s="250" t="s">
        <v>435</v>
      </c>
      <c r="D58" s="251"/>
      <c r="E58" s="252">
        <v>8550599</v>
      </c>
      <c r="F58" s="251"/>
      <c r="G58" s="117">
        <v>600</v>
      </c>
      <c r="H58" s="251"/>
      <c r="I58" s="114">
        <v>0</v>
      </c>
      <c r="J58" s="114"/>
      <c r="K58" s="114">
        <v>0</v>
      </c>
      <c r="L58" s="114"/>
      <c r="M58" s="114">
        <f t="shared" si="0"/>
        <v>0</v>
      </c>
      <c r="N58" s="114"/>
      <c r="O58" s="114">
        <v>5130359400</v>
      </c>
      <c r="P58" s="114"/>
      <c r="Q58" s="114">
        <v>0</v>
      </c>
      <c r="R58" s="114"/>
      <c r="S58" s="114">
        <f t="shared" si="1"/>
        <v>5130359400</v>
      </c>
      <c r="T58" s="177">
        <f>_xlfn.XLOOKUP(U58,[1]Sheet1!$D:$D,[1]Sheet1!$B:$B,0)</f>
        <v>0</v>
      </c>
      <c r="U58" s="178" t="str">
        <f t="shared" si="2"/>
        <v>مداران</v>
      </c>
    </row>
    <row r="59" spans="1:21" ht="21">
      <c r="A59" s="253" t="s">
        <v>273</v>
      </c>
      <c r="B59" s="249"/>
      <c r="C59" s="250" t="s">
        <v>435</v>
      </c>
      <c r="D59" s="251"/>
      <c r="E59" s="252">
        <v>53021124</v>
      </c>
      <c r="F59" s="251"/>
      <c r="G59" s="117">
        <v>170</v>
      </c>
      <c r="H59" s="251"/>
      <c r="I59" s="114">
        <v>0</v>
      </c>
      <c r="J59" s="114"/>
      <c r="K59" s="114">
        <v>0</v>
      </c>
      <c r="L59" s="114"/>
      <c r="M59" s="114">
        <f t="shared" si="0"/>
        <v>0</v>
      </c>
      <c r="N59" s="114"/>
      <c r="O59" s="114">
        <v>9013591080</v>
      </c>
      <c r="P59" s="114"/>
      <c r="Q59" s="114">
        <v>0</v>
      </c>
      <c r="R59" s="114"/>
      <c r="S59" s="114">
        <f t="shared" si="1"/>
        <v>9013591080</v>
      </c>
      <c r="T59" s="177">
        <f>_xlfn.XLOOKUP(U59,[1]Sheet1!$D:$D,[1]Sheet1!$B:$B,0)</f>
        <v>0</v>
      </c>
      <c r="U59" s="178" t="str">
        <f t="shared" si="2"/>
        <v>ومعادن</v>
      </c>
    </row>
    <row r="60" spans="1:21" ht="21">
      <c r="A60" s="253" t="s">
        <v>102</v>
      </c>
      <c r="B60" s="249"/>
      <c r="C60" s="250" t="s">
        <v>435</v>
      </c>
      <c r="D60" s="251"/>
      <c r="E60" s="252">
        <v>4126219</v>
      </c>
      <c r="F60" s="251"/>
      <c r="G60" s="117">
        <v>1300</v>
      </c>
      <c r="H60" s="251"/>
      <c r="I60" s="114">
        <v>0</v>
      </c>
      <c r="J60" s="114"/>
      <c r="K60" s="114">
        <v>0</v>
      </c>
      <c r="L60" s="114"/>
      <c r="M60" s="114">
        <f t="shared" si="0"/>
        <v>0</v>
      </c>
      <c r="N60" s="114"/>
      <c r="O60" s="114">
        <v>5364084700</v>
      </c>
      <c r="P60" s="114"/>
      <c r="Q60" s="114">
        <v>0</v>
      </c>
      <c r="R60" s="114"/>
      <c r="S60" s="114">
        <f t="shared" si="1"/>
        <v>5364084700</v>
      </c>
      <c r="T60" s="177">
        <f>_xlfn.XLOOKUP(U60,[1]Sheet1!$D:$D,[1]Sheet1!$B:$B,0)</f>
        <v>0</v>
      </c>
      <c r="U60" s="178" t="str">
        <f t="shared" si="2"/>
        <v>کساوه</v>
      </c>
    </row>
    <row r="61" spans="1:21" ht="21">
      <c r="A61" s="253" t="s">
        <v>252</v>
      </c>
      <c r="B61" s="249"/>
      <c r="C61" s="250" t="s">
        <v>435</v>
      </c>
      <c r="D61" s="251"/>
      <c r="E61" s="252">
        <v>7142885</v>
      </c>
      <c r="F61" s="251"/>
      <c r="G61" s="117">
        <v>220</v>
      </c>
      <c r="H61" s="251"/>
      <c r="I61" s="114">
        <v>0</v>
      </c>
      <c r="J61" s="114"/>
      <c r="K61" s="114">
        <v>0</v>
      </c>
      <c r="L61" s="114"/>
      <c r="M61" s="114">
        <f t="shared" si="0"/>
        <v>0</v>
      </c>
      <c r="N61" s="114"/>
      <c r="O61" s="114">
        <v>1571434700</v>
      </c>
      <c r="P61" s="114"/>
      <c r="Q61" s="114">
        <v>0</v>
      </c>
      <c r="R61" s="114"/>
      <c r="S61" s="114">
        <f t="shared" si="1"/>
        <v>1571434700</v>
      </c>
      <c r="T61" s="177">
        <f>_xlfn.XLOOKUP(U61,[1]Sheet1!$D:$D,[1]Sheet1!$B:$B,0)</f>
        <v>0</v>
      </c>
      <c r="U61" s="178" t="str">
        <f t="shared" si="2"/>
        <v>کمنگنز</v>
      </c>
    </row>
    <row r="62" spans="1:21" ht="21">
      <c r="A62" s="253" t="s">
        <v>288</v>
      </c>
      <c r="B62" s="249"/>
      <c r="C62" s="250" t="s">
        <v>435</v>
      </c>
      <c r="D62" s="251"/>
      <c r="E62" s="252">
        <v>16191387</v>
      </c>
      <c r="F62" s="251"/>
      <c r="G62" s="117">
        <v>48</v>
      </c>
      <c r="H62" s="251"/>
      <c r="I62" s="114">
        <v>0</v>
      </c>
      <c r="J62" s="114"/>
      <c r="K62" s="114">
        <v>0</v>
      </c>
      <c r="L62" s="114"/>
      <c r="M62" s="114">
        <f t="shared" si="0"/>
        <v>0</v>
      </c>
      <c r="N62" s="114"/>
      <c r="O62" s="114">
        <v>777186576</v>
      </c>
      <c r="P62" s="114"/>
      <c r="Q62" s="114">
        <v>0</v>
      </c>
      <c r="R62" s="114"/>
      <c r="S62" s="114">
        <f t="shared" si="1"/>
        <v>777186576</v>
      </c>
      <c r="T62" s="177">
        <f>_xlfn.XLOOKUP(U62,[1]Sheet1!$D:$D,[1]Sheet1!$B:$B,0)</f>
        <v>0</v>
      </c>
      <c r="U62" s="178" t="str">
        <f t="shared" si="2"/>
        <v>شلعاب</v>
      </c>
    </row>
    <row r="63" spans="1:21" ht="21">
      <c r="A63" s="253" t="s">
        <v>215</v>
      </c>
      <c r="B63" s="249"/>
      <c r="C63" s="250" t="s">
        <v>435</v>
      </c>
      <c r="D63" s="251"/>
      <c r="E63" s="252">
        <v>15367604</v>
      </c>
      <c r="F63" s="251"/>
      <c r="G63" s="117">
        <v>280</v>
      </c>
      <c r="H63" s="251"/>
      <c r="I63" s="114">
        <v>0</v>
      </c>
      <c r="J63" s="114"/>
      <c r="K63" s="114">
        <v>0</v>
      </c>
      <c r="L63" s="114"/>
      <c r="M63" s="114">
        <f t="shared" si="0"/>
        <v>0</v>
      </c>
      <c r="N63" s="114"/>
      <c r="O63" s="114">
        <v>4302929120</v>
      </c>
      <c r="P63" s="114"/>
      <c r="Q63" s="114">
        <v>0</v>
      </c>
      <c r="R63" s="114"/>
      <c r="S63" s="114">
        <f t="shared" si="1"/>
        <v>4302929120</v>
      </c>
      <c r="T63" s="177">
        <f>_xlfn.XLOOKUP(U63,[1]Sheet1!$D:$D,[1]Sheet1!$B:$B,0)</f>
        <v>0</v>
      </c>
      <c r="U63" s="178" t="str">
        <f t="shared" si="2"/>
        <v>اسیاتک</v>
      </c>
    </row>
    <row r="64" spans="1:21" ht="21">
      <c r="A64" s="253" t="s">
        <v>284</v>
      </c>
      <c r="B64" s="249"/>
      <c r="C64" s="250" t="s">
        <v>435</v>
      </c>
      <c r="D64" s="251">
        <v>4047359</v>
      </c>
      <c r="E64" s="252">
        <v>21303694</v>
      </c>
      <c r="F64" s="251"/>
      <c r="G64" s="117">
        <v>80</v>
      </c>
      <c r="H64" s="251"/>
      <c r="I64" s="114">
        <v>0</v>
      </c>
      <c r="J64" s="114"/>
      <c r="K64" s="114">
        <v>0</v>
      </c>
      <c r="L64" s="114"/>
      <c r="M64" s="114">
        <f t="shared" si="0"/>
        <v>0</v>
      </c>
      <c r="N64" s="114"/>
      <c r="O64" s="114">
        <v>1704295520</v>
      </c>
      <c r="P64" s="114"/>
      <c r="Q64" s="114">
        <v>0</v>
      </c>
      <c r="R64" s="114"/>
      <c r="S64" s="114">
        <f t="shared" si="1"/>
        <v>1704295520</v>
      </c>
      <c r="T64" s="177">
        <f>_xlfn.XLOOKUP(U64,[1]Sheet1!$D:$D,[1]Sheet1!$B:$B,0)</f>
        <v>0</v>
      </c>
      <c r="U64" s="178" t="str">
        <f t="shared" si="2"/>
        <v>کیمیا</v>
      </c>
    </row>
    <row r="65" spans="1:21" ht="21">
      <c r="A65" s="253" t="s">
        <v>246</v>
      </c>
      <c r="B65" s="249"/>
      <c r="C65" s="250" t="s">
        <v>435</v>
      </c>
      <c r="D65" s="251">
        <v>355050</v>
      </c>
      <c r="E65" s="252">
        <v>15376056</v>
      </c>
      <c r="F65" s="251"/>
      <c r="G65" s="117">
        <v>1624</v>
      </c>
      <c r="H65" s="251"/>
      <c r="I65" s="114">
        <v>0</v>
      </c>
      <c r="J65" s="114"/>
      <c r="K65" s="114">
        <v>0</v>
      </c>
      <c r="L65" s="114"/>
      <c r="M65" s="114">
        <f t="shared" si="0"/>
        <v>0</v>
      </c>
      <c r="N65" s="114"/>
      <c r="O65" s="114">
        <v>24970714944</v>
      </c>
      <c r="P65" s="114"/>
      <c r="Q65" s="114">
        <v>0</v>
      </c>
      <c r="R65" s="114"/>
      <c r="S65" s="114">
        <f t="shared" si="1"/>
        <v>24970714944</v>
      </c>
      <c r="T65" s="177">
        <f>_xlfn.XLOOKUP(U65,[1]Sheet1!$D:$D,[1]Sheet1!$B:$B,0)</f>
        <v>0</v>
      </c>
      <c r="U65" s="178" t="str">
        <f t="shared" si="2"/>
        <v>وپست</v>
      </c>
    </row>
    <row r="66" spans="1:21" ht="21">
      <c r="A66" s="253" t="s">
        <v>84</v>
      </c>
      <c r="B66" s="249"/>
      <c r="C66" s="250" t="s">
        <v>435</v>
      </c>
      <c r="D66" s="251"/>
      <c r="E66" s="252">
        <v>3907065</v>
      </c>
      <c r="F66" s="251"/>
      <c r="G66" s="117">
        <v>750</v>
      </c>
      <c r="H66" s="251"/>
      <c r="I66" s="114">
        <v>0</v>
      </c>
      <c r="J66" s="114"/>
      <c r="K66" s="114">
        <v>0</v>
      </c>
      <c r="L66" s="114"/>
      <c r="M66" s="114">
        <f t="shared" si="0"/>
        <v>0</v>
      </c>
      <c r="N66" s="114"/>
      <c r="O66" s="114">
        <v>2930298750</v>
      </c>
      <c r="P66" s="114"/>
      <c r="Q66" s="114">
        <v>0</v>
      </c>
      <c r="R66" s="114"/>
      <c r="S66" s="114">
        <f t="shared" si="1"/>
        <v>2930298750</v>
      </c>
      <c r="T66" s="177">
        <f>_xlfn.XLOOKUP(U66,[1]Sheet1!$D:$D,[1]Sheet1!$B:$B,0)</f>
        <v>0</v>
      </c>
      <c r="U66" s="178" t="str">
        <f t="shared" si="2"/>
        <v>حفاری</v>
      </c>
    </row>
    <row r="67" spans="1:21" ht="21">
      <c r="A67" s="253" t="s">
        <v>243</v>
      </c>
      <c r="B67" s="249"/>
      <c r="C67" s="250" t="s">
        <v>436</v>
      </c>
      <c r="D67" s="251"/>
      <c r="E67" s="252">
        <v>3694702</v>
      </c>
      <c r="F67" s="251"/>
      <c r="G67" s="117">
        <v>140</v>
      </c>
      <c r="H67" s="251"/>
      <c r="I67" s="114">
        <v>0</v>
      </c>
      <c r="J67" s="114"/>
      <c r="K67" s="114">
        <v>0</v>
      </c>
      <c r="L67" s="114"/>
      <c r="M67" s="114">
        <f t="shared" si="0"/>
        <v>0</v>
      </c>
      <c r="N67" s="114"/>
      <c r="O67" s="114">
        <v>517258280</v>
      </c>
      <c r="P67" s="114"/>
      <c r="Q67" s="114">
        <v>0</v>
      </c>
      <c r="R67" s="114"/>
      <c r="S67" s="114">
        <f t="shared" si="1"/>
        <v>517258280</v>
      </c>
      <c r="T67" s="177">
        <f>_xlfn.XLOOKUP(U67,[1]Sheet1!$D:$D,[1]Sheet1!$B:$B,0)</f>
        <v>0</v>
      </c>
      <c r="U67" s="178" t="str">
        <f t="shared" si="2"/>
        <v>لبوتان</v>
      </c>
    </row>
    <row r="68" spans="1:21" ht="21">
      <c r="A68" s="253" t="s">
        <v>74</v>
      </c>
      <c r="B68" s="249"/>
      <c r="C68" s="250" t="s">
        <v>436</v>
      </c>
      <c r="D68" s="251"/>
      <c r="E68" s="252">
        <v>9700429</v>
      </c>
      <c r="F68" s="251"/>
      <c r="G68" s="117">
        <v>350</v>
      </c>
      <c r="H68" s="251"/>
      <c r="I68" s="114">
        <v>0</v>
      </c>
      <c r="J68" s="114"/>
      <c r="K68" s="114">
        <v>0</v>
      </c>
      <c r="L68" s="114"/>
      <c r="M68" s="114">
        <f t="shared" si="0"/>
        <v>0</v>
      </c>
      <c r="N68" s="114"/>
      <c r="O68" s="114">
        <v>3395150150</v>
      </c>
      <c r="P68" s="114"/>
      <c r="Q68" s="114">
        <v>0</v>
      </c>
      <c r="R68" s="114"/>
      <c r="S68" s="114">
        <f t="shared" si="1"/>
        <v>3395150150</v>
      </c>
      <c r="T68" s="177">
        <f>_xlfn.XLOOKUP(U68,[1]Sheet1!$D:$D,[1]Sheet1!$B:$B,0)</f>
        <v>0</v>
      </c>
      <c r="U68" s="178" t="str">
        <f t="shared" si="2"/>
        <v>غسالم</v>
      </c>
    </row>
    <row r="69" spans="1:21" ht="21">
      <c r="A69" s="253" t="s">
        <v>119</v>
      </c>
      <c r="B69" s="249"/>
      <c r="C69" s="250" t="s">
        <v>436</v>
      </c>
      <c r="D69" s="251">
        <v>7379981</v>
      </c>
      <c r="E69" s="252">
        <v>43016033</v>
      </c>
      <c r="F69" s="251"/>
      <c r="G69" s="117">
        <v>500</v>
      </c>
      <c r="H69" s="251"/>
      <c r="I69" s="114">
        <v>0</v>
      </c>
      <c r="J69" s="114"/>
      <c r="K69" s="114">
        <v>0</v>
      </c>
      <c r="L69" s="114"/>
      <c r="M69" s="114">
        <f t="shared" si="0"/>
        <v>0</v>
      </c>
      <c r="N69" s="114"/>
      <c r="O69" s="114">
        <v>21508016500</v>
      </c>
      <c r="P69" s="114"/>
      <c r="Q69" s="114">
        <v>0</v>
      </c>
      <c r="R69" s="114"/>
      <c r="S69" s="114">
        <f t="shared" si="1"/>
        <v>21508016500</v>
      </c>
      <c r="T69" s="177">
        <f>_xlfn.XLOOKUP(U69,[1]Sheet1!$D:$D,[1]Sheet1!$B:$B,0)</f>
        <v>0</v>
      </c>
      <c r="U69" s="178" t="str">
        <f t="shared" si="2"/>
        <v>فسپا</v>
      </c>
    </row>
    <row r="70" spans="1:21" ht="21">
      <c r="A70" s="253" t="s">
        <v>126</v>
      </c>
      <c r="B70" s="249"/>
      <c r="C70" s="250" t="s">
        <v>436</v>
      </c>
      <c r="D70" s="251"/>
      <c r="E70" s="252">
        <v>4028814</v>
      </c>
      <c r="F70" s="251"/>
      <c r="G70" s="117">
        <v>28</v>
      </c>
      <c r="H70" s="251"/>
      <c r="I70" s="114">
        <v>0</v>
      </c>
      <c r="J70" s="114"/>
      <c r="K70" s="114">
        <v>0</v>
      </c>
      <c r="L70" s="114"/>
      <c r="M70" s="114">
        <f t="shared" si="0"/>
        <v>0</v>
      </c>
      <c r="N70" s="114"/>
      <c r="O70" s="114">
        <v>112806792</v>
      </c>
      <c r="P70" s="114"/>
      <c r="Q70" s="114">
        <v>0</v>
      </c>
      <c r="R70" s="114"/>
      <c r="S70" s="114">
        <f t="shared" si="1"/>
        <v>112806792</v>
      </c>
      <c r="T70" s="177">
        <f>_xlfn.XLOOKUP(U70,[1]Sheet1!$D:$D,[1]Sheet1!$B:$B,0)</f>
        <v>0</v>
      </c>
      <c r="U70" s="178" t="str">
        <f t="shared" si="2"/>
        <v>وساپا</v>
      </c>
    </row>
    <row r="71" spans="1:21" ht="21">
      <c r="A71" s="253" t="s">
        <v>209</v>
      </c>
      <c r="B71" s="249"/>
      <c r="C71" s="250" t="s">
        <v>436</v>
      </c>
      <c r="D71" s="251"/>
      <c r="E71" s="252">
        <v>2254242</v>
      </c>
      <c r="F71" s="251"/>
      <c r="G71" s="117">
        <v>1050</v>
      </c>
      <c r="H71" s="251"/>
      <c r="I71" s="114">
        <v>0</v>
      </c>
      <c r="J71" s="114"/>
      <c r="K71" s="114">
        <v>0</v>
      </c>
      <c r="L71" s="114"/>
      <c r="M71" s="114">
        <f t="shared" si="0"/>
        <v>0</v>
      </c>
      <c r="N71" s="114"/>
      <c r="O71" s="114">
        <v>2366954100</v>
      </c>
      <c r="P71" s="114"/>
      <c r="Q71" s="114">
        <v>0</v>
      </c>
      <c r="R71" s="114"/>
      <c r="S71" s="114">
        <f t="shared" si="1"/>
        <v>2366954100</v>
      </c>
      <c r="T71" s="177">
        <f>_xlfn.XLOOKUP(U71,[1]Sheet1!$D:$D,[1]Sheet1!$B:$B,0)</f>
        <v>0</v>
      </c>
      <c r="U71" s="178" t="str">
        <f t="shared" si="2"/>
        <v>شبهرن</v>
      </c>
    </row>
    <row r="72" spans="1:21" ht="21">
      <c r="A72" s="253" t="s">
        <v>278</v>
      </c>
      <c r="B72" s="249"/>
      <c r="C72" s="250" t="s">
        <v>436</v>
      </c>
      <c r="D72" s="251"/>
      <c r="E72" s="252">
        <v>1855058</v>
      </c>
      <c r="F72" s="251"/>
      <c r="G72" s="117">
        <v>3000</v>
      </c>
      <c r="H72" s="251"/>
      <c r="I72" s="114">
        <v>0</v>
      </c>
      <c r="J72" s="114"/>
      <c r="K72" s="114">
        <v>0</v>
      </c>
      <c r="L72" s="114"/>
      <c r="M72" s="114">
        <f t="shared" si="0"/>
        <v>0</v>
      </c>
      <c r="N72" s="114"/>
      <c r="O72" s="114">
        <v>5565174000</v>
      </c>
      <c r="P72" s="114"/>
      <c r="Q72" s="114">
        <v>0</v>
      </c>
      <c r="R72" s="114"/>
      <c r="S72" s="114">
        <f t="shared" si="1"/>
        <v>5565174000</v>
      </c>
      <c r="T72" s="177">
        <f>_xlfn.XLOOKUP(U72,[1]Sheet1!$D:$D,[1]Sheet1!$B:$B,0)</f>
        <v>0</v>
      </c>
      <c r="U72" s="178" t="str">
        <f t="shared" si="2"/>
        <v>بفجر</v>
      </c>
    </row>
    <row r="73" spans="1:21" ht="21">
      <c r="A73" s="253" t="s">
        <v>203</v>
      </c>
      <c r="B73" s="249"/>
      <c r="C73" s="250" t="s">
        <v>436</v>
      </c>
      <c r="D73" s="251"/>
      <c r="E73" s="252">
        <v>17049450</v>
      </c>
      <c r="F73" s="251"/>
      <c r="G73" s="117">
        <v>114</v>
      </c>
      <c r="H73" s="251"/>
      <c r="I73" s="114">
        <v>0</v>
      </c>
      <c r="J73" s="114"/>
      <c r="K73" s="114">
        <v>0</v>
      </c>
      <c r="L73" s="114"/>
      <c r="M73" s="114">
        <f t="shared" si="0"/>
        <v>0</v>
      </c>
      <c r="N73" s="114"/>
      <c r="O73" s="114">
        <v>1943637300</v>
      </c>
      <c r="P73" s="114"/>
      <c r="Q73" s="114">
        <v>0</v>
      </c>
      <c r="R73" s="114"/>
      <c r="S73" s="114">
        <f t="shared" si="1"/>
        <v>1943637300</v>
      </c>
      <c r="T73" s="177">
        <f>_xlfn.XLOOKUP(U73,[1]Sheet1!$D:$D,[1]Sheet1!$B:$B,0)</f>
        <v>0</v>
      </c>
      <c r="U73" s="178" t="str">
        <f t="shared" si="2"/>
        <v>خزامیا</v>
      </c>
    </row>
    <row r="74" spans="1:21" ht="21">
      <c r="A74" s="253" t="s">
        <v>179</v>
      </c>
      <c r="B74" s="249"/>
      <c r="C74" s="250" t="s">
        <v>436</v>
      </c>
      <c r="D74" s="251"/>
      <c r="E74" s="252">
        <v>8593594</v>
      </c>
      <c r="F74" s="251"/>
      <c r="G74" s="117">
        <v>270</v>
      </c>
      <c r="H74" s="251"/>
      <c r="I74" s="114">
        <v>0</v>
      </c>
      <c r="J74" s="114"/>
      <c r="K74" s="114">
        <v>0</v>
      </c>
      <c r="L74" s="114"/>
      <c r="M74" s="114">
        <f t="shared" ref="M74:M137" si="3">I74+K74</f>
        <v>0</v>
      </c>
      <c r="N74" s="114"/>
      <c r="O74" s="114">
        <v>2320270380</v>
      </c>
      <c r="P74" s="114"/>
      <c r="Q74" s="114">
        <v>0</v>
      </c>
      <c r="R74" s="114"/>
      <c r="S74" s="114">
        <f t="shared" ref="S74:S137" si="4">O74+Q74</f>
        <v>2320270380</v>
      </c>
      <c r="T74" s="177">
        <f>_xlfn.XLOOKUP(U74,[1]Sheet1!$D:$D,[1]Sheet1!$B:$B,0)</f>
        <v>0</v>
      </c>
      <c r="U74" s="178" t="str">
        <f t="shared" ref="U74:U137" si="5">MID(A74,FIND("(",A74)+1,FIND(")",A74)-FIND("(",A74)-1)</f>
        <v>ونفت</v>
      </c>
    </row>
    <row r="75" spans="1:21" ht="21">
      <c r="A75" s="253" t="s">
        <v>367</v>
      </c>
      <c r="B75" s="249"/>
      <c r="C75" s="250" t="s">
        <v>436</v>
      </c>
      <c r="D75" s="251">
        <v>2009331</v>
      </c>
      <c r="E75" s="252">
        <v>5313566</v>
      </c>
      <c r="F75" s="251"/>
      <c r="G75" s="117">
        <v>870</v>
      </c>
      <c r="H75" s="251"/>
      <c r="I75" s="114">
        <v>0</v>
      </c>
      <c r="J75" s="114"/>
      <c r="K75" s="114">
        <v>0</v>
      </c>
      <c r="L75" s="114"/>
      <c r="M75" s="114">
        <f t="shared" si="3"/>
        <v>0</v>
      </c>
      <c r="N75" s="114"/>
      <c r="O75" s="114">
        <v>4622802420</v>
      </c>
      <c r="P75" s="114"/>
      <c r="Q75" s="114">
        <v>0</v>
      </c>
      <c r="R75" s="114"/>
      <c r="S75" s="114">
        <f t="shared" si="4"/>
        <v>4622802420</v>
      </c>
      <c r="T75" s="177">
        <f>_xlfn.XLOOKUP(U75,[1]Sheet1!$D:$D,[1]Sheet1!$B:$B,0)</f>
        <v>0</v>
      </c>
      <c r="U75" s="178" t="str">
        <f t="shared" si="5"/>
        <v>فجام</v>
      </c>
    </row>
    <row r="76" spans="1:21" ht="21">
      <c r="A76" s="253" t="s">
        <v>235</v>
      </c>
      <c r="B76" s="249"/>
      <c r="C76" s="250" t="s">
        <v>436</v>
      </c>
      <c r="D76" s="251"/>
      <c r="E76" s="252">
        <v>25746045</v>
      </c>
      <c r="F76" s="251"/>
      <c r="G76" s="117">
        <v>2000</v>
      </c>
      <c r="H76" s="251"/>
      <c r="I76" s="114">
        <v>0</v>
      </c>
      <c r="J76" s="114"/>
      <c r="K76" s="114">
        <v>0</v>
      </c>
      <c r="L76" s="114"/>
      <c r="M76" s="114">
        <f t="shared" si="3"/>
        <v>0</v>
      </c>
      <c r="N76" s="114"/>
      <c r="O76" s="114">
        <v>51492090000</v>
      </c>
      <c r="P76" s="114"/>
      <c r="Q76" s="114">
        <v>0</v>
      </c>
      <c r="R76" s="114"/>
      <c r="S76" s="114">
        <f t="shared" si="4"/>
        <v>51492090000</v>
      </c>
      <c r="T76" s="177">
        <f>_xlfn.XLOOKUP(U76,[1]Sheet1!$D:$D,[1]Sheet1!$B:$B,0)</f>
        <v>0</v>
      </c>
      <c r="U76" s="178" t="str">
        <f t="shared" si="5"/>
        <v>وبانک</v>
      </c>
    </row>
    <row r="77" spans="1:21" ht="21">
      <c r="A77" s="253" t="s">
        <v>311</v>
      </c>
      <c r="B77" s="249"/>
      <c r="C77" s="250" t="s">
        <v>436</v>
      </c>
      <c r="D77" s="251"/>
      <c r="E77" s="252">
        <v>4263580</v>
      </c>
      <c r="F77" s="251"/>
      <c r="G77" s="117">
        <v>2</v>
      </c>
      <c r="H77" s="251"/>
      <c r="I77" s="114">
        <v>0</v>
      </c>
      <c r="J77" s="114"/>
      <c r="K77" s="114">
        <v>0</v>
      </c>
      <c r="L77" s="114"/>
      <c r="M77" s="114">
        <f t="shared" si="3"/>
        <v>0</v>
      </c>
      <c r="N77" s="114"/>
      <c r="O77" s="114">
        <v>8527160</v>
      </c>
      <c r="P77" s="114"/>
      <c r="Q77" s="114">
        <v>0</v>
      </c>
      <c r="R77" s="114"/>
      <c r="S77" s="114">
        <f t="shared" si="4"/>
        <v>8527160</v>
      </c>
      <c r="T77" s="177">
        <f>_xlfn.XLOOKUP(U77,[1]Sheet1!$D:$D,[1]Sheet1!$B:$B,0)</f>
        <v>0</v>
      </c>
      <c r="U77" s="178" t="str">
        <f t="shared" si="5"/>
        <v>خکمک</v>
      </c>
    </row>
    <row r="78" spans="1:21" ht="21">
      <c r="A78" s="253" t="s">
        <v>161</v>
      </c>
      <c r="B78" s="249"/>
      <c r="C78" s="250" t="s">
        <v>400</v>
      </c>
      <c r="D78" s="251">
        <v>707643</v>
      </c>
      <c r="E78" s="252">
        <v>12752542</v>
      </c>
      <c r="F78" s="251"/>
      <c r="G78" s="117">
        <v>250</v>
      </c>
      <c r="H78" s="251"/>
      <c r="I78" s="114">
        <v>0</v>
      </c>
      <c r="J78" s="114"/>
      <c r="K78" s="114">
        <v>0</v>
      </c>
      <c r="L78" s="114"/>
      <c r="M78" s="114">
        <f t="shared" si="3"/>
        <v>0</v>
      </c>
      <c r="N78" s="114"/>
      <c r="O78" s="114">
        <v>3188135500</v>
      </c>
      <c r="P78" s="114"/>
      <c r="Q78" s="114">
        <v>0</v>
      </c>
      <c r="R78" s="114"/>
      <c r="S78" s="114">
        <f t="shared" si="4"/>
        <v>3188135500</v>
      </c>
      <c r="T78" s="177">
        <f>_xlfn.XLOOKUP(U78,[1]Sheet1!$D:$D,[1]Sheet1!$B:$B,0)</f>
        <v>0</v>
      </c>
      <c r="U78" s="178" t="str">
        <f t="shared" si="5"/>
        <v>وخاور</v>
      </c>
    </row>
    <row r="79" spans="1:21" ht="21">
      <c r="A79" s="253" t="s">
        <v>375</v>
      </c>
      <c r="B79" s="249"/>
      <c r="C79" s="250" t="s">
        <v>436</v>
      </c>
      <c r="D79" s="251"/>
      <c r="E79" s="252">
        <v>12579450</v>
      </c>
      <c r="F79" s="251"/>
      <c r="G79" s="117">
        <v>62</v>
      </c>
      <c r="H79" s="251"/>
      <c r="I79" s="114">
        <v>0</v>
      </c>
      <c r="J79" s="114"/>
      <c r="K79" s="114">
        <v>0</v>
      </c>
      <c r="L79" s="114"/>
      <c r="M79" s="114">
        <f t="shared" si="3"/>
        <v>0</v>
      </c>
      <c r="N79" s="114"/>
      <c r="O79" s="114">
        <v>779925900</v>
      </c>
      <c r="P79" s="114"/>
      <c r="Q79" s="114">
        <v>0</v>
      </c>
      <c r="R79" s="114"/>
      <c r="S79" s="114">
        <f t="shared" si="4"/>
        <v>779925900</v>
      </c>
      <c r="T79" s="177">
        <f>_xlfn.XLOOKUP(U79,[1]Sheet1!$D:$D,[1]Sheet1!$B:$B,0)</f>
        <v>0</v>
      </c>
      <c r="U79" s="178" t="str">
        <f t="shared" si="5"/>
        <v>دانا</v>
      </c>
    </row>
    <row r="80" spans="1:21" ht="21">
      <c r="A80" s="253" t="s">
        <v>297</v>
      </c>
      <c r="B80" s="249"/>
      <c r="C80" s="250" t="s">
        <v>436</v>
      </c>
      <c r="D80" s="251"/>
      <c r="E80" s="252">
        <v>5143227</v>
      </c>
      <c r="F80" s="251"/>
      <c r="G80" s="117">
        <v>800</v>
      </c>
      <c r="H80" s="251"/>
      <c r="I80" s="114">
        <v>0</v>
      </c>
      <c r="J80" s="114"/>
      <c r="K80" s="114">
        <v>0</v>
      </c>
      <c r="L80" s="114"/>
      <c r="M80" s="114">
        <f t="shared" si="3"/>
        <v>0</v>
      </c>
      <c r="N80" s="114"/>
      <c r="O80" s="114">
        <v>4114581600</v>
      </c>
      <c r="P80" s="114"/>
      <c r="Q80" s="114">
        <v>0</v>
      </c>
      <c r="R80" s="114"/>
      <c r="S80" s="114">
        <f t="shared" si="4"/>
        <v>4114581600</v>
      </c>
      <c r="T80" s="177">
        <f>_xlfn.XLOOKUP(U80,[1]Sheet1!$D:$D,[1]Sheet1!$B:$B,0)</f>
        <v>0</v>
      </c>
      <c r="U80" s="178" t="str">
        <f t="shared" si="5"/>
        <v>فرآور</v>
      </c>
    </row>
    <row r="81" spans="1:22" ht="21">
      <c r="A81" s="253" t="s">
        <v>160</v>
      </c>
      <c r="B81" s="249"/>
      <c r="C81" s="250" t="s">
        <v>436</v>
      </c>
      <c r="D81" s="251">
        <v>3293765</v>
      </c>
      <c r="E81" s="252">
        <v>19963565</v>
      </c>
      <c r="F81" s="251"/>
      <c r="G81" s="118">
        <v>550</v>
      </c>
      <c r="H81" s="251"/>
      <c r="I81" s="119">
        <v>0</v>
      </c>
      <c r="J81" s="119"/>
      <c r="K81" s="119">
        <v>0</v>
      </c>
      <c r="L81" s="119"/>
      <c r="M81" s="114">
        <f t="shared" si="3"/>
        <v>0</v>
      </c>
      <c r="N81" s="119"/>
      <c r="O81" s="119">
        <v>10979960750</v>
      </c>
      <c r="P81" s="119"/>
      <c r="Q81" s="119">
        <v>0</v>
      </c>
      <c r="R81" s="119"/>
      <c r="S81" s="114">
        <f t="shared" si="4"/>
        <v>10979960750</v>
      </c>
      <c r="T81" s="177">
        <f>_xlfn.XLOOKUP(U81,[1]Sheet1!$D:$D,[1]Sheet1!$B:$B,0)</f>
        <v>0</v>
      </c>
      <c r="U81" s="178" t="str">
        <f t="shared" si="5"/>
        <v>غکورش</v>
      </c>
    </row>
    <row r="82" spans="1:22" ht="21">
      <c r="A82" s="253" t="s">
        <v>360</v>
      </c>
      <c r="B82" s="249"/>
      <c r="C82" s="250" t="s">
        <v>436</v>
      </c>
      <c r="D82" s="251"/>
      <c r="E82" s="252">
        <v>120822653</v>
      </c>
      <c r="F82" s="251"/>
      <c r="G82" s="117">
        <v>20</v>
      </c>
      <c r="H82" s="251"/>
      <c r="I82" s="114">
        <v>0</v>
      </c>
      <c r="J82" s="114"/>
      <c r="K82" s="114">
        <v>0</v>
      </c>
      <c r="L82" s="114"/>
      <c r="M82" s="114">
        <f t="shared" si="3"/>
        <v>0</v>
      </c>
      <c r="N82" s="114"/>
      <c r="O82" s="114">
        <v>2416453060</v>
      </c>
      <c r="P82" s="114"/>
      <c r="Q82" s="114">
        <v>0</v>
      </c>
      <c r="R82" s="114"/>
      <c r="S82" s="114">
        <f t="shared" si="4"/>
        <v>2416453060</v>
      </c>
      <c r="T82" s="177">
        <f>_xlfn.XLOOKUP(U82,[1]Sheet1!$D:$D,[1]Sheet1!$B:$B,0)</f>
        <v>0</v>
      </c>
      <c r="U82" s="178" t="str">
        <f t="shared" si="5"/>
        <v>شگستر</v>
      </c>
    </row>
    <row r="83" spans="1:22" ht="21">
      <c r="A83" s="253" t="s">
        <v>309</v>
      </c>
      <c r="B83" s="249"/>
      <c r="C83" s="250" t="s">
        <v>400</v>
      </c>
      <c r="D83" s="251">
        <v>813670</v>
      </c>
      <c r="E83" s="252">
        <v>26237533</v>
      </c>
      <c r="F83" s="251"/>
      <c r="G83" s="117">
        <v>310</v>
      </c>
      <c r="H83" s="251"/>
      <c r="I83" s="114">
        <v>0</v>
      </c>
      <c r="J83" s="114"/>
      <c r="K83" s="114">
        <v>0</v>
      </c>
      <c r="L83" s="114"/>
      <c r="M83" s="114">
        <f t="shared" si="3"/>
        <v>0</v>
      </c>
      <c r="N83" s="114"/>
      <c r="O83" s="114">
        <v>8133635230</v>
      </c>
      <c r="P83" s="114"/>
      <c r="Q83" s="114">
        <v>0</v>
      </c>
      <c r="R83" s="114"/>
      <c r="S83" s="114">
        <f t="shared" si="4"/>
        <v>8133635230</v>
      </c>
      <c r="T83" s="177">
        <f>_xlfn.XLOOKUP(U83,[1]Sheet1!$D:$D,[1]Sheet1!$B:$B,0)</f>
        <v>0</v>
      </c>
      <c r="U83" s="178" t="str">
        <f t="shared" si="5"/>
        <v>فاما</v>
      </c>
    </row>
    <row r="84" spans="1:22" ht="21">
      <c r="A84" s="253" t="s">
        <v>129</v>
      </c>
      <c r="B84" s="249"/>
      <c r="C84" s="250" t="s">
        <v>400</v>
      </c>
      <c r="D84" s="251">
        <v>271970</v>
      </c>
      <c r="E84" s="252">
        <v>1466922</v>
      </c>
      <c r="F84" s="251"/>
      <c r="G84" s="117">
        <v>1440</v>
      </c>
      <c r="H84" s="251"/>
      <c r="I84" s="114">
        <v>0</v>
      </c>
      <c r="J84" s="114"/>
      <c r="K84" s="114">
        <v>0</v>
      </c>
      <c r="L84" s="114"/>
      <c r="M84" s="114">
        <f t="shared" si="3"/>
        <v>0</v>
      </c>
      <c r="N84" s="114"/>
      <c r="O84" s="114">
        <v>2112367680</v>
      </c>
      <c r="P84" s="114"/>
      <c r="Q84" s="114">
        <v>0</v>
      </c>
      <c r="R84" s="114"/>
      <c r="S84" s="114">
        <f t="shared" si="4"/>
        <v>2112367680</v>
      </c>
      <c r="T84" s="177">
        <f>_xlfn.XLOOKUP(U84,[1]Sheet1!$D:$D,[1]Sheet1!$B:$B,0)</f>
        <v>0</v>
      </c>
      <c r="U84" s="178" t="str">
        <f t="shared" si="5"/>
        <v>وپخش</v>
      </c>
    </row>
    <row r="85" spans="1:22" ht="21">
      <c r="A85" s="253" t="s">
        <v>212</v>
      </c>
      <c r="B85" s="249"/>
      <c r="C85" s="250" t="s">
        <v>400</v>
      </c>
      <c r="D85" s="251">
        <v>1048281</v>
      </c>
      <c r="E85" s="252">
        <v>51696868</v>
      </c>
      <c r="F85" s="251"/>
      <c r="G85" s="117">
        <v>50</v>
      </c>
      <c r="H85" s="251"/>
      <c r="I85" s="114">
        <v>0</v>
      </c>
      <c r="J85" s="114"/>
      <c r="K85" s="114">
        <v>0</v>
      </c>
      <c r="L85" s="114"/>
      <c r="M85" s="114">
        <f t="shared" si="3"/>
        <v>0</v>
      </c>
      <c r="N85" s="114"/>
      <c r="O85" s="114">
        <v>2584843400</v>
      </c>
      <c r="P85" s="114"/>
      <c r="Q85" s="114">
        <v>0</v>
      </c>
      <c r="R85" s="114"/>
      <c r="S85" s="114">
        <f t="shared" si="4"/>
        <v>2584843400</v>
      </c>
      <c r="T85" s="177">
        <f>_xlfn.XLOOKUP(U85,[1]Sheet1!$D:$D,[1]Sheet1!$B:$B,0)</f>
        <v>0</v>
      </c>
      <c r="U85" s="178" t="str">
        <f t="shared" si="5"/>
        <v>غزر</v>
      </c>
    </row>
    <row r="86" spans="1:22" ht="21">
      <c r="A86" s="253" t="s">
        <v>327</v>
      </c>
      <c r="B86" s="249"/>
      <c r="C86" s="250" t="s">
        <v>400</v>
      </c>
      <c r="D86" s="251"/>
      <c r="E86" s="252">
        <v>29933675</v>
      </c>
      <c r="F86" s="251"/>
      <c r="G86" s="117">
        <v>450</v>
      </c>
      <c r="H86" s="251"/>
      <c r="I86" s="114">
        <v>0</v>
      </c>
      <c r="J86" s="114"/>
      <c r="K86" s="114">
        <v>0</v>
      </c>
      <c r="L86" s="114"/>
      <c r="M86" s="114">
        <f t="shared" si="3"/>
        <v>0</v>
      </c>
      <c r="N86" s="114"/>
      <c r="O86" s="114">
        <v>13470153750</v>
      </c>
      <c r="P86" s="114"/>
      <c r="Q86" s="114">
        <v>0</v>
      </c>
      <c r="R86" s="114"/>
      <c r="S86" s="114">
        <f t="shared" si="4"/>
        <v>13470153750</v>
      </c>
      <c r="T86" s="177">
        <f>_xlfn.XLOOKUP(U86,[1]Sheet1!$D:$D,[1]Sheet1!$B:$B,0)</f>
        <v>0</v>
      </c>
      <c r="U86" s="178" t="str">
        <f t="shared" si="5"/>
        <v>فنوال</v>
      </c>
    </row>
    <row r="87" spans="1:22" s="136" customFormat="1" ht="21">
      <c r="A87" s="253" t="s">
        <v>199</v>
      </c>
      <c r="B87" s="249"/>
      <c r="C87" s="250" t="s">
        <v>400</v>
      </c>
      <c r="D87" s="251"/>
      <c r="E87" s="252">
        <v>2123519</v>
      </c>
      <c r="F87" s="251"/>
      <c r="G87" s="117">
        <v>165</v>
      </c>
      <c r="H87" s="251"/>
      <c r="I87" s="114">
        <v>0</v>
      </c>
      <c r="J87" s="114"/>
      <c r="K87" s="114">
        <v>0</v>
      </c>
      <c r="L87" s="114"/>
      <c r="M87" s="114">
        <f t="shared" si="3"/>
        <v>0</v>
      </c>
      <c r="N87" s="114"/>
      <c r="O87" s="114">
        <v>350380635</v>
      </c>
      <c r="P87" s="114"/>
      <c r="Q87" s="114">
        <v>0</v>
      </c>
      <c r="R87" s="114"/>
      <c r="S87" s="114">
        <f t="shared" si="4"/>
        <v>350380635</v>
      </c>
      <c r="T87" s="177">
        <f>_xlfn.XLOOKUP(U87,[1]Sheet1!$D:$D,[1]Sheet1!$B:$B,0)</f>
        <v>0</v>
      </c>
      <c r="U87" s="178" t="str">
        <f t="shared" si="5"/>
        <v>کالا</v>
      </c>
      <c r="V87" s="11"/>
    </row>
    <row r="88" spans="1:22" ht="21">
      <c r="A88" s="253" t="s">
        <v>109</v>
      </c>
      <c r="B88" s="249"/>
      <c r="C88" s="250" t="s">
        <v>400</v>
      </c>
      <c r="D88" s="251">
        <v>221685</v>
      </c>
      <c r="E88" s="252">
        <v>25723255</v>
      </c>
      <c r="F88" s="251"/>
      <c r="G88" s="117">
        <v>90</v>
      </c>
      <c r="H88" s="251"/>
      <c r="I88" s="114">
        <v>0</v>
      </c>
      <c r="J88" s="114"/>
      <c r="K88" s="114">
        <v>0</v>
      </c>
      <c r="L88" s="114"/>
      <c r="M88" s="114">
        <f t="shared" si="3"/>
        <v>0</v>
      </c>
      <c r="N88" s="114"/>
      <c r="O88" s="114">
        <v>2315092950</v>
      </c>
      <c r="P88" s="114"/>
      <c r="Q88" s="114">
        <v>0</v>
      </c>
      <c r="R88" s="114"/>
      <c r="S88" s="114">
        <f t="shared" si="4"/>
        <v>2315092950</v>
      </c>
      <c r="T88" s="177">
        <f>_xlfn.XLOOKUP(U88,[1]Sheet1!$D:$D,[1]Sheet1!$B:$B,0)</f>
        <v>0</v>
      </c>
      <c r="U88" s="178" t="str">
        <f t="shared" si="5"/>
        <v>وبملت</v>
      </c>
    </row>
    <row r="89" spans="1:22" ht="21">
      <c r="A89" s="253" t="s">
        <v>247</v>
      </c>
      <c r="B89" s="249"/>
      <c r="C89" s="250" t="s">
        <v>400</v>
      </c>
      <c r="D89" s="251"/>
      <c r="E89" s="252">
        <v>2764004</v>
      </c>
      <c r="F89" s="251"/>
      <c r="G89" s="117">
        <v>50</v>
      </c>
      <c r="H89" s="251"/>
      <c r="I89" s="114">
        <v>0</v>
      </c>
      <c r="J89" s="114"/>
      <c r="K89" s="114">
        <v>0</v>
      </c>
      <c r="L89" s="114"/>
      <c r="M89" s="114">
        <f t="shared" si="3"/>
        <v>0</v>
      </c>
      <c r="N89" s="114"/>
      <c r="O89" s="114">
        <v>138200200</v>
      </c>
      <c r="P89" s="114"/>
      <c r="Q89" s="114">
        <v>0</v>
      </c>
      <c r="R89" s="114"/>
      <c r="S89" s="114">
        <f t="shared" si="4"/>
        <v>138200200</v>
      </c>
      <c r="T89" s="177">
        <f>_xlfn.XLOOKUP(U89,[1]Sheet1!$D:$D,[1]Sheet1!$B:$B,0)</f>
        <v>0</v>
      </c>
      <c r="U89" s="178" t="str">
        <f t="shared" si="5"/>
        <v>خپویش</v>
      </c>
    </row>
    <row r="90" spans="1:22" ht="21">
      <c r="A90" s="253" t="s">
        <v>137</v>
      </c>
      <c r="B90" s="249"/>
      <c r="C90" s="250" t="s">
        <v>400</v>
      </c>
      <c r="D90" s="251"/>
      <c r="E90" s="252">
        <v>3754219</v>
      </c>
      <c r="F90" s="251"/>
      <c r="G90" s="117">
        <v>80</v>
      </c>
      <c r="H90" s="251"/>
      <c r="I90" s="114">
        <v>0</v>
      </c>
      <c r="J90" s="114"/>
      <c r="K90" s="114">
        <v>0</v>
      </c>
      <c r="L90" s="114"/>
      <c r="M90" s="114">
        <f t="shared" si="3"/>
        <v>0</v>
      </c>
      <c r="N90" s="114"/>
      <c r="O90" s="114">
        <v>300337520</v>
      </c>
      <c r="P90" s="114"/>
      <c r="Q90" s="114">
        <v>0</v>
      </c>
      <c r="R90" s="114"/>
      <c r="S90" s="114">
        <f t="shared" si="4"/>
        <v>300337520</v>
      </c>
      <c r="T90" s="177">
        <f>_xlfn.XLOOKUP(U90,[1]Sheet1!$D:$D,[1]Sheet1!$B:$B,0)</f>
        <v>0</v>
      </c>
      <c r="U90" s="178" t="str">
        <f t="shared" si="5"/>
        <v>خرینگ</v>
      </c>
    </row>
    <row r="91" spans="1:22" ht="21">
      <c r="A91" s="253" t="s">
        <v>164</v>
      </c>
      <c r="B91" s="249"/>
      <c r="C91" s="250" t="s">
        <v>400</v>
      </c>
      <c r="D91" s="251"/>
      <c r="E91" s="252">
        <v>16955525</v>
      </c>
      <c r="F91" s="251"/>
      <c r="G91" s="117">
        <v>115</v>
      </c>
      <c r="H91" s="251"/>
      <c r="I91" s="114">
        <v>0</v>
      </c>
      <c r="J91" s="114"/>
      <c r="K91" s="114">
        <v>0</v>
      </c>
      <c r="L91" s="114"/>
      <c r="M91" s="114">
        <f t="shared" si="3"/>
        <v>0</v>
      </c>
      <c r="N91" s="114"/>
      <c r="O91" s="114">
        <v>1949885375</v>
      </c>
      <c r="P91" s="114"/>
      <c r="Q91" s="114">
        <v>0</v>
      </c>
      <c r="R91" s="114"/>
      <c r="S91" s="114">
        <f t="shared" si="4"/>
        <v>1949885375</v>
      </c>
      <c r="T91" s="177">
        <f>_xlfn.XLOOKUP(U91,[1]Sheet1!$D:$D,[1]Sheet1!$B:$B,0)</f>
        <v>0</v>
      </c>
      <c r="U91" s="178" t="str">
        <f t="shared" si="5"/>
        <v>خبهمن</v>
      </c>
    </row>
    <row r="92" spans="1:22" ht="21">
      <c r="A92" s="253" t="s">
        <v>87</v>
      </c>
      <c r="B92" s="249"/>
      <c r="C92" s="250" t="s">
        <v>400</v>
      </c>
      <c r="D92" s="251">
        <v>633854</v>
      </c>
      <c r="E92" s="252">
        <v>6569715</v>
      </c>
      <c r="F92" s="251"/>
      <c r="G92" s="117">
        <v>2070</v>
      </c>
      <c r="H92" s="251"/>
      <c r="I92" s="114">
        <v>0</v>
      </c>
      <c r="J92" s="114"/>
      <c r="K92" s="114">
        <v>0</v>
      </c>
      <c r="L92" s="114"/>
      <c r="M92" s="114">
        <f t="shared" si="3"/>
        <v>0</v>
      </c>
      <c r="N92" s="114"/>
      <c r="O92" s="114">
        <v>13599314663</v>
      </c>
      <c r="P92" s="114"/>
      <c r="Q92" s="114">
        <v>0</v>
      </c>
      <c r="R92" s="114"/>
      <c r="S92" s="114">
        <f t="shared" si="4"/>
        <v>13599314663</v>
      </c>
      <c r="T92" s="177">
        <f>_xlfn.XLOOKUP(U92,[1]Sheet1!$D:$D,[1]Sheet1!$B:$B,0)</f>
        <v>0</v>
      </c>
      <c r="U92" s="178" t="str">
        <f t="shared" si="5"/>
        <v>سفارس</v>
      </c>
    </row>
    <row r="93" spans="1:22" ht="21">
      <c r="A93" s="253" t="s">
        <v>75</v>
      </c>
      <c r="B93" s="249"/>
      <c r="C93" s="250" t="s">
        <v>400</v>
      </c>
      <c r="D93" s="251"/>
      <c r="E93" s="252">
        <v>25613609</v>
      </c>
      <c r="F93" s="251"/>
      <c r="G93" s="117">
        <v>30</v>
      </c>
      <c r="H93" s="251"/>
      <c r="I93" s="114">
        <v>0</v>
      </c>
      <c r="J93" s="114"/>
      <c r="K93" s="114">
        <v>0</v>
      </c>
      <c r="L93" s="114"/>
      <c r="M93" s="114">
        <f t="shared" si="3"/>
        <v>0</v>
      </c>
      <c r="N93" s="114"/>
      <c r="O93" s="114">
        <v>768408270</v>
      </c>
      <c r="P93" s="114"/>
      <c r="Q93" s="114">
        <v>0</v>
      </c>
      <c r="R93" s="114"/>
      <c r="S93" s="114">
        <f t="shared" si="4"/>
        <v>768408270</v>
      </c>
      <c r="T93" s="177">
        <f>_xlfn.XLOOKUP(U93,[1]Sheet1!$D:$D,[1]Sheet1!$B:$B,0)</f>
        <v>0</v>
      </c>
      <c r="U93" s="178" t="str">
        <f t="shared" si="5"/>
        <v>آسیا</v>
      </c>
    </row>
    <row r="94" spans="1:22" ht="21">
      <c r="A94" s="253" t="s">
        <v>262</v>
      </c>
      <c r="B94" s="249"/>
      <c r="C94" s="250" t="s">
        <v>400</v>
      </c>
      <c r="D94" s="251"/>
      <c r="E94" s="252">
        <v>54754692</v>
      </c>
      <c r="F94" s="251"/>
      <c r="G94" s="117">
        <v>15</v>
      </c>
      <c r="H94" s="251"/>
      <c r="I94" s="114">
        <v>0</v>
      </c>
      <c r="J94" s="114"/>
      <c r="K94" s="114">
        <v>0</v>
      </c>
      <c r="L94" s="114"/>
      <c r="M94" s="114">
        <f t="shared" si="3"/>
        <v>0</v>
      </c>
      <c r="N94" s="114"/>
      <c r="O94" s="114">
        <v>821320380</v>
      </c>
      <c r="P94" s="114"/>
      <c r="Q94" s="114">
        <v>0</v>
      </c>
      <c r="R94" s="114"/>
      <c r="S94" s="114">
        <f t="shared" si="4"/>
        <v>821320380</v>
      </c>
      <c r="T94" s="177">
        <f>_xlfn.XLOOKUP(U94,[1]Sheet1!$D:$D,[1]Sheet1!$B:$B,0)</f>
        <v>0</v>
      </c>
      <c r="U94" s="178" t="str">
        <f t="shared" si="5"/>
        <v>وبصادر</v>
      </c>
    </row>
    <row r="95" spans="1:22" ht="21">
      <c r="A95" s="253" t="s">
        <v>357</v>
      </c>
      <c r="B95" s="249"/>
      <c r="C95" s="250" t="s">
        <v>400</v>
      </c>
      <c r="D95" s="251"/>
      <c r="E95" s="252">
        <v>3159585</v>
      </c>
      <c r="F95" s="251"/>
      <c r="G95" s="117">
        <v>360</v>
      </c>
      <c r="H95" s="251"/>
      <c r="I95" s="114">
        <v>0</v>
      </c>
      <c r="J95" s="114"/>
      <c r="K95" s="114">
        <v>0</v>
      </c>
      <c r="L95" s="114"/>
      <c r="M95" s="114">
        <f t="shared" si="3"/>
        <v>0</v>
      </c>
      <c r="N95" s="114"/>
      <c r="O95" s="114">
        <v>1137450600</v>
      </c>
      <c r="P95" s="114"/>
      <c r="Q95" s="114">
        <v>0</v>
      </c>
      <c r="R95" s="114"/>
      <c r="S95" s="114">
        <f t="shared" si="4"/>
        <v>1137450600</v>
      </c>
      <c r="T95" s="177">
        <f>_xlfn.XLOOKUP(U95,[1]Sheet1!$D:$D,[1]Sheet1!$B:$B,0)</f>
        <v>0</v>
      </c>
      <c r="U95" s="178" t="str">
        <f t="shared" si="5"/>
        <v>وبشهر</v>
      </c>
    </row>
    <row r="96" spans="1:22" ht="21">
      <c r="A96" s="253" t="s">
        <v>116</v>
      </c>
      <c r="B96" s="249"/>
      <c r="C96" s="250" t="s">
        <v>400</v>
      </c>
      <c r="D96" s="251"/>
      <c r="E96" s="252">
        <v>2641868</v>
      </c>
      <c r="F96" s="251"/>
      <c r="G96" s="117">
        <v>800</v>
      </c>
      <c r="H96" s="251"/>
      <c r="I96" s="114">
        <v>0</v>
      </c>
      <c r="J96" s="114"/>
      <c r="K96" s="114">
        <v>0</v>
      </c>
      <c r="L96" s="114"/>
      <c r="M96" s="114">
        <f t="shared" si="3"/>
        <v>0</v>
      </c>
      <c r="N96" s="114"/>
      <c r="O96" s="114">
        <v>2113494400</v>
      </c>
      <c r="P96" s="114"/>
      <c r="Q96" s="114">
        <v>0</v>
      </c>
      <c r="R96" s="114"/>
      <c r="S96" s="114">
        <f t="shared" si="4"/>
        <v>2113494400</v>
      </c>
      <c r="T96" s="177">
        <f>_xlfn.XLOOKUP(U96,[1]Sheet1!$D:$D,[1]Sheet1!$B:$B,0)</f>
        <v>0</v>
      </c>
      <c r="U96" s="178" t="str">
        <f t="shared" si="5"/>
        <v>شسپا</v>
      </c>
    </row>
    <row r="97" spans="1:21" ht="21">
      <c r="A97" s="253" t="s">
        <v>96</v>
      </c>
      <c r="B97" s="249"/>
      <c r="C97" s="250" t="s">
        <v>400</v>
      </c>
      <c r="D97" s="251"/>
      <c r="E97" s="252">
        <v>8517710</v>
      </c>
      <c r="F97" s="251"/>
      <c r="G97" s="117">
        <v>420</v>
      </c>
      <c r="H97" s="251"/>
      <c r="I97" s="114">
        <v>0</v>
      </c>
      <c r="J97" s="114"/>
      <c r="K97" s="114">
        <v>0</v>
      </c>
      <c r="L97" s="114"/>
      <c r="M97" s="114">
        <f t="shared" si="3"/>
        <v>0</v>
      </c>
      <c r="N97" s="114"/>
      <c r="O97" s="114">
        <v>3577438200</v>
      </c>
      <c r="P97" s="114"/>
      <c r="Q97" s="114">
        <v>0</v>
      </c>
      <c r="R97" s="114"/>
      <c r="S97" s="114">
        <f t="shared" si="4"/>
        <v>3577438200</v>
      </c>
      <c r="T97" s="177">
        <f>_xlfn.XLOOKUP(U97,[1]Sheet1!$D:$D,[1]Sheet1!$B:$B,0)</f>
        <v>0</v>
      </c>
      <c r="U97" s="178" t="str">
        <f t="shared" si="5"/>
        <v>کاوه</v>
      </c>
    </row>
    <row r="98" spans="1:21" ht="21">
      <c r="A98" s="253" t="s">
        <v>261</v>
      </c>
      <c r="B98" s="249"/>
      <c r="C98" s="250" t="s">
        <v>400</v>
      </c>
      <c r="D98" s="251"/>
      <c r="E98" s="252">
        <v>69141869</v>
      </c>
      <c r="F98" s="251"/>
      <c r="G98" s="117">
        <v>11</v>
      </c>
      <c r="H98" s="251"/>
      <c r="I98" s="114">
        <v>0</v>
      </c>
      <c r="J98" s="114"/>
      <c r="K98" s="114">
        <v>0</v>
      </c>
      <c r="L98" s="114"/>
      <c r="M98" s="114">
        <f t="shared" si="3"/>
        <v>0</v>
      </c>
      <c r="N98" s="114"/>
      <c r="O98" s="114">
        <v>760560559</v>
      </c>
      <c r="P98" s="114"/>
      <c r="Q98" s="114">
        <v>0</v>
      </c>
      <c r="R98" s="114"/>
      <c r="S98" s="114">
        <f t="shared" si="4"/>
        <v>760560559</v>
      </c>
      <c r="T98" s="177">
        <f>_xlfn.XLOOKUP(U98,[1]Sheet1!$D:$D,[1]Sheet1!$B:$B,0)</f>
        <v>0</v>
      </c>
      <c r="U98" s="178" t="str">
        <f t="shared" si="5"/>
        <v>وتجارت</v>
      </c>
    </row>
    <row r="99" spans="1:21" ht="21">
      <c r="A99" s="253" t="s">
        <v>336</v>
      </c>
      <c r="B99" s="249"/>
      <c r="C99" s="250" t="s">
        <v>400</v>
      </c>
      <c r="D99" s="251"/>
      <c r="E99" s="252">
        <v>4354389</v>
      </c>
      <c r="F99" s="251"/>
      <c r="G99" s="117">
        <v>55</v>
      </c>
      <c r="H99" s="251"/>
      <c r="I99" s="114">
        <v>0</v>
      </c>
      <c r="J99" s="114"/>
      <c r="K99" s="114">
        <v>0</v>
      </c>
      <c r="L99" s="114"/>
      <c r="M99" s="114">
        <f t="shared" si="3"/>
        <v>0</v>
      </c>
      <c r="N99" s="114"/>
      <c r="O99" s="114">
        <v>239491395</v>
      </c>
      <c r="P99" s="114"/>
      <c r="Q99" s="114">
        <v>0</v>
      </c>
      <c r="R99" s="114"/>
      <c r="S99" s="114">
        <f t="shared" si="4"/>
        <v>239491395</v>
      </c>
      <c r="T99" s="177">
        <f>_xlfn.XLOOKUP(U99,[1]Sheet1!$D:$D,[1]Sheet1!$B:$B,0)</f>
        <v>0</v>
      </c>
      <c r="U99" s="178" t="str">
        <f t="shared" si="5"/>
        <v>کسرا</v>
      </c>
    </row>
    <row r="100" spans="1:21" ht="21">
      <c r="A100" s="253" t="s">
        <v>365</v>
      </c>
      <c r="B100" s="249"/>
      <c r="C100" s="250" t="s">
        <v>400</v>
      </c>
      <c r="D100" s="251"/>
      <c r="E100" s="252">
        <v>2338045</v>
      </c>
      <c r="F100" s="251"/>
      <c r="G100" s="117">
        <v>370</v>
      </c>
      <c r="H100" s="251"/>
      <c r="I100" s="114">
        <v>0</v>
      </c>
      <c r="J100" s="114"/>
      <c r="K100" s="114">
        <v>0</v>
      </c>
      <c r="L100" s="114"/>
      <c r="M100" s="114">
        <f t="shared" si="3"/>
        <v>0</v>
      </c>
      <c r="N100" s="114"/>
      <c r="O100" s="114">
        <v>865076650</v>
      </c>
      <c r="P100" s="114"/>
      <c r="Q100" s="114">
        <v>0</v>
      </c>
      <c r="R100" s="114"/>
      <c r="S100" s="114">
        <f t="shared" si="4"/>
        <v>865076650</v>
      </c>
      <c r="T100" s="177">
        <f>_xlfn.XLOOKUP(U100,[1]Sheet1!$D:$D,[1]Sheet1!$B:$B,0)</f>
        <v>0</v>
      </c>
      <c r="U100" s="178" t="str">
        <f t="shared" si="5"/>
        <v>فملی</v>
      </c>
    </row>
    <row r="101" spans="1:21" s="136" customFormat="1" ht="21">
      <c r="A101" s="253" t="s">
        <v>270</v>
      </c>
      <c r="B101" s="249"/>
      <c r="C101" s="250" t="s">
        <v>444</v>
      </c>
      <c r="D101" s="251"/>
      <c r="E101" s="252">
        <v>3441486</v>
      </c>
      <c r="F101" s="251"/>
      <c r="G101" s="117">
        <v>46</v>
      </c>
      <c r="H101" s="251"/>
      <c r="I101" s="114">
        <v>0</v>
      </c>
      <c r="J101" s="114"/>
      <c r="K101" s="114">
        <v>0</v>
      </c>
      <c r="L101" s="114"/>
      <c r="M101" s="114">
        <f t="shared" si="3"/>
        <v>0</v>
      </c>
      <c r="N101" s="114"/>
      <c r="O101" s="114">
        <v>158308356</v>
      </c>
      <c r="P101" s="114"/>
      <c r="Q101" s="114">
        <v>0</v>
      </c>
      <c r="R101" s="114"/>
      <c r="S101" s="114">
        <f>O101+Q101</f>
        <v>158308356</v>
      </c>
      <c r="T101" s="179">
        <f>_xlfn.XLOOKUP(U101,[1]Sheet1!$D:$D,[1]Sheet1!$B:$B,0)</f>
        <v>0</v>
      </c>
      <c r="U101" s="180" t="str">
        <f t="shared" si="5"/>
        <v>تکشا</v>
      </c>
    </row>
    <row r="102" spans="1:21" ht="21">
      <c r="A102" s="253" t="s">
        <v>135</v>
      </c>
      <c r="B102" s="249"/>
      <c r="C102" s="250" t="s">
        <v>400</v>
      </c>
      <c r="D102" s="251"/>
      <c r="E102" s="252">
        <v>7238363</v>
      </c>
      <c r="F102" s="251"/>
      <c r="G102" s="117">
        <v>1000</v>
      </c>
      <c r="H102" s="251"/>
      <c r="I102" s="114">
        <v>0</v>
      </c>
      <c r="J102" s="114"/>
      <c r="K102" s="114">
        <v>0</v>
      </c>
      <c r="L102" s="114"/>
      <c r="M102" s="114">
        <f t="shared" si="3"/>
        <v>0</v>
      </c>
      <c r="N102" s="114"/>
      <c r="O102" s="114">
        <v>7238363000</v>
      </c>
      <c r="P102" s="114"/>
      <c r="Q102" s="114">
        <v>0</v>
      </c>
      <c r="R102" s="114"/>
      <c r="S102" s="114">
        <f t="shared" si="4"/>
        <v>7238363000</v>
      </c>
      <c r="T102" s="177">
        <f>_xlfn.XLOOKUP(U102,[1]Sheet1!$D:$D,[1]Sheet1!$B:$B,0)</f>
        <v>0</v>
      </c>
      <c r="U102" s="178" t="str">
        <f t="shared" si="5"/>
        <v>غمهرا</v>
      </c>
    </row>
    <row r="103" spans="1:21" ht="21">
      <c r="A103" s="253" t="s">
        <v>383</v>
      </c>
      <c r="B103" s="249"/>
      <c r="C103" s="250" t="s">
        <v>400</v>
      </c>
      <c r="D103" s="251"/>
      <c r="E103" s="252">
        <v>3861210</v>
      </c>
      <c r="F103" s="251"/>
      <c r="G103" s="117">
        <v>570</v>
      </c>
      <c r="H103" s="251"/>
      <c r="I103" s="114">
        <v>0</v>
      </c>
      <c r="J103" s="114"/>
      <c r="K103" s="114">
        <v>0</v>
      </c>
      <c r="L103" s="114"/>
      <c r="M103" s="114">
        <f t="shared" si="3"/>
        <v>0</v>
      </c>
      <c r="N103" s="114"/>
      <c r="O103" s="114">
        <v>2200889700</v>
      </c>
      <c r="P103" s="114"/>
      <c r="Q103" s="114">
        <v>0</v>
      </c>
      <c r="R103" s="114"/>
      <c r="S103" s="114">
        <f t="shared" si="4"/>
        <v>2200889700</v>
      </c>
      <c r="T103" s="177">
        <f>_xlfn.XLOOKUP(U103,[1]Sheet1!$D:$D,[1]Sheet1!$B:$B,0)</f>
        <v>0</v>
      </c>
      <c r="U103" s="178" t="str">
        <f t="shared" si="5"/>
        <v>تکمبا</v>
      </c>
    </row>
    <row r="104" spans="1:21" ht="21">
      <c r="A104" s="253" t="s">
        <v>254</v>
      </c>
      <c r="B104" s="249"/>
      <c r="C104" s="250" t="s">
        <v>445</v>
      </c>
      <c r="D104" s="251"/>
      <c r="E104" s="252">
        <v>12857719</v>
      </c>
      <c r="F104" s="251"/>
      <c r="G104" s="117">
        <v>660</v>
      </c>
      <c r="H104" s="251"/>
      <c r="I104" s="114">
        <v>0</v>
      </c>
      <c r="J104" s="114"/>
      <c r="K104" s="114">
        <v>0</v>
      </c>
      <c r="L104" s="114"/>
      <c r="M104" s="114">
        <f t="shared" si="3"/>
        <v>0</v>
      </c>
      <c r="N104" s="114"/>
      <c r="O104" s="114">
        <v>8486094540</v>
      </c>
      <c r="P104" s="114"/>
      <c r="Q104" s="114">
        <v>0</v>
      </c>
      <c r="R104" s="114"/>
      <c r="S104" s="114">
        <f t="shared" si="4"/>
        <v>8486094540</v>
      </c>
      <c r="T104" s="177">
        <f>_xlfn.XLOOKUP(U104,[1]Sheet1!$D:$D,[1]Sheet1!$B:$B,0)</f>
        <v>0</v>
      </c>
      <c r="U104" s="178" t="str">
        <f t="shared" si="5"/>
        <v>زبینا</v>
      </c>
    </row>
    <row r="105" spans="1:21" ht="21">
      <c r="A105" s="253" t="s">
        <v>395</v>
      </c>
      <c r="B105" s="249"/>
      <c r="C105" s="250" t="s">
        <v>400</v>
      </c>
      <c r="D105" s="251"/>
      <c r="E105" s="252">
        <v>9525373</v>
      </c>
      <c r="F105" s="251"/>
      <c r="G105" s="117">
        <v>3</v>
      </c>
      <c r="H105" s="251"/>
      <c r="I105" s="114">
        <v>0</v>
      </c>
      <c r="J105" s="114"/>
      <c r="K105" s="114">
        <v>0</v>
      </c>
      <c r="L105" s="114"/>
      <c r="M105" s="114">
        <f t="shared" si="3"/>
        <v>0</v>
      </c>
      <c r="N105" s="114"/>
      <c r="O105" s="114">
        <v>28576119</v>
      </c>
      <c r="P105" s="114"/>
      <c r="Q105" s="114">
        <v>0</v>
      </c>
      <c r="R105" s="114"/>
      <c r="S105" s="114">
        <f t="shared" si="4"/>
        <v>28576119</v>
      </c>
      <c r="T105" s="177">
        <f>_xlfn.XLOOKUP(U105,[1]Sheet1!$D:$D,[1]Sheet1!$B:$B,0)</f>
        <v>0</v>
      </c>
      <c r="U105" s="178" t="str">
        <f t="shared" si="5"/>
        <v>حفارس</v>
      </c>
    </row>
    <row r="106" spans="1:21" ht="21">
      <c r="A106" s="253" t="s">
        <v>222</v>
      </c>
      <c r="B106" s="249"/>
      <c r="C106" s="250" t="s">
        <v>446</v>
      </c>
      <c r="D106" s="251"/>
      <c r="E106" s="252">
        <v>4914489</v>
      </c>
      <c r="F106" s="251"/>
      <c r="G106" s="117">
        <v>1400</v>
      </c>
      <c r="H106" s="251"/>
      <c r="I106" s="114">
        <v>0</v>
      </c>
      <c r="J106" s="114"/>
      <c r="K106" s="114">
        <v>0</v>
      </c>
      <c r="L106" s="114"/>
      <c r="M106" s="114">
        <f t="shared" si="3"/>
        <v>0</v>
      </c>
      <c r="N106" s="114"/>
      <c r="O106" s="114">
        <v>6880284600</v>
      </c>
      <c r="P106" s="114"/>
      <c r="Q106" s="114">
        <v>0</v>
      </c>
      <c r="R106" s="114"/>
      <c r="S106" s="114">
        <f t="shared" si="4"/>
        <v>6880284600</v>
      </c>
      <c r="T106" s="177">
        <f>_xlfn.XLOOKUP(U106,[1]Sheet1!$D:$D,[1]Sheet1!$B:$B,0)</f>
        <v>0</v>
      </c>
      <c r="U106" s="178" t="str">
        <f t="shared" si="5"/>
        <v>شکربن</v>
      </c>
    </row>
    <row r="107" spans="1:21" ht="21">
      <c r="A107" s="253" t="s">
        <v>76</v>
      </c>
      <c r="B107" s="249"/>
      <c r="C107" s="250" t="s">
        <v>446</v>
      </c>
      <c r="D107" s="251"/>
      <c r="E107" s="252">
        <v>8092650</v>
      </c>
      <c r="F107" s="251"/>
      <c r="G107" s="117">
        <v>460</v>
      </c>
      <c r="H107" s="251"/>
      <c r="I107" s="114">
        <v>0</v>
      </c>
      <c r="J107" s="114"/>
      <c r="K107" s="114">
        <v>0</v>
      </c>
      <c r="L107" s="114"/>
      <c r="M107" s="114">
        <f t="shared" si="3"/>
        <v>0</v>
      </c>
      <c r="N107" s="114"/>
      <c r="O107" s="114">
        <v>3722619000</v>
      </c>
      <c r="P107" s="114"/>
      <c r="Q107" s="114">
        <v>0</v>
      </c>
      <c r="R107" s="114"/>
      <c r="S107" s="114">
        <f t="shared" si="4"/>
        <v>3722619000</v>
      </c>
      <c r="T107" s="177">
        <f>_xlfn.XLOOKUP(U107,[1]Sheet1!$D:$D,[1]Sheet1!$B:$B,0)</f>
        <v>0</v>
      </c>
      <c r="U107" s="178" t="str">
        <f t="shared" si="5"/>
        <v>تایرا</v>
      </c>
    </row>
    <row r="108" spans="1:21" ht="21">
      <c r="A108" s="253" t="s">
        <v>307</v>
      </c>
      <c r="B108" s="249"/>
      <c r="C108" s="250" t="s">
        <v>447</v>
      </c>
      <c r="D108" s="251"/>
      <c r="E108" s="252">
        <v>762614</v>
      </c>
      <c r="F108" s="251"/>
      <c r="G108" s="117">
        <v>179</v>
      </c>
      <c r="H108" s="251"/>
      <c r="I108" s="114">
        <v>0</v>
      </c>
      <c r="J108" s="114"/>
      <c r="K108" s="114">
        <v>0</v>
      </c>
      <c r="L108" s="114"/>
      <c r="M108" s="114">
        <f t="shared" si="3"/>
        <v>0</v>
      </c>
      <c r="N108" s="114"/>
      <c r="O108" s="114">
        <v>136507906</v>
      </c>
      <c r="P108" s="114"/>
      <c r="Q108" s="114">
        <v>0</v>
      </c>
      <c r="R108" s="114"/>
      <c r="S108" s="114">
        <f t="shared" si="4"/>
        <v>136507906</v>
      </c>
      <c r="T108" s="177">
        <f>_xlfn.XLOOKUP(U108,[1]Sheet1!$D:$D,[1]Sheet1!$B:$B,0)</f>
        <v>0</v>
      </c>
      <c r="U108" s="178" t="str">
        <f t="shared" si="5"/>
        <v>کبافق</v>
      </c>
    </row>
    <row r="109" spans="1:21" ht="21">
      <c r="A109" s="253" t="s">
        <v>414</v>
      </c>
      <c r="B109" s="249"/>
      <c r="C109" s="250" t="s">
        <v>447</v>
      </c>
      <c r="D109" s="251"/>
      <c r="E109" s="252">
        <v>8001033</v>
      </c>
      <c r="F109" s="251"/>
      <c r="G109" s="117">
        <v>300</v>
      </c>
      <c r="H109" s="251"/>
      <c r="I109" s="114">
        <v>0</v>
      </c>
      <c r="J109" s="114"/>
      <c r="K109" s="114">
        <v>0</v>
      </c>
      <c r="L109" s="114"/>
      <c r="M109" s="114">
        <f t="shared" si="3"/>
        <v>0</v>
      </c>
      <c r="N109" s="114"/>
      <c r="O109" s="114">
        <v>2400309900</v>
      </c>
      <c r="P109" s="114"/>
      <c r="Q109" s="114">
        <v>0</v>
      </c>
      <c r="R109" s="114"/>
      <c r="S109" s="114">
        <f t="shared" si="4"/>
        <v>2400309900</v>
      </c>
      <c r="T109" s="177">
        <f>_xlfn.XLOOKUP(U109,[1]Sheet1!$D:$D,[1]Sheet1!$B:$B,0)</f>
        <v>0</v>
      </c>
      <c r="U109" s="178" t="str">
        <f t="shared" si="5"/>
        <v>کیانا</v>
      </c>
    </row>
    <row r="110" spans="1:21" ht="21">
      <c r="A110" s="253" t="s">
        <v>145</v>
      </c>
      <c r="B110" s="249"/>
      <c r="C110" s="250" t="s">
        <v>448</v>
      </c>
      <c r="D110" s="251"/>
      <c r="E110" s="252">
        <v>2227901</v>
      </c>
      <c r="F110" s="251"/>
      <c r="G110" s="117">
        <v>2223</v>
      </c>
      <c r="H110" s="251"/>
      <c r="I110" s="114">
        <v>0</v>
      </c>
      <c r="J110" s="114"/>
      <c r="K110" s="114">
        <v>0</v>
      </c>
      <c r="L110" s="114"/>
      <c r="M110" s="114">
        <f t="shared" si="3"/>
        <v>0</v>
      </c>
      <c r="N110" s="114"/>
      <c r="O110" s="114">
        <v>4952623923</v>
      </c>
      <c r="P110" s="114"/>
      <c r="Q110" s="114">
        <v>0</v>
      </c>
      <c r="R110" s="114"/>
      <c r="S110" s="114">
        <f t="shared" si="4"/>
        <v>4952623923</v>
      </c>
      <c r="T110" s="177">
        <f>_xlfn.XLOOKUP(U110,[1]Sheet1!$D:$D,[1]Sheet1!$B:$B,0)</f>
        <v>0</v>
      </c>
      <c r="U110" s="178" t="str">
        <f t="shared" si="5"/>
        <v>مبین</v>
      </c>
    </row>
    <row r="111" spans="1:21" ht="21">
      <c r="A111" s="253" t="s">
        <v>339</v>
      </c>
      <c r="B111" s="249"/>
      <c r="C111" s="250" t="s">
        <v>448</v>
      </c>
      <c r="D111" s="251"/>
      <c r="E111" s="252">
        <v>615888</v>
      </c>
      <c r="F111" s="251"/>
      <c r="G111" s="117">
        <v>2500</v>
      </c>
      <c r="H111" s="251"/>
      <c r="I111" s="114">
        <v>0</v>
      </c>
      <c r="J111" s="114"/>
      <c r="K111" s="114">
        <v>0</v>
      </c>
      <c r="L111" s="114"/>
      <c r="M111" s="114">
        <f t="shared" si="3"/>
        <v>0</v>
      </c>
      <c r="N111" s="114"/>
      <c r="O111" s="114">
        <v>1539720000</v>
      </c>
      <c r="P111" s="114"/>
      <c r="Q111" s="114">
        <v>0</v>
      </c>
      <c r="R111" s="114"/>
      <c r="S111" s="114">
        <f t="shared" si="4"/>
        <v>1539720000</v>
      </c>
      <c r="T111" s="177">
        <f>_xlfn.XLOOKUP(U111,[1]Sheet1!$D:$D,[1]Sheet1!$B:$B,0)</f>
        <v>0</v>
      </c>
      <c r="U111" s="178" t="str">
        <f t="shared" si="5"/>
        <v>شغدیر</v>
      </c>
    </row>
    <row r="112" spans="1:21" ht="21">
      <c r="A112" s="253" t="s">
        <v>335</v>
      </c>
      <c r="B112" s="249"/>
      <c r="C112" s="250" t="s">
        <v>448</v>
      </c>
      <c r="D112" s="251"/>
      <c r="E112" s="252">
        <v>22073036</v>
      </c>
      <c r="F112" s="251"/>
      <c r="G112" s="117">
        <v>230</v>
      </c>
      <c r="H112" s="251"/>
      <c r="I112" s="114">
        <v>0</v>
      </c>
      <c r="J112" s="114"/>
      <c r="K112" s="114">
        <v>0</v>
      </c>
      <c r="L112" s="114"/>
      <c r="M112" s="114">
        <f t="shared" si="3"/>
        <v>0</v>
      </c>
      <c r="N112" s="114"/>
      <c r="O112" s="114">
        <v>5076798280</v>
      </c>
      <c r="P112" s="114"/>
      <c r="Q112" s="114">
        <v>0</v>
      </c>
      <c r="R112" s="114"/>
      <c r="S112" s="114">
        <f t="shared" si="4"/>
        <v>5076798280</v>
      </c>
      <c r="T112" s="177">
        <f>_xlfn.XLOOKUP(U112,[1]Sheet1!$D:$D,[1]Sheet1!$B:$B,0)</f>
        <v>0</v>
      </c>
      <c r="U112" s="178" t="str">
        <f t="shared" si="5"/>
        <v>پتایر</v>
      </c>
    </row>
    <row r="113" spans="1:21" ht="21">
      <c r="A113" s="253" t="s">
        <v>214</v>
      </c>
      <c r="B113" s="249"/>
      <c r="C113" s="250" t="s">
        <v>449</v>
      </c>
      <c r="D113" s="251"/>
      <c r="E113" s="252">
        <v>1544055</v>
      </c>
      <c r="F113" s="251"/>
      <c r="G113" s="117">
        <v>500</v>
      </c>
      <c r="H113" s="251"/>
      <c r="I113" s="114">
        <v>0</v>
      </c>
      <c r="J113" s="114"/>
      <c r="K113" s="114">
        <v>0</v>
      </c>
      <c r="L113" s="114"/>
      <c r="M113" s="114">
        <f t="shared" si="3"/>
        <v>0</v>
      </c>
      <c r="N113" s="114"/>
      <c r="O113" s="114">
        <v>772027500</v>
      </c>
      <c r="P113" s="114"/>
      <c r="Q113" s="114">
        <v>0</v>
      </c>
      <c r="R113" s="114"/>
      <c r="S113" s="114">
        <f t="shared" si="4"/>
        <v>772027500</v>
      </c>
      <c r="T113" s="177">
        <f>_xlfn.XLOOKUP(U113,[1]Sheet1!$D:$D,[1]Sheet1!$B:$B,0)</f>
        <v>0</v>
      </c>
      <c r="U113" s="178" t="str">
        <f t="shared" si="5"/>
        <v>شفن</v>
      </c>
    </row>
    <row r="114" spans="1:21" ht="21">
      <c r="A114" s="253" t="s">
        <v>265</v>
      </c>
      <c r="B114" s="249"/>
      <c r="C114" s="250" t="s">
        <v>449</v>
      </c>
      <c r="D114" s="251"/>
      <c r="E114" s="252">
        <v>13585421</v>
      </c>
      <c r="F114" s="251"/>
      <c r="G114" s="117">
        <v>936</v>
      </c>
      <c r="H114" s="251"/>
      <c r="I114" s="114">
        <v>0</v>
      </c>
      <c r="J114" s="114"/>
      <c r="K114" s="114">
        <v>0</v>
      </c>
      <c r="L114" s="114"/>
      <c r="M114" s="114">
        <f t="shared" si="3"/>
        <v>0</v>
      </c>
      <c r="N114" s="114"/>
      <c r="O114" s="114">
        <v>12715954056</v>
      </c>
      <c r="P114" s="114"/>
      <c r="Q114" s="114">
        <v>0</v>
      </c>
      <c r="R114" s="114"/>
      <c r="S114" s="114">
        <f t="shared" si="4"/>
        <v>12715954056</v>
      </c>
      <c r="T114" s="177">
        <f>_xlfn.XLOOKUP(U114,[1]Sheet1!$D:$D,[1]Sheet1!$B:$B,0)</f>
        <v>0</v>
      </c>
      <c r="U114" s="178" t="str">
        <f t="shared" si="5"/>
        <v>شبندر</v>
      </c>
    </row>
    <row r="115" spans="1:21" ht="21">
      <c r="A115" s="253" t="s">
        <v>392</v>
      </c>
      <c r="B115" s="249"/>
      <c r="C115" s="250" t="s">
        <v>449</v>
      </c>
      <c r="D115" s="251"/>
      <c r="E115" s="252">
        <v>175000</v>
      </c>
      <c r="F115" s="251"/>
      <c r="G115" s="117">
        <v>1500</v>
      </c>
      <c r="H115" s="251"/>
      <c r="I115" s="114">
        <v>0</v>
      </c>
      <c r="J115" s="114"/>
      <c r="K115" s="114">
        <v>0</v>
      </c>
      <c r="L115" s="114"/>
      <c r="M115" s="114">
        <f t="shared" si="3"/>
        <v>0</v>
      </c>
      <c r="N115" s="114"/>
      <c r="O115" s="114">
        <v>262500000</v>
      </c>
      <c r="P115" s="114"/>
      <c r="Q115" s="114">
        <v>0</v>
      </c>
      <c r="R115" s="114"/>
      <c r="S115" s="114">
        <f t="shared" si="4"/>
        <v>262500000</v>
      </c>
      <c r="T115" s="177">
        <f>_xlfn.XLOOKUP(U115,[1]Sheet1!$D:$D,[1]Sheet1!$B:$B,0)</f>
        <v>0</v>
      </c>
      <c r="U115" s="178" t="str">
        <f t="shared" si="5"/>
        <v>کانسار</v>
      </c>
    </row>
    <row r="116" spans="1:21" ht="21">
      <c r="A116" s="253" t="s">
        <v>364</v>
      </c>
      <c r="B116" s="249"/>
      <c r="C116" s="250" t="s">
        <v>450</v>
      </c>
      <c r="D116" s="251"/>
      <c r="E116" s="252">
        <v>2273040</v>
      </c>
      <c r="F116" s="251"/>
      <c r="G116" s="117">
        <v>38</v>
      </c>
      <c r="H116" s="251"/>
      <c r="I116" s="114">
        <v>0</v>
      </c>
      <c r="J116" s="114"/>
      <c r="K116" s="114">
        <v>0</v>
      </c>
      <c r="L116" s="114"/>
      <c r="M116" s="114">
        <f t="shared" si="3"/>
        <v>0</v>
      </c>
      <c r="N116" s="114"/>
      <c r="O116" s="114">
        <v>86375520</v>
      </c>
      <c r="P116" s="114"/>
      <c r="Q116" s="114">
        <v>0</v>
      </c>
      <c r="R116" s="114"/>
      <c r="S116" s="114">
        <f t="shared" si="4"/>
        <v>86375520</v>
      </c>
      <c r="T116" s="177">
        <f>_xlfn.XLOOKUP(U116,[1]Sheet1!$D:$D,[1]Sheet1!$B:$B,0)</f>
        <v>0</v>
      </c>
      <c r="U116" s="178" t="str">
        <f t="shared" si="5"/>
        <v>لابسا</v>
      </c>
    </row>
    <row r="117" spans="1:21" ht="21">
      <c r="A117" s="253" t="s">
        <v>185</v>
      </c>
      <c r="B117" s="249"/>
      <c r="C117" s="250" t="s">
        <v>450</v>
      </c>
      <c r="D117" s="251"/>
      <c r="E117" s="252">
        <v>21132770</v>
      </c>
      <c r="F117" s="251"/>
      <c r="G117" s="117">
        <v>400</v>
      </c>
      <c r="H117" s="251"/>
      <c r="I117" s="114">
        <v>0</v>
      </c>
      <c r="J117" s="114"/>
      <c r="K117" s="114">
        <v>0</v>
      </c>
      <c r="L117" s="114"/>
      <c r="M117" s="114">
        <f t="shared" si="3"/>
        <v>0</v>
      </c>
      <c r="N117" s="114"/>
      <c r="O117" s="114">
        <v>8453108000</v>
      </c>
      <c r="P117" s="114"/>
      <c r="Q117" s="114">
        <v>0</v>
      </c>
      <c r="R117" s="114"/>
      <c r="S117" s="114">
        <f t="shared" si="4"/>
        <v>8453108000</v>
      </c>
      <c r="T117" s="177">
        <f>_xlfn.XLOOKUP(U117,[1]Sheet1!$D:$D,[1]Sheet1!$B:$B,0)</f>
        <v>0</v>
      </c>
      <c r="U117" s="178" t="str">
        <f t="shared" si="5"/>
        <v>لخزر</v>
      </c>
    </row>
    <row r="118" spans="1:21" ht="21">
      <c r="A118" s="253" t="s">
        <v>101</v>
      </c>
      <c r="B118" s="249"/>
      <c r="C118" s="250" t="s">
        <v>451</v>
      </c>
      <c r="D118" s="251"/>
      <c r="E118" s="252">
        <v>5219426</v>
      </c>
      <c r="F118" s="251"/>
      <c r="G118" s="117">
        <v>4984</v>
      </c>
      <c r="H118" s="251"/>
      <c r="I118" s="114">
        <v>0</v>
      </c>
      <c r="J118" s="114"/>
      <c r="K118" s="114">
        <v>0</v>
      </c>
      <c r="L118" s="114"/>
      <c r="M118" s="114">
        <f t="shared" si="3"/>
        <v>0</v>
      </c>
      <c r="N118" s="114"/>
      <c r="O118" s="114">
        <v>26013619184</v>
      </c>
      <c r="P118" s="114"/>
      <c r="Q118" s="114">
        <v>0</v>
      </c>
      <c r="R118" s="114"/>
      <c r="S118" s="114">
        <f t="shared" si="4"/>
        <v>26013619184</v>
      </c>
      <c r="T118" s="177">
        <f>_xlfn.XLOOKUP(U118,[1]Sheet1!$D:$D,[1]Sheet1!$B:$B,0)</f>
        <v>0</v>
      </c>
      <c r="U118" s="178" t="str">
        <f t="shared" si="5"/>
        <v>شیراز</v>
      </c>
    </row>
    <row r="119" spans="1:21" ht="21">
      <c r="A119" s="253" t="s">
        <v>174</v>
      </c>
      <c r="B119" s="249"/>
      <c r="C119" s="250" t="s">
        <v>452</v>
      </c>
      <c r="D119" s="251"/>
      <c r="E119" s="252">
        <v>22767432</v>
      </c>
      <c r="F119" s="251"/>
      <c r="G119" s="117">
        <v>20</v>
      </c>
      <c r="H119" s="251"/>
      <c r="I119" s="114">
        <v>0</v>
      </c>
      <c r="J119" s="114"/>
      <c r="K119" s="114">
        <v>0</v>
      </c>
      <c r="L119" s="114"/>
      <c r="M119" s="114">
        <f t="shared" si="3"/>
        <v>0</v>
      </c>
      <c r="N119" s="114"/>
      <c r="O119" s="114">
        <v>455348640</v>
      </c>
      <c r="P119" s="114"/>
      <c r="Q119" s="114">
        <v>0</v>
      </c>
      <c r="R119" s="114"/>
      <c r="S119" s="114">
        <f t="shared" si="4"/>
        <v>455348640</v>
      </c>
      <c r="T119" s="177">
        <f>_xlfn.XLOOKUP(U119,[1]Sheet1!$D:$D,[1]Sheet1!$B:$B,0)</f>
        <v>0</v>
      </c>
      <c r="U119" s="178" t="str">
        <f t="shared" si="5"/>
        <v>کرازی</v>
      </c>
    </row>
    <row r="120" spans="1:21" ht="21">
      <c r="A120" s="253" t="s">
        <v>177</v>
      </c>
      <c r="B120" s="249"/>
      <c r="C120" s="250" t="s">
        <v>452</v>
      </c>
      <c r="D120" s="251"/>
      <c r="E120" s="252">
        <v>8076341</v>
      </c>
      <c r="F120" s="251"/>
      <c r="G120" s="117">
        <v>300</v>
      </c>
      <c r="H120" s="251"/>
      <c r="I120" s="114">
        <v>0</v>
      </c>
      <c r="J120" s="114"/>
      <c r="K120" s="114">
        <v>0</v>
      </c>
      <c r="L120" s="114"/>
      <c r="M120" s="114">
        <f t="shared" si="3"/>
        <v>0</v>
      </c>
      <c r="N120" s="114"/>
      <c r="O120" s="114">
        <v>2422902300</v>
      </c>
      <c r="P120" s="114"/>
      <c r="Q120" s="114">
        <v>0</v>
      </c>
      <c r="R120" s="114"/>
      <c r="S120" s="114">
        <f t="shared" si="4"/>
        <v>2422902300</v>
      </c>
      <c r="T120" s="177">
        <f>_xlfn.XLOOKUP(U120,[1]Sheet1!$D:$D,[1]Sheet1!$B:$B,0)</f>
        <v>0</v>
      </c>
      <c r="U120" s="178" t="str">
        <f t="shared" si="5"/>
        <v>بشهاب</v>
      </c>
    </row>
    <row r="121" spans="1:21" ht="21">
      <c r="A121" s="253" t="s">
        <v>393</v>
      </c>
      <c r="B121" s="249"/>
      <c r="C121" s="250" t="s">
        <v>452</v>
      </c>
      <c r="D121" s="251"/>
      <c r="E121" s="252">
        <v>74589</v>
      </c>
      <c r="F121" s="251"/>
      <c r="G121" s="117">
        <v>400</v>
      </c>
      <c r="H121" s="251"/>
      <c r="I121" s="114">
        <v>0</v>
      </c>
      <c r="J121" s="114"/>
      <c r="K121" s="114">
        <v>0</v>
      </c>
      <c r="L121" s="114"/>
      <c r="M121" s="114">
        <f t="shared" si="3"/>
        <v>0</v>
      </c>
      <c r="N121" s="114"/>
      <c r="O121" s="114">
        <v>29835600</v>
      </c>
      <c r="P121" s="114"/>
      <c r="Q121" s="114">
        <v>0</v>
      </c>
      <c r="R121" s="114"/>
      <c r="S121" s="114">
        <f t="shared" si="4"/>
        <v>29835600</v>
      </c>
      <c r="T121" s="177">
        <f>_xlfn.XLOOKUP(U121,[1]Sheet1!$D:$D,[1]Sheet1!$B:$B,0)</f>
        <v>0</v>
      </c>
      <c r="U121" s="178" t="str">
        <f t="shared" si="5"/>
        <v>محتشم</v>
      </c>
    </row>
    <row r="122" spans="1:21" ht="21">
      <c r="A122" s="253" t="s">
        <v>123</v>
      </c>
      <c r="B122" s="249"/>
      <c r="C122" s="250" t="s">
        <v>452</v>
      </c>
      <c r="D122" s="251"/>
      <c r="E122" s="252">
        <v>9044399</v>
      </c>
      <c r="F122" s="251"/>
      <c r="G122" s="117">
        <v>2390</v>
      </c>
      <c r="H122" s="251"/>
      <c r="I122" s="114">
        <v>0</v>
      </c>
      <c r="J122" s="114"/>
      <c r="K122" s="114">
        <v>0</v>
      </c>
      <c r="L122" s="114"/>
      <c r="M122" s="114">
        <f t="shared" si="3"/>
        <v>0</v>
      </c>
      <c r="N122" s="114"/>
      <c r="O122" s="114">
        <v>21616113610</v>
      </c>
      <c r="P122" s="114"/>
      <c r="Q122" s="114">
        <v>0</v>
      </c>
      <c r="R122" s="114"/>
      <c r="S122" s="114">
        <f t="shared" si="4"/>
        <v>21616113610</v>
      </c>
      <c r="T122" s="177">
        <f>_xlfn.XLOOKUP(U122,[1]Sheet1!$D:$D,[1]Sheet1!$B:$B,0)</f>
        <v>0</v>
      </c>
      <c r="U122" s="178" t="str">
        <f t="shared" si="5"/>
        <v>وصندوق</v>
      </c>
    </row>
    <row r="123" spans="1:21" ht="21">
      <c r="A123" s="253" t="s">
        <v>328</v>
      </c>
      <c r="B123" s="249"/>
      <c r="C123" s="250" t="s">
        <v>453</v>
      </c>
      <c r="D123" s="251"/>
      <c r="E123" s="252">
        <v>3448851</v>
      </c>
      <c r="F123" s="251"/>
      <c r="G123" s="117">
        <v>74</v>
      </c>
      <c r="H123" s="251"/>
      <c r="I123" s="114">
        <v>0</v>
      </c>
      <c r="J123" s="114"/>
      <c r="K123" s="114">
        <v>0</v>
      </c>
      <c r="L123" s="114"/>
      <c r="M123" s="114">
        <f t="shared" si="3"/>
        <v>0</v>
      </c>
      <c r="N123" s="114"/>
      <c r="O123" s="114">
        <v>255214974</v>
      </c>
      <c r="P123" s="114"/>
      <c r="Q123" s="114">
        <v>0</v>
      </c>
      <c r="R123" s="114"/>
      <c r="S123" s="114">
        <f t="shared" si="4"/>
        <v>255214974</v>
      </c>
      <c r="T123" s="177">
        <f>_xlfn.XLOOKUP(U123,[1]Sheet1!$D:$D,[1]Sheet1!$B:$B,0)</f>
        <v>0</v>
      </c>
      <c r="U123" s="178" t="str">
        <f t="shared" si="5"/>
        <v>خلنت</v>
      </c>
    </row>
    <row r="124" spans="1:21" ht="21">
      <c r="A124" s="253" t="s">
        <v>147</v>
      </c>
      <c r="B124" s="249"/>
      <c r="C124" s="250" t="s">
        <v>453</v>
      </c>
      <c r="D124" s="251"/>
      <c r="E124" s="252">
        <v>8735017</v>
      </c>
      <c r="F124" s="251"/>
      <c r="G124" s="117">
        <v>280</v>
      </c>
      <c r="H124" s="251"/>
      <c r="I124" s="114">
        <v>0</v>
      </c>
      <c r="J124" s="114"/>
      <c r="K124" s="114">
        <v>0</v>
      </c>
      <c r="L124" s="114"/>
      <c r="M124" s="114">
        <f t="shared" si="3"/>
        <v>0</v>
      </c>
      <c r="N124" s="114"/>
      <c r="O124" s="114">
        <v>2445804760</v>
      </c>
      <c r="P124" s="114"/>
      <c r="Q124" s="114">
        <v>0</v>
      </c>
      <c r="R124" s="114"/>
      <c r="S124" s="114">
        <f t="shared" si="4"/>
        <v>2445804760</v>
      </c>
      <c r="T124" s="177">
        <f>_xlfn.XLOOKUP(U124,[1]Sheet1!$D:$D,[1]Sheet1!$B:$B,0)</f>
        <v>0</v>
      </c>
      <c r="U124" s="178" t="str">
        <f t="shared" si="5"/>
        <v>فولاد</v>
      </c>
    </row>
    <row r="125" spans="1:21" ht="21">
      <c r="A125" s="253" t="s">
        <v>77</v>
      </c>
      <c r="B125" s="249"/>
      <c r="C125" s="250" t="s">
        <v>453</v>
      </c>
      <c r="D125" s="251"/>
      <c r="E125" s="252">
        <v>111732667</v>
      </c>
      <c r="F125" s="251"/>
      <c r="G125" s="117">
        <v>142</v>
      </c>
      <c r="H125" s="251"/>
      <c r="I125" s="114">
        <v>0</v>
      </c>
      <c r="J125" s="114"/>
      <c r="K125" s="114">
        <v>0</v>
      </c>
      <c r="L125" s="114"/>
      <c r="M125" s="114">
        <f t="shared" si="3"/>
        <v>0</v>
      </c>
      <c r="N125" s="114"/>
      <c r="O125" s="114">
        <v>15866038714</v>
      </c>
      <c r="P125" s="114"/>
      <c r="Q125" s="114">
        <v>0</v>
      </c>
      <c r="R125" s="114"/>
      <c r="S125" s="114">
        <f t="shared" si="4"/>
        <v>15866038714</v>
      </c>
      <c r="T125" s="177">
        <f>_xlfn.XLOOKUP(U125,[1]Sheet1!$D:$D,[1]Sheet1!$B:$B,0)</f>
        <v>0</v>
      </c>
      <c r="U125" s="178" t="str">
        <f t="shared" si="5"/>
        <v>کحافظ</v>
      </c>
    </row>
    <row r="126" spans="1:21" ht="21">
      <c r="A126" s="253" t="s">
        <v>280</v>
      </c>
      <c r="B126" s="249"/>
      <c r="C126" s="250" t="s">
        <v>454</v>
      </c>
      <c r="D126" s="251"/>
      <c r="E126" s="252">
        <v>3721481</v>
      </c>
      <c r="F126" s="251"/>
      <c r="G126" s="117">
        <v>10</v>
      </c>
      <c r="H126" s="251"/>
      <c r="I126" s="114">
        <v>0</v>
      </c>
      <c r="J126" s="114"/>
      <c r="K126" s="114">
        <v>0</v>
      </c>
      <c r="L126" s="114"/>
      <c r="M126" s="114">
        <f t="shared" si="3"/>
        <v>0</v>
      </c>
      <c r="N126" s="114"/>
      <c r="O126" s="114">
        <v>37214810</v>
      </c>
      <c r="P126" s="114"/>
      <c r="Q126" s="114">
        <v>0</v>
      </c>
      <c r="R126" s="114"/>
      <c r="S126" s="114">
        <f t="shared" si="4"/>
        <v>37214810</v>
      </c>
      <c r="T126" s="177">
        <f>_xlfn.XLOOKUP(U126,[1]Sheet1!$D:$D,[1]Sheet1!$B:$B,0)</f>
        <v>0</v>
      </c>
      <c r="U126" s="178" t="str">
        <f t="shared" si="5"/>
        <v>چکارن</v>
      </c>
    </row>
    <row r="127" spans="1:21" ht="21">
      <c r="A127" s="253" t="s">
        <v>315</v>
      </c>
      <c r="B127" s="249"/>
      <c r="C127" s="250" t="s">
        <v>454</v>
      </c>
      <c r="D127" s="251"/>
      <c r="E127" s="252">
        <v>19355428</v>
      </c>
      <c r="F127" s="251"/>
      <c r="G127" s="117">
        <v>160</v>
      </c>
      <c r="H127" s="251"/>
      <c r="I127" s="114">
        <v>0</v>
      </c>
      <c r="J127" s="114"/>
      <c r="K127" s="114">
        <v>0</v>
      </c>
      <c r="L127" s="114"/>
      <c r="M127" s="114">
        <f t="shared" si="3"/>
        <v>0</v>
      </c>
      <c r="N127" s="114"/>
      <c r="O127" s="114">
        <v>3096868480</v>
      </c>
      <c r="P127" s="114"/>
      <c r="Q127" s="114">
        <v>0</v>
      </c>
      <c r="R127" s="114"/>
      <c r="S127" s="114">
        <f t="shared" si="4"/>
        <v>3096868480</v>
      </c>
      <c r="T127" s="177">
        <f>_xlfn.XLOOKUP(U127,[1]Sheet1!$D:$D,[1]Sheet1!$B:$B,0)</f>
        <v>0</v>
      </c>
      <c r="U127" s="178" t="str">
        <f t="shared" si="5"/>
        <v>فخوز</v>
      </c>
    </row>
    <row r="128" spans="1:21" ht="21">
      <c r="A128" s="253" t="s">
        <v>156</v>
      </c>
      <c r="B128" s="249"/>
      <c r="C128" s="250" t="s">
        <v>454</v>
      </c>
      <c r="D128" s="251"/>
      <c r="E128" s="252">
        <v>8836275</v>
      </c>
      <c r="F128" s="251"/>
      <c r="G128" s="117">
        <v>255</v>
      </c>
      <c r="H128" s="251"/>
      <c r="I128" s="114">
        <v>0</v>
      </c>
      <c r="J128" s="114"/>
      <c r="K128" s="114">
        <v>0</v>
      </c>
      <c r="L128" s="114"/>
      <c r="M128" s="114">
        <f t="shared" si="3"/>
        <v>0</v>
      </c>
      <c r="N128" s="114"/>
      <c r="O128" s="114">
        <v>2253250125</v>
      </c>
      <c r="P128" s="114"/>
      <c r="Q128" s="114">
        <v>0</v>
      </c>
      <c r="R128" s="114"/>
      <c r="S128" s="114">
        <f t="shared" si="4"/>
        <v>2253250125</v>
      </c>
      <c r="T128" s="177">
        <f>_xlfn.XLOOKUP(U128,[1]Sheet1!$D:$D,[1]Sheet1!$B:$B,0)</f>
        <v>0</v>
      </c>
      <c r="U128" s="178" t="str">
        <f t="shared" si="5"/>
        <v>وتوشه</v>
      </c>
    </row>
    <row r="129" spans="1:21" ht="21">
      <c r="A129" s="253" t="s">
        <v>81</v>
      </c>
      <c r="B129" s="249"/>
      <c r="C129" s="250" t="s">
        <v>454</v>
      </c>
      <c r="D129" s="251"/>
      <c r="E129" s="252">
        <v>8703812</v>
      </c>
      <c r="F129" s="251"/>
      <c r="G129" s="117">
        <v>320</v>
      </c>
      <c r="H129" s="251"/>
      <c r="I129" s="114">
        <v>0</v>
      </c>
      <c r="J129" s="114"/>
      <c r="K129" s="114">
        <v>0</v>
      </c>
      <c r="L129" s="114"/>
      <c r="M129" s="114">
        <f t="shared" si="3"/>
        <v>0</v>
      </c>
      <c r="N129" s="114"/>
      <c r="O129" s="114">
        <v>2785219840</v>
      </c>
      <c r="P129" s="114"/>
      <c r="Q129" s="114">
        <v>0</v>
      </c>
      <c r="R129" s="114"/>
      <c r="S129" s="114">
        <f t="shared" si="4"/>
        <v>2785219840</v>
      </c>
      <c r="T129" s="177">
        <f>_xlfn.XLOOKUP(U129,[1]Sheet1!$D:$D,[1]Sheet1!$B:$B,0)</f>
        <v>0</v>
      </c>
      <c r="U129" s="178" t="str">
        <f t="shared" si="5"/>
        <v>فایرا</v>
      </c>
    </row>
    <row r="130" spans="1:21" ht="21">
      <c r="A130" s="253" t="s">
        <v>368</v>
      </c>
      <c r="B130" s="249"/>
      <c r="C130" s="250" t="s">
        <v>455</v>
      </c>
      <c r="D130" s="251"/>
      <c r="E130" s="252">
        <v>684238</v>
      </c>
      <c r="F130" s="251"/>
      <c r="G130" s="117">
        <v>23</v>
      </c>
      <c r="H130" s="251"/>
      <c r="I130" s="114">
        <v>0</v>
      </c>
      <c r="J130" s="114"/>
      <c r="K130" s="114">
        <v>0</v>
      </c>
      <c r="L130" s="114"/>
      <c r="M130" s="114">
        <f t="shared" si="3"/>
        <v>0</v>
      </c>
      <c r="N130" s="114"/>
      <c r="O130" s="114">
        <v>15737474</v>
      </c>
      <c r="P130" s="114"/>
      <c r="Q130" s="114">
        <v>0</v>
      </c>
      <c r="R130" s="114"/>
      <c r="S130" s="114">
        <f t="shared" si="4"/>
        <v>15737474</v>
      </c>
      <c r="T130" s="177">
        <f>_xlfn.XLOOKUP(U130,[1]Sheet1!$D:$D,[1]Sheet1!$B:$B,0)</f>
        <v>0</v>
      </c>
      <c r="U130" s="178" t="str">
        <f t="shared" si="5"/>
        <v>دکوثر</v>
      </c>
    </row>
    <row r="131" spans="1:21" ht="21">
      <c r="A131" s="253" t="s">
        <v>379</v>
      </c>
      <c r="B131" s="249"/>
      <c r="C131" s="250" t="s">
        <v>455</v>
      </c>
      <c r="D131" s="251"/>
      <c r="E131" s="252">
        <v>4931856</v>
      </c>
      <c r="F131" s="251"/>
      <c r="G131" s="117">
        <v>2400</v>
      </c>
      <c r="H131" s="251"/>
      <c r="I131" s="114">
        <v>0</v>
      </c>
      <c r="J131" s="114"/>
      <c r="K131" s="114">
        <v>0</v>
      </c>
      <c r="L131" s="114"/>
      <c r="M131" s="114">
        <f t="shared" si="3"/>
        <v>0</v>
      </c>
      <c r="N131" s="114"/>
      <c r="O131" s="114">
        <v>11836454400</v>
      </c>
      <c r="P131" s="114"/>
      <c r="Q131" s="114">
        <v>0</v>
      </c>
      <c r="R131" s="114"/>
      <c r="S131" s="114">
        <f t="shared" si="4"/>
        <v>11836454400</v>
      </c>
      <c r="T131" s="177">
        <f>_xlfn.XLOOKUP(U131,[1]Sheet1!$D:$D,[1]Sheet1!$B:$B,0)</f>
        <v>0</v>
      </c>
      <c r="U131" s="178" t="str">
        <f t="shared" si="5"/>
        <v>دزاگرس</v>
      </c>
    </row>
    <row r="132" spans="1:21" ht="21">
      <c r="A132" s="253" t="s">
        <v>333</v>
      </c>
      <c r="B132" s="249"/>
      <c r="C132" s="250" t="s">
        <v>456</v>
      </c>
      <c r="D132" s="251"/>
      <c r="E132" s="252">
        <v>4541730</v>
      </c>
      <c r="F132" s="251"/>
      <c r="G132" s="117">
        <v>2350</v>
      </c>
      <c r="H132" s="251"/>
      <c r="I132" s="114">
        <v>0</v>
      </c>
      <c r="J132" s="114"/>
      <c r="K132" s="114">
        <v>0</v>
      </c>
      <c r="L132" s="114"/>
      <c r="M132" s="114">
        <f t="shared" si="3"/>
        <v>0</v>
      </c>
      <c r="N132" s="114"/>
      <c r="O132" s="114">
        <v>10673065500</v>
      </c>
      <c r="P132" s="114"/>
      <c r="Q132" s="114">
        <v>0</v>
      </c>
      <c r="R132" s="114"/>
      <c r="S132" s="114">
        <f t="shared" si="4"/>
        <v>10673065500</v>
      </c>
      <c r="T132" s="177">
        <f>_xlfn.XLOOKUP(U132,[1]Sheet1!$D:$D,[1]Sheet1!$B:$B,0)</f>
        <v>0</v>
      </c>
      <c r="U132" s="178" t="str">
        <f t="shared" si="5"/>
        <v>سیتا</v>
      </c>
    </row>
    <row r="133" spans="1:21" ht="21">
      <c r="A133" s="253" t="s">
        <v>343</v>
      </c>
      <c r="B133" s="249"/>
      <c r="C133" s="250" t="s">
        <v>457</v>
      </c>
      <c r="D133" s="251"/>
      <c r="E133" s="252">
        <v>7763823</v>
      </c>
      <c r="F133" s="251"/>
      <c r="G133" s="117">
        <v>120</v>
      </c>
      <c r="H133" s="251"/>
      <c r="I133" s="114">
        <v>0</v>
      </c>
      <c r="J133" s="114"/>
      <c r="K133" s="114">
        <v>0</v>
      </c>
      <c r="L133" s="114"/>
      <c r="M133" s="114">
        <f t="shared" si="3"/>
        <v>0</v>
      </c>
      <c r="N133" s="114"/>
      <c r="O133" s="114">
        <v>931658760</v>
      </c>
      <c r="P133" s="114"/>
      <c r="Q133" s="114">
        <v>0</v>
      </c>
      <c r="R133" s="114"/>
      <c r="S133" s="114">
        <f t="shared" si="4"/>
        <v>931658760</v>
      </c>
      <c r="T133" s="177">
        <f>_xlfn.XLOOKUP(U133,[1]Sheet1!$D:$D,[1]Sheet1!$B:$B,0)</f>
        <v>0</v>
      </c>
      <c r="U133" s="178" t="str">
        <f t="shared" si="5"/>
        <v>پدرخش</v>
      </c>
    </row>
    <row r="134" spans="1:21" ht="21">
      <c r="A134" s="253" t="s">
        <v>342</v>
      </c>
      <c r="B134" s="249"/>
      <c r="C134" s="250" t="s">
        <v>457</v>
      </c>
      <c r="D134" s="251"/>
      <c r="E134" s="252">
        <v>483782</v>
      </c>
      <c r="F134" s="251"/>
      <c r="G134" s="117">
        <v>50</v>
      </c>
      <c r="H134" s="251"/>
      <c r="I134" s="114">
        <v>0</v>
      </c>
      <c r="J134" s="114"/>
      <c r="K134" s="114">
        <v>0</v>
      </c>
      <c r="L134" s="114"/>
      <c r="M134" s="114">
        <f t="shared" si="3"/>
        <v>0</v>
      </c>
      <c r="N134" s="114"/>
      <c r="O134" s="114">
        <v>24189100</v>
      </c>
      <c r="P134" s="114"/>
      <c r="Q134" s="114">
        <v>0</v>
      </c>
      <c r="R134" s="114"/>
      <c r="S134" s="114">
        <f t="shared" si="4"/>
        <v>24189100</v>
      </c>
      <c r="T134" s="177">
        <f>_xlfn.XLOOKUP(U134,[1]Sheet1!$D:$D,[1]Sheet1!$B:$B,0)</f>
        <v>0</v>
      </c>
      <c r="U134" s="178" t="str">
        <f t="shared" si="5"/>
        <v>غنوش</v>
      </c>
    </row>
    <row r="135" spans="1:21" ht="21">
      <c r="A135" s="253" t="s">
        <v>89</v>
      </c>
      <c r="B135" s="249"/>
      <c r="C135" s="250" t="s">
        <v>458</v>
      </c>
      <c r="D135" s="251"/>
      <c r="E135" s="252">
        <v>40053164</v>
      </c>
      <c r="F135" s="251"/>
      <c r="G135" s="117">
        <v>50</v>
      </c>
      <c r="H135" s="251"/>
      <c r="I135" s="114">
        <v>0</v>
      </c>
      <c r="J135" s="114"/>
      <c r="K135" s="114">
        <v>0</v>
      </c>
      <c r="L135" s="114"/>
      <c r="M135" s="114">
        <f t="shared" si="3"/>
        <v>0</v>
      </c>
      <c r="N135" s="114"/>
      <c r="O135" s="114">
        <v>2002658200</v>
      </c>
      <c r="P135" s="114"/>
      <c r="Q135" s="114">
        <v>0</v>
      </c>
      <c r="R135" s="114"/>
      <c r="S135" s="114">
        <f t="shared" si="4"/>
        <v>2002658200</v>
      </c>
      <c r="T135" s="177">
        <f>_xlfn.XLOOKUP(U135,[1]Sheet1!$D:$D,[1]Sheet1!$B:$B,0)</f>
        <v>0</v>
      </c>
      <c r="U135" s="178" t="str">
        <f t="shared" si="5"/>
        <v>خکار</v>
      </c>
    </row>
    <row r="136" spans="1:21" ht="21">
      <c r="A136" s="253" t="s">
        <v>282</v>
      </c>
      <c r="B136" s="249"/>
      <c r="C136" s="250" t="s">
        <v>459</v>
      </c>
      <c r="D136" s="251"/>
      <c r="E136" s="252">
        <v>803648</v>
      </c>
      <c r="F136" s="251"/>
      <c r="G136" s="117">
        <v>160</v>
      </c>
      <c r="H136" s="251"/>
      <c r="I136" s="114">
        <v>0</v>
      </c>
      <c r="J136" s="114"/>
      <c r="K136" s="114">
        <v>0</v>
      </c>
      <c r="L136" s="114"/>
      <c r="M136" s="114">
        <f t="shared" si="3"/>
        <v>0</v>
      </c>
      <c r="N136" s="114"/>
      <c r="O136" s="114">
        <v>128583680</v>
      </c>
      <c r="P136" s="114"/>
      <c r="Q136" s="114">
        <v>0</v>
      </c>
      <c r="R136" s="114"/>
      <c r="S136" s="114">
        <f t="shared" si="4"/>
        <v>128583680</v>
      </c>
      <c r="T136" s="177">
        <f>_xlfn.XLOOKUP(U136,[1]Sheet1!$D:$D,[1]Sheet1!$B:$B,0)</f>
        <v>0</v>
      </c>
      <c r="U136" s="178" t="str">
        <f t="shared" si="5"/>
        <v>غاذر</v>
      </c>
    </row>
    <row r="137" spans="1:21" ht="21">
      <c r="A137" s="253" t="s">
        <v>359</v>
      </c>
      <c r="B137" s="249"/>
      <c r="C137" s="250" t="s">
        <v>459</v>
      </c>
      <c r="D137" s="251"/>
      <c r="E137" s="252">
        <v>3465545</v>
      </c>
      <c r="F137" s="251"/>
      <c r="G137" s="117">
        <v>1</v>
      </c>
      <c r="H137" s="251"/>
      <c r="I137" s="114">
        <v>0</v>
      </c>
      <c r="J137" s="114"/>
      <c r="K137" s="114">
        <v>0</v>
      </c>
      <c r="L137" s="114"/>
      <c r="M137" s="114">
        <f t="shared" si="3"/>
        <v>0</v>
      </c>
      <c r="N137" s="114"/>
      <c r="O137" s="114">
        <v>3465545</v>
      </c>
      <c r="P137" s="114"/>
      <c r="Q137" s="114">
        <v>0</v>
      </c>
      <c r="R137" s="114"/>
      <c r="S137" s="114">
        <f t="shared" si="4"/>
        <v>3465545</v>
      </c>
      <c r="T137" s="177">
        <f>_xlfn.XLOOKUP(U137,[1]Sheet1!$D:$D,[1]Sheet1!$B:$B,0)</f>
        <v>0</v>
      </c>
      <c r="U137" s="178" t="str">
        <f t="shared" si="5"/>
        <v>کترام</v>
      </c>
    </row>
    <row r="138" spans="1:21" ht="21">
      <c r="A138" s="253" t="s">
        <v>362</v>
      </c>
      <c r="B138" s="249"/>
      <c r="C138" s="250" t="s">
        <v>466</v>
      </c>
      <c r="D138" s="251"/>
      <c r="E138" s="252">
        <v>2613113</v>
      </c>
      <c r="F138" s="251"/>
      <c r="G138" s="117">
        <v>2720</v>
      </c>
      <c r="H138" s="251"/>
      <c r="I138" s="114">
        <v>0</v>
      </c>
      <c r="J138" s="114"/>
      <c r="K138" s="114">
        <v>0</v>
      </c>
      <c r="L138" s="114"/>
      <c r="M138" s="114">
        <f t="shared" ref="M138:M173" si="6">I138+K138</f>
        <v>0</v>
      </c>
      <c r="N138" s="114"/>
      <c r="O138" s="114">
        <v>7107667360</v>
      </c>
      <c r="P138" s="114"/>
      <c r="Q138" s="114">
        <v>0</v>
      </c>
      <c r="R138" s="114"/>
      <c r="S138" s="114">
        <f t="shared" ref="S138:S201" si="7">O138+Q138</f>
        <v>7107667360</v>
      </c>
      <c r="T138" s="177">
        <f>_xlfn.XLOOKUP(U138,[1]Sheet1!$D:$D,[1]Sheet1!$B:$B,0)</f>
        <v>0</v>
      </c>
      <c r="U138" s="178" t="str">
        <f t="shared" ref="U138:U193" si="8">MID(A138,FIND("(",A138)+1,FIND(")",A138)-FIND("(",A138)-1)</f>
        <v>کگاز</v>
      </c>
    </row>
    <row r="139" spans="1:21" ht="21">
      <c r="A139" s="253" t="s">
        <v>338</v>
      </c>
      <c r="B139" s="249"/>
      <c r="C139" s="250" t="s">
        <v>467</v>
      </c>
      <c r="D139" s="251"/>
      <c r="E139" s="252">
        <v>906874</v>
      </c>
      <c r="F139" s="251"/>
      <c r="G139" s="117">
        <v>6500</v>
      </c>
      <c r="H139" s="251"/>
      <c r="I139" s="114">
        <v>0</v>
      </c>
      <c r="J139" s="114"/>
      <c r="K139" s="114">
        <v>0</v>
      </c>
      <c r="L139" s="114"/>
      <c r="M139" s="114">
        <f t="shared" si="6"/>
        <v>0</v>
      </c>
      <c r="N139" s="114"/>
      <c r="O139" s="114">
        <v>5894681000</v>
      </c>
      <c r="P139" s="114"/>
      <c r="Q139" s="114">
        <v>0</v>
      </c>
      <c r="R139" s="114"/>
      <c r="S139" s="114">
        <f t="shared" si="7"/>
        <v>5894681000</v>
      </c>
      <c r="T139" s="177">
        <f>_xlfn.XLOOKUP(U139,[1]Sheet1!$D:$D,[1]Sheet1!$B:$B,0)</f>
        <v>0</v>
      </c>
      <c r="U139" s="178" t="str">
        <f t="shared" si="8"/>
        <v>وپترو</v>
      </c>
    </row>
    <row r="140" spans="1:21" ht="21">
      <c r="A140" s="253" t="s">
        <v>263</v>
      </c>
      <c r="B140" s="249"/>
      <c r="C140" s="250" t="s">
        <v>467</v>
      </c>
      <c r="D140" s="251"/>
      <c r="E140" s="252">
        <v>220917</v>
      </c>
      <c r="F140" s="251"/>
      <c r="G140" s="117">
        <v>1500</v>
      </c>
      <c r="H140" s="251"/>
      <c r="I140" s="114">
        <v>0</v>
      </c>
      <c r="J140" s="114"/>
      <c r="K140" s="114">
        <v>0</v>
      </c>
      <c r="L140" s="114"/>
      <c r="M140" s="114">
        <f t="shared" si="6"/>
        <v>0</v>
      </c>
      <c r="N140" s="114"/>
      <c r="O140" s="114">
        <v>331375500</v>
      </c>
      <c r="P140" s="114"/>
      <c r="Q140" s="114">
        <v>0</v>
      </c>
      <c r="R140" s="114"/>
      <c r="S140" s="114">
        <f t="shared" si="7"/>
        <v>331375500</v>
      </c>
      <c r="T140" s="177">
        <f>_xlfn.XLOOKUP(U140,[1]Sheet1!$D:$D,[1]Sheet1!$B:$B,0)</f>
        <v>0</v>
      </c>
      <c r="U140" s="178" t="str">
        <f t="shared" si="8"/>
        <v>غبهنوش</v>
      </c>
    </row>
    <row r="141" spans="1:21" ht="21">
      <c r="A141" s="253" t="s">
        <v>100</v>
      </c>
      <c r="B141" s="249"/>
      <c r="C141" s="250" t="s">
        <v>468</v>
      </c>
      <c r="D141" s="251"/>
      <c r="E141" s="252">
        <v>3357331</v>
      </c>
      <c r="F141" s="251"/>
      <c r="G141" s="117">
        <v>1100</v>
      </c>
      <c r="H141" s="251"/>
      <c r="I141" s="114">
        <v>0</v>
      </c>
      <c r="J141" s="114"/>
      <c r="K141" s="114">
        <v>0</v>
      </c>
      <c r="L141" s="114"/>
      <c r="M141" s="114">
        <f t="shared" si="6"/>
        <v>0</v>
      </c>
      <c r="N141" s="114"/>
      <c r="O141" s="114">
        <v>3693064100</v>
      </c>
      <c r="P141" s="114"/>
      <c r="Q141" s="114">
        <v>0</v>
      </c>
      <c r="R141" s="114"/>
      <c r="S141" s="114">
        <f t="shared" si="7"/>
        <v>3693064100</v>
      </c>
      <c r="T141" s="177">
        <f>_xlfn.XLOOKUP(U141,[1]Sheet1!$D:$D,[1]Sheet1!$B:$B,0)</f>
        <v>0</v>
      </c>
      <c r="U141" s="178" t="str">
        <f t="shared" si="8"/>
        <v>تاصیکو</v>
      </c>
    </row>
    <row r="142" spans="1:21" ht="21">
      <c r="A142" s="253" t="s">
        <v>124</v>
      </c>
      <c r="B142" s="249"/>
      <c r="C142" s="250" t="s">
        <v>469</v>
      </c>
      <c r="D142" s="251"/>
      <c r="E142" s="252">
        <v>4360589</v>
      </c>
      <c r="F142" s="251"/>
      <c r="G142" s="117">
        <v>3800</v>
      </c>
      <c r="H142" s="251"/>
      <c r="I142" s="114">
        <v>0</v>
      </c>
      <c r="J142" s="114"/>
      <c r="K142" s="114">
        <v>0</v>
      </c>
      <c r="L142" s="114"/>
      <c r="M142" s="114">
        <f t="shared" si="6"/>
        <v>0</v>
      </c>
      <c r="N142" s="114"/>
      <c r="O142" s="114">
        <v>16570238200</v>
      </c>
      <c r="P142" s="114"/>
      <c r="Q142" s="114">
        <v>0</v>
      </c>
      <c r="R142" s="114"/>
      <c r="S142" s="114">
        <f t="shared" si="7"/>
        <v>16570238200</v>
      </c>
      <c r="T142" s="177">
        <f>_xlfn.XLOOKUP(U142,[1]Sheet1!$D:$D,[1]Sheet1!$B:$B,0)</f>
        <v>0</v>
      </c>
      <c r="U142" s="178" t="str">
        <f t="shared" si="8"/>
        <v>تیپیکو</v>
      </c>
    </row>
    <row r="143" spans="1:21" s="136" customFormat="1" ht="21">
      <c r="A143" s="253" t="s">
        <v>391</v>
      </c>
      <c r="B143" s="249"/>
      <c r="C143" s="250" t="s">
        <v>469</v>
      </c>
      <c r="D143" s="251"/>
      <c r="E143" s="252">
        <v>303603</v>
      </c>
      <c r="F143" s="251"/>
      <c r="G143" s="117">
        <v>38000</v>
      </c>
      <c r="H143" s="251"/>
      <c r="I143" s="114">
        <v>0</v>
      </c>
      <c r="J143" s="114"/>
      <c r="K143" s="114">
        <v>0</v>
      </c>
      <c r="L143" s="114"/>
      <c r="M143" s="114">
        <f t="shared" si="6"/>
        <v>0</v>
      </c>
      <c r="N143" s="114"/>
      <c r="O143" s="114">
        <v>11407231664</v>
      </c>
      <c r="P143" s="114"/>
      <c r="Q143" s="114">
        <v>0</v>
      </c>
      <c r="R143" s="114"/>
      <c r="S143" s="114">
        <f t="shared" si="7"/>
        <v>11407231664</v>
      </c>
      <c r="T143" s="177">
        <f>_xlfn.XLOOKUP(U143,[1]Sheet1!$D:$D,[1]Sheet1!$B:$B,0)</f>
        <v>0</v>
      </c>
      <c r="U143" s="180" t="str">
        <f t="shared" si="8"/>
        <v>شپدیس</v>
      </c>
    </row>
    <row r="144" spans="1:21" ht="21">
      <c r="A144" s="253" t="s">
        <v>465</v>
      </c>
      <c r="B144" s="249"/>
      <c r="C144" s="250" t="s">
        <v>470</v>
      </c>
      <c r="D144" s="251"/>
      <c r="E144" s="252">
        <v>9141847</v>
      </c>
      <c r="F144" s="251"/>
      <c r="G144" s="117">
        <v>23</v>
      </c>
      <c r="H144" s="251"/>
      <c r="I144" s="114">
        <v>0</v>
      </c>
      <c r="J144" s="114"/>
      <c r="K144" s="114">
        <v>0</v>
      </c>
      <c r="L144" s="114"/>
      <c r="M144" s="114">
        <f t="shared" si="6"/>
        <v>0</v>
      </c>
      <c r="N144" s="114"/>
      <c r="O144" s="114">
        <v>210262481</v>
      </c>
      <c r="P144" s="114"/>
      <c r="Q144" s="114">
        <v>0</v>
      </c>
      <c r="R144" s="114"/>
      <c r="S144" s="114">
        <f t="shared" si="7"/>
        <v>210262481</v>
      </c>
      <c r="T144" s="177">
        <f>_xlfn.XLOOKUP(U144,[1]Sheet1!$D:$D,[1]Sheet1!$B:$B,0)</f>
        <v>0</v>
      </c>
      <c r="U144" s="178" t="str">
        <f t="shared" si="8"/>
        <v>پترول</v>
      </c>
    </row>
    <row r="145" spans="1:21" ht="21">
      <c r="A145" s="253" t="s">
        <v>408</v>
      </c>
      <c r="B145" s="249"/>
      <c r="C145" s="250" t="s">
        <v>471</v>
      </c>
      <c r="D145" s="251"/>
      <c r="E145" s="252">
        <v>2964892</v>
      </c>
      <c r="F145" s="251"/>
      <c r="G145" s="117">
        <v>2000</v>
      </c>
      <c r="H145" s="251"/>
      <c r="I145" s="114">
        <v>0</v>
      </c>
      <c r="J145" s="114"/>
      <c r="K145" s="114">
        <v>0</v>
      </c>
      <c r="L145" s="114"/>
      <c r="M145" s="114">
        <f t="shared" si="6"/>
        <v>0</v>
      </c>
      <c r="N145" s="114"/>
      <c r="O145" s="114">
        <v>5929784000</v>
      </c>
      <c r="P145" s="114"/>
      <c r="Q145" s="114">
        <v>0</v>
      </c>
      <c r="R145" s="114"/>
      <c r="S145" s="114">
        <f t="shared" si="7"/>
        <v>5929784000</v>
      </c>
      <c r="T145" s="177">
        <f>_xlfn.XLOOKUP(U145,[1]Sheet1!$D:$D,[1]Sheet1!$B:$B,0)</f>
        <v>0</v>
      </c>
      <c r="U145" s="178" t="str">
        <f t="shared" si="8"/>
        <v>تاپیکو</v>
      </c>
    </row>
    <row r="146" spans="1:21" ht="21">
      <c r="A146" s="253" t="s">
        <v>293</v>
      </c>
      <c r="B146" s="249"/>
      <c r="C146" s="250" t="s">
        <v>472</v>
      </c>
      <c r="D146" s="251"/>
      <c r="E146" s="252">
        <v>11714594</v>
      </c>
      <c r="F146" s="251"/>
      <c r="G146" s="117">
        <v>200</v>
      </c>
      <c r="H146" s="251"/>
      <c r="I146" s="114">
        <v>0</v>
      </c>
      <c r="J146" s="114"/>
      <c r="K146" s="114">
        <v>0</v>
      </c>
      <c r="L146" s="114"/>
      <c r="M146" s="114">
        <f t="shared" si="6"/>
        <v>0</v>
      </c>
      <c r="N146" s="114"/>
      <c r="O146" s="114">
        <v>2342918800</v>
      </c>
      <c r="P146" s="114"/>
      <c r="Q146" s="114">
        <v>0</v>
      </c>
      <c r="R146" s="114"/>
      <c r="S146" s="114">
        <f t="shared" si="7"/>
        <v>2342918800</v>
      </c>
      <c r="T146" s="177">
        <f>_xlfn.XLOOKUP(U146,[1]Sheet1!$D:$D,[1]Sheet1!$B:$B,0)</f>
        <v>0</v>
      </c>
      <c r="U146" s="178" t="str">
        <f t="shared" si="8"/>
        <v>وخارزم</v>
      </c>
    </row>
    <row r="147" spans="1:21" ht="21">
      <c r="A147" s="253" t="s">
        <v>285</v>
      </c>
      <c r="B147" s="249"/>
      <c r="C147" s="250" t="s">
        <v>461</v>
      </c>
      <c r="D147" s="251"/>
      <c r="E147" s="252">
        <v>22894722</v>
      </c>
      <c r="F147" s="251"/>
      <c r="G147" s="117">
        <v>450</v>
      </c>
      <c r="H147" s="251"/>
      <c r="I147" s="114">
        <v>0</v>
      </c>
      <c r="J147" s="114"/>
      <c r="K147" s="114">
        <v>0</v>
      </c>
      <c r="L147" s="114"/>
      <c r="M147" s="114">
        <f t="shared" si="6"/>
        <v>0</v>
      </c>
      <c r="N147" s="114"/>
      <c r="O147" s="114">
        <v>10302624900</v>
      </c>
      <c r="P147" s="114"/>
      <c r="Q147" s="114">
        <v>0</v>
      </c>
      <c r="R147" s="114"/>
      <c r="S147" s="114">
        <f t="shared" si="7"/>
        <v>10302624900</v>
      </c>
      <c r="T147" s="177">
        <f>_xlfn.XLOOKUP(U147,[1]Sheet1!$D:$D,[1]Sheet1!$B:$B,0)</f>
        <v>0</v>
      </c>
      <c r="U147" s="178" t="str">
        <f t="shared" si="8"/>
        <v>صبا</v>
      </c>
    </row>
    <row r="148" spans="1:21" ht="21">
      <c r="A148" s="253" t="s">
        <v>353</v>
      </c>
      <c r="B148" s="249"/>
      <c r="C148" s="250" t="s">
        <v>487</v>
      </c>
      <c r="D148" s="251"/>
      <c r="E148" s="252">
        <v>12580854</v>
      </c>
      <c r="F148" s="251"/>
      <c r="G148" s="117">
        <v>200</v>
      </c>
      <c r="H148" s="251"/>
      <c r="I148" s="114">
        <v>0</v>
      </c>
      <c r="J148" s="114"/>
      <c r="K148" s="114">
        <v>0</v>
      </c>
      <c r="L148" s="114"/>
      <c r="M148" s="114">
        <f t="shared" si="6"/>
        <v>0</v>
      </c>
      <c r="N148" s="114"/>
      <c r="O148" s="114">
        <v>2516170800</v>
      </c>
      <c r="P148" s="114"/>
      <c r="Q148" s="114">
        <v>0</v>
      </c>
      <c r="R148" s="114"/>
      <c r="S148" s="114">
        <f t="shared" si="7"/>
        <v>2516170800</v>
      </c>
      <c r="T148" s="177">
        <f>_xlfn.XLOOKUP(U148,[1]Sheet1!$D:$D,[1]Sheet1!$B:$B,0)</f>
        <v>0</v>
      </c>
      <c r="U148" s="178" t="str">
        <f t="shared" si="8"/>
        <v>واعتبار</v>
      </c>
    </row>
    <row r="149" spans="1:21" ht="21">
      <c r="A149" s="253" t="s">
        <v>352</v>
      </c>
      <c r="B149" s="249"/>
      <c r="C149" s="250" t="s">
        <v>488</v>
      </c>
      <c r="D149" s="251"/>
      <c r="E149" s="252">
        <v>8745100</v>
      </c>
      <c r="F149" s="251"/>
      <c r="G149" s="117">
        <v>50</v>
      </c>
      <c r="H149" s="251"/>
      <c r="I149" s="114">
        <v>0</v>
      </c>
      <c r="J149" s="114"/>
      <c r="K149" s="114">
        <v>0</v>
      </c>
      <c r="L149" s="114"/>
      <c r="M149" s="114">
        <f t="shared" si="6"/>
        <v>0</v>
      </c>
      <c r="N149" s="114"/>
      <c r="O149" s="114">
        <v>437255000</v>
      </c>
      <c r="P149" s="114"/>
      <c r="Q149" s="114">
        <v>0</v>
      </c>
      <c r="R149" s="114"/>
      <c r="S149" s="114">
        <f t="shared" si="7"/>
        <v>437255000</v>
      </c>
      <c r="T149" s="177">
        <f>_xlfn.XLOOKUP(U149,[1]Sheet1!$D:$D,[1]Sheet1!$B:$B,0)</f>
        <v>0</v>
      </c>
      <c r="U149" s="178" t="str">
        <f t="shared" si="8"/>
        <v>کماسه</v>
      </c>
    </row>
    <row r="150" spans="1:21" ht="21">
      <c r="A150" s="253" t="s">
        <v>180</v>
      </c>
      <c r="B150" s="249"/>
      <c r="C150" s="250" t="s">
        <v>489</v>
      </c>
      <c r="D150" s="251"/>
      <c r="E150" s="252">
        <v>3295134</v>
      </c>
      <c r="F150" s="251"/>
      <c r="G150" s="117">
        <v>1050</v>
      </c>
      <c r="H150" s="251"/>
      <c r="I150" s="114">
        <v>0</v>
      </c>
      <c r="J150" s="114"/>
      <c r="K150" s="114">
        <v>0</v>
      </c>
      <c r="L150" s="114"/>
      <c r="M150" s="114">
        <f t="shared" si="6"/>
        <v>0</v>
      </c>
      <c r="N150" s="114"/>
      <c r="O150" s="114">
        <v>3459890700</v>
      </c>
      <c r="P150" s="114"/>
      <c r="Q150" s="114">
        <v>0</v>
      </c>
      <c r="R150" s="114"/>
      <c r="S150" s="114">
        <f t="shared" si="7"/>
        <v>3459890700</v>
      </c>
      <c r="T150" s="177">
        <f>_xlfn.XLOOKUP(U150,[1]Sheet1!$D:$D,[1]Sheet1!$B:$B,0)</f>
        <v>0</v>
      </c>
      <c r="U150" s="178" t="str">
        <f t="shared" si="8"/>
        <v>حکشتی</v>
      </c>
    </row>
    <row r="151" spans="1:21" ht="21">
      <c r="A151" s="253" t="s">
        <v>111</v>
      </c>
      <c r="B151" s="249"/>
      <c r="C151" s="250" t="s">
        <v>490</v>
      </c>
      <c r="D151" s="251"/>
      <c r="E151" s="252">
        <v>1529104</v>
      </c>
      <c r="F151" s="251"/>
      <c r="G151" s="117">
        <v>620</v>
      </c>
      <c r="H151" s="251"/>
      <c r="I151" s="114">
        <v>0</v>
      </c>
      <c r="J151" s="114"/>
      <c r="K151" s="114">
        <v>0</v>
      </c>
      <c r="L151" s="114"/>
      <c r="M151" s="114">
        <f t="shared" si="6"/>
        <v>0</v>
      </c>
      <c r="N151" s="114"/>
      <c r="O151" s="114">
        <v>948044480</v>
      </c>
      <c r="P151" s="114"/>
      <c r="Q151" s="114">
        <v>0</v>
      </c>
      <c r="R151" s="114"/>
      <c r="S151" s="114">
        <f t="shared" si="7"/>
        <v>948044480</v>
      </c>
      <c r="T151" s="177">
        <f>_xlfn.XLOOKUP(U151,[1]Sheet1!$D:$D,[1]Sheet1!$B:$B,0)</f>
        <v>0</v>
      </c>
      <c r="U151" s="178" t="str">
        <f t="shared" si="8"/>
        <v>رمپنا</v>
      </c>
    </row>
    <row r="152" spans="1:21" ht="21">
      <c r="A152" s="253" t="s">
        <v>167</v>
      </c>
      <c r="B152" s="249"/>
      <c r="C152" s="250" t="s">
        <v>491</v>
      </c>
      <c r="D152" s="251"/>
      <c r="E152" s="252">
        <v>9280044</v>
      </c>
      <c r="F152" s="251"/>
      <c r="G152" s="117">
        <v>150</v>
      </c>
      <c r="H152" s="251"/>
      <c r="I152" s="114">
        <v>0</v>
      </c>
      <c r="J152" s="114"/>
      <c r="K152" s="114">
        <v>0</v>
      </c>
      <c r="L152" s="114"/>
      <c r="M152" s="114">
        <f t="shared" si="6"/>
        <v>0</v>
      </c>
      <c r="N152" s="114"/>
      <c r="O152" s="114">
        <v>1392006600</v>
      </c>
      <c r="P152" s="114"/>
      <c r="Q152" s="114">
        <v>0</v>
      </c>
      <c r="R152" s="114"/>
      <c r="S152" s="114">
        <f t="shared" si="7"/>
        <v>1392006600</v>
      </c>
      <c r="T152" s="177">
        <f>_xlfn.XLOOKUP(U152,[1]Sheet1!$D:$D,[1]Sheet1!$B:$B,0)</f>
        <v>0</v>
      </c>
      <c r="U152" s="178" t="str">
        <f t="shared" si="8"/>
        <v>کهمدا</v>
      </c>
    </row>
    <row r="153" spans="1:21" ht="21">
      <c r="A153" s="253" t="s">
        <v>136</v>
      </c>
      <c r="B153" s="249"/>
      <c r="C153" s="250" t="s">
        <v>491</v>
      </c>
      <c r="D153" s="251"/>
      <c r="E153" s="252">
        <v>4078622</v>
      </c>
      <c r="F153" s="251"/>
      <c r="G153" s="117">
        <v>50</v>
      </c>
      <c r="H153" s="251"/>
      <c r="I153" s="114">
        <v>0</v>
      </c>
      <c r="J153" s="114"/>
      <c r="K153" s="114">
        <v>0</v>
      </c>
      <c r="L153" s="114"/>
      <c r="M153" s="114">
        <f t="shared" si="6"/>
        <v>0</v>
      </c>
      <c r="N153" s="114"/>
      <c r="O153" s="114">
        <v>326289760</v>
      </c>
      <c r="P153" s="114"/>
      <c r="Q153" s="114">
        <v>0</v>
      </c>
      <c r="R153" s="114"/>
      <c r="S153" s="114">
        <f t="shared" si="7"/>
        <v>326289760</v>
      </c>
      <c r="T153" s="177">
        <f>_xlfn.XLOOKUP(U153,[1]Sheet1!$D:$D,[1]Sheet1!$B:$B,0)</f>
        <v>0</v>
      </c>
      <c r="U153" s="178" t="str">
        <f t="shared" si="8"/>
        <v>غچین</v>
      </c>
    </row>
    <row r="154" spans="1:21" ht="21">
      <c r="A154" s="253" t="s">
        <v>98</v>
      </c>
      <c r="B154" s="249"/>
      <c r="C154" s="250" t="s">
        <v>492</v>
      </c>
      <c r="D154" s="251"/>
      <c r="E154" s="252">
        <v>3006164</v>
      </c>
      <c r="F154" s="251"/>
      <c r="G154" s="117">
        <v>150</v>
      </c>
      <c r="H154" s="251"/>
      <c r="I154" s="114">
        <v>0</v>
      </c>
      <c r="J154" s="114"/>
      <c r="K154" s="114">
        <v>0</v>
      </c>
      <c r="L154" s="114"/>
      <c r="M154" s="114">
        <f t="shared" si="6"/>
        <v>0</v>
      </c>
      <c r="N154" s="114"/>
      <c r="O154" s="114">
        <v>450924600</v>
      </c>
      <c r="P154" s="114"/>
      <c r="Q154" s="114">
        <v>0</v>
      </c>
      <c r="R154" s="114"/>
      <c r="S154" s="114">
        <f t="shared" si="7"/>
        <v>450924600</v>
      </c>
      <c r="T154" s="177">
        <f>_xlfn.XLOOKUP(U154,[1]Sheet1!$D:$D,[1]Sheet1!$B:$B,0)</f>
        <v>0</v>
      </c>
      <c r="U154" s="178" t="str">
        <f t="shared" si="8"/>
        <v>ثشاهد</v>
      </c>
    </row>
    <row r="155" spans="1:21" ht="21">
      <c r="A155" s="253" t="s">
        <v>159</v>
      </c>
      <c r="B155" s="249"/>
      <c r="C155" s="250" t="s">
        <v>475</v>
      </c>
      <c r="D155" s="251"/>
      <c r="E155" s="252">
        <v>15038630</v>
      </c>
      <c r="F155" s="251"/>
      <c r="G155" s="117">
        <v>200</v>
      </c>
      <c r="H155" s="251"/>
      <c r="I155" s="114">
        <v>0</v>
      </c>
      <c r="J155" s="114"/>
      <c r="K155" s="114">
        <v>0</v>
      </c>
      <c r="L155" s="114"/>
      <c r="M155" s="114">
        <f t="shared" si="6"/>
        <v>0</v>
      </c>
      <c r="N155" s="114"/>
      <c r="O155" s="114">
        <v>3007726000</v>
      </c>
      <c r="P155" s="114"/>
      <c r="Q155" s="114">
        <v>0</v>
      </c>
      <c r="R155" s="114"/>
      <c r="S155" s="114">
        <f t="shared" si="7"/>
        <v>3007726000</v>
      </c>
      <c r="T155" s="177">
        <f>_xlfn.XLOOKUP(U155,[1]Sheet1!$D:$D,[1]Sheet1!$B:$B,0)</f>
        <v>0</v>
      </c>
      <c r="U155" s="178" t="str">
        <f t="shared" si="8"/>
        <v>تپمپی</v>
      </c>
    </row>
    <row r="156" spans="1:21" ht="21">
      <c r="A156" s="253" t="s">
        <v>371</v>
      </c>
      <c r="B156" s="249"/>
      <c r="C156" s="250" t="s">
        <v>475</v>
      </c>
      <c r="D156" s="251"/>
      <c r="E156" s="252">
        <v>11046420</v>
      </c>
      <c r="F156" s="251"/>
      <c r="G156" s="117">
        <v>46</v>
      </c>
      <c r="H156" s="251"/>
      <c r="I156" s="114">
        <v>0</v>
      </c>
      <c r="J156" s="114"/>
      <c r="K156" s="114">
        <v>0</v>
      </c>
      <c r="L156" s="114"/>
      <c r="M156" s="114">
        <f t="shared" si="6"/>
        <v>0</v>
      </c>
      <c r="N156" s="114"/>
      <c r="O156" s="114">
        <v>508135320</v>
      </c>
      <c r="P156" s="114"/>
      <c r="Q156" s="114">
        <v>0</v>
      </c>
      <c r="R156" s="114"/>
      <c r="S156" s="114">
        <f t="shared" si="7"/>
        <v>508135320</v>
      </c>
      <c r="T156" s="177">
        <f>_xlfn.XLOOKUP(U156,[1]Sheet1!$D:$D,[1]Sheet1!$B:$B,0)</f>
        <v>0</v>
      </c>
      <c r="U156" s="178" t="str">
        <f t="shared" si="8"/>
        <v>غدشت</v>
      </c>
    </row>
    <row r="157" spans="1:21" s="136" customFormat="1" ht="21">
      <c r="A157" s="253" t="s">
        <v>270</v>
      </c>
      <c r="B157" s="249"/>
      <c r="C157" s="250" t="s">
        <v>475</v>
      </c>
      <c r="D157" s="251"/>
      <c r="E157" s="252">
        <v>1785974</v>
      </c>
      <c r="F157" s="251"/>
      <c r="G157" s="117">
        <v>5</v>
      </c>
      <c r="H157" s="251"/>
      <c r="I157" s="114">
        <v>0</v>
      </c>
      <c r="J157" s="114"/>
      <c r="K157" s="114">
        <v>0</v>
      </c>
      <c r="L157" s="114"/>
      <c r="M157" s="114">
        <f t="shared" si="6"/>
        <v>0</v>
      </c>
      <c r="N157" s="114"/>
      <c r="O157" s="114">
        <v>8929870</v>
      </c>
      <c r="P157" s="114"/>
      <c r="Q157" s="114">
        <v>0</v>
      </c>
      <c r="R157" s="114"/>
      <c r="S157" s="114">
        <f t="shared" si="7"/>
        <v>8929870</v>
      </c>
      <c r="T157" s="179">
        <f>_xlfn.XLOOKUP(U157,[1]Sheet1!$D:$D,[1]Sheet1!$B:$B,0)</f>
        <v>0</v>
      </c>
      <c r="U157" s="180" t="str">
        <f t="shared" si="8"/>
        <v>تکشا</v>
      </c>
    </row>
    <row r="158" spans="1:21" ht="21">
      <c r="A158" s="253" t="s">
        <v>404</v>
      </c>
      <c r="B158" s="249"/>
      <c r="C158" s="250" t="s">
        <v>475</v>
      </c>
      <c r="D158" s="251"/>
      <c r="E158" s="252">
        <v>2746912</v>
      </c>
      <c r="F158" s="251"/>
      <c r="G158" s="117">
        <v>510</v>
      </c>
      <c r="H158" s="251"/>
      <c r="I158" s="114">
        <v>0</v>
      </c>
      <c r="J158" s="114"/>
      <c r="K158" s="114">
        <v>0</v>
      </c>
      <c r="L158" s="114"/>
      <c r="M158" s="114">
        <f t="shared" si="6"/>
        <v>0</v>
      </c>
      <c r="N158" s="114"/>
      <c r="O158" s="114">
        <v>1400925120</v>
      </c>
      <c r="P158" s="114"/>
      <c r="Q158" s="114">
        <v>0</v>
      </c>
      <c r="R158" s="114"/>
      <c r="S158" s="114">
        <f t="shared" si="7"/>
        <v>1400925120</v>
      </c>
      <c r="T158" s="177">
        <f>_xlfn.XLOOKUP(U158,[1]Sheet1!$D:$D,[1]Sheet1!$B:$B,0)</f>
        <v>0</v>
      </c>
      <c r="U158" s="178" t="str">
        <f t="shared" si="8"/>
        <v>فارس</v>
      </c>
    </row>
    <row r="159" spans="1:21" ht="21">
      <c r="A159" s="253" t="s">
        <v>220</v>
      </c>
      <c r="B159" s="249"/>
      <c r="C159" s="250" t="s">
        <v>475</v>
      </c>
      <c r="D159" s="251"/>
      <c r="E159" s="252">
        <v>17861506</v>
      </c>
      <c r="F159" s="251"/>
      <c r="G159" s="117">
        <v>190</v>
      </c>
      <c r="H159" s="251"/>
      <c r="I159" s="114">
        <v>0</v>
      </c>
      <c r="J159" s="114"/>
      <c r="K159" s="114">
        <v>0</v>
      </c>
      <c r="L159" s="114"/>
      <c r="M159" s="114">
        <f t="shared" si="6"/>
        <v>0</v>
      </c>
      <c r="N159" s="114"/>
      <c r="O159" s="114">
        <v>3393686140</v>
      </c>
      <c r="P159" s="114"/>
      <c r="Q159" s="114">
        <v>0</v>
      </c>
      <c r="R159" s="114"/>
      <c r="S159" s="114">
        <f t="shared" si="7"/>
        <v>3393686140</v>
      </c>
      <c r="T159" s="177">
        <f>_xlfn.XLOOKUP(U159,[1]Sheet1!$D:$D,[1]Sheet1!$B:$B,0)</f>
        <v>0</v>
      </c>
      <c r="U159" s="178" t="str">
        <f t="shared" si="8"/>
        <v>شستا</v>
      </c>
    </row>
    <row r="160" spans="1:21" ht="21">
      <c r="A160" s="253" t="s">
        <v>138</v>
      </c>
      <c r="B160" s="249"/>
      <c r="C160" s="250" t="s">
        <v>496</v>
      </c>
      <c r="D160" s="251"/>
      <c r="E160" s="252">
        <v>7086032</v>
      </c>
      <c r="F160" s="251"/>
      <c r="G160" s="117">
        <v>300</v>
      </c>
      <c r="H160" s="251"/>
      <c r="I160" s="114">
        <v>0</v>
      </c>
      <c r="J160" s="114"/>
      <c r="K160" s="114">
        <v>0</v>
      </c>
      <c r="L160" s="114"/>
      <c r="M160" s="114">
        <f t="shared" si="6"/>
        <v>0</v>
      </c>
      <c r="N160" s="114"/>
      <c r="O160" s="114">
        <v>2125809600</v>
      </c>
      <c r="P160" s="114"/>
      <c r="Q160" s="114">
        <v>0</v>
      </c>
      <c r="R160" s="114"/>
      <c r="S160" s="114">
        <f t="shared" si="7"/>
        <v>2125809600</v>
      </c>
      <c r="T160" s="177">
        <f>_xlfn.XLOOKUP(U160,[1]Sheet1!$D:$D,[1]Sheet1!$B:$B,0)</f>
        <v>0</v>
      </c>
      <c r="U160" s="178" t="str">
        <f t="shared" si="8"/>
        <v>فاسمین</v>
      </c>
    </row>
    <row r="161" spans="1:22" ht="21">
      <c r="A161" s="253" t="s">
        <v>314</v>
      </c>
      <c r="B161" s="249"/>
      <c r="C161" s="250" t="s">
        <v>497</v>
      </c>
      <c r="D161" s="251"/>
      <c r="E161" s="252">
        <v>201212</v>
      </c>
      <c r="F161" s="251"/>
      <c r="G161" s="117">
        <v>3870</v>
      </c>
      <c r="H161" s="251"/>
      <c r="I161" s="114">
        <v>0</v>
      </c>
      <c r="J161" s="114"/>
      <c r="K161" s="114">
        <v>0</v>
      </c>
      <c r="L161" s="114"/>
      <c r="M161" s="114">
        <f t="shared" si="6"/>
        <v>0</v>
      </c>
      <c r="N161" s="114"/>
      <c r="O161" s="114">
        <v>778690440</v>
      </c>
      <c r="P161" s="114"/>
      <c r="Q161" s="114">
        <v>0</v>
      </c>
      <c r="R161" s="114"/>
      <c r="S161" s="114">
        <f t="shared" si="7"/>
        <v>778690440</v>
      </c>
      <c r="T161" s="177">
        <f>_xlfn.XLOOKUP(U161,[1]Sheet1!$D:$D,[1]Sheet1!$B:$B,0)</f>
        <v>0</v>
      </c>
      <c r="U161" s="178" t="str">
        <f t="shared" si="8"/>
        <v>زکوثر</v>
      </c>
    </row>
    <row r="162" spans="1:22" ht="21">
      <c r="A162" s="253" t="s">
        <v>171</v>
      </c>
      <c r="B162" s="249"/>
      <c r="C162" s="250" t="s">
        <v>498</v>
      </c>
      <c r="D162" s="251"/>
      <c r="E162" s="252">
        <v>3587115</v>
      </c>
      <c r="F162" s="251"/>
      <c r="G162" s="117">
        <v>1000</v>
      </c>
      <c r="H162" s="251"/>
      <c r="I162" s="114">
        <v>0</v>
      </c>
      <c r="J162" s="114"/>
      <c r="K162" s="114">
        <v>0</v>
      </c>
      <c r="L162" s="114"/>
      <c r="M162" s="114">
        <f t="shared" si="6"/>
        <v>0</v>
      </c>
      <c r="N162" s="114"/>
      <c r="O162" s="114">
        <v>3587115000</v>
      </c>
      <c r="P162" s="114"/>
      <c r="Q162" s="114">
        <v>0</v>
      </c>
      <c r="R162" s="114"/>
      <c r="S162" s="114">
        <f t="shared" si="7"/>
        <v>3587115000</v>
      </c>
      <c r="T162" s="177">
        <f>_xlfn.XLOOKUP(U162,[1]Sheet1!$D:$D,[1]Sheet1!$B:$B,0)</f>
        <v>0</v>
      </c>
      <c r="U162" s="178" t="str">
        <f t="shared" si="8"/>
        <v>قلرست</v>
      </c>
    </row>
    <row r="163" spans="1:22" s="136" customFormat="1" ht="21">
      <c r="A163" s="253" t="s">
        <v>299</v>
      </c>
      <c r="B163" s="249"/>
      <c r="C163" s="250" t="s">
        <v>499</v>
      </c>
      <c r="D163" s="251"/>
      <c r="E163" s="252">
        <v>1501297</v>
      </c>
      <c r="F163" s="251"/>
      <c r="G163" s="117">
        <v>850</v>
      </c>
      <c r="H163" s="251"/>
      <c r="I163" s="114">
        <v>0</v>
      </c>
      <c r="J163" s="114"/>
      <c r="K163" s="114">
        <v>0</v>
      </c>
      <c r="L163" s="114"/>
      <c r="M163" s="114">
        <f t="shared" si="6"/>
        <v>0</v>
      </c>
      <c r="N163" s="114"/>
      <c r="O163" s="114">
        <v>1276102450</v>
      </c>
      <c r="P163" s="114"/>
      <c r="Q163" s="114">
        <v>0</v>
      </c>
      <c r="R163" s="114"/>
      <c r="S163" s="114">
        <f t="shared" si="7"/>
        <v>1276102450</v>
      </c>
      <c r="T163" s="177">
        <f>_xlfn.XLOOKUP(U163,[1]Sheet1!$D:$D,[1]Sheet1!$B:$B,0)</f>
        <v>0</v>
      </c>
      <c r="U163" s="178" t="str">
        <f t="shared" si="8"/>
        <v>قپیرا</v>
      </c>
      <c r="V163" s="11"/>
    </row>
    <row r="164" spans="1:22" ht="21">
      <c r="A164" s="253" t="s">
        <v>272</v>
      </c>
      <c r="B164" s="249"/>
      <c r="C164" s="250" t="s">
        <v>509</v>
      </c>
      <c r="D164" s="251"/>
      <c r="E164" s="252">
        <v>3088088</v>
      </c>
      <c r="F164" s="251"/>
      <c r="G164" s="117">
        <v>225</v>
      </c>
      <c r="H164" s="251"/>
      <c r="I164" s="114">
        <v>0</v>
      </c>
      <c r="J164" s="114"/>
      <c r="K164" s="114">
        <v>0</v>
      </c>
      <c r="L164" s="114"/>
      <c r="M164" s="114">
        <f t="shared" si="6"/>
        <v>0</v>
      </c>
      <c r="N164" s="114"/>
      <c r="O164" s="114">
        <v>787462440</v>
      </c>
      <c r="P164" s="114"/>
      <c r="Q164" s="114">
        <v>0</v>
      </c>
      <c r="R164" s="114"/>
      <c r="S164" s="114">
        <f t="shared" si="7"/>
        <v>787462440</v>
      </c>
      <c r="T164" s="177">
        <f>_xlfn.XLOOKUP(U164,[1]Sheet1!$D:$D,[1]Sheet1!$B:$B,0)</f>
        <v>0</v>
      </c>
      <c r="U164" s="178" t="str">
        <f t="shared" si="8"/>
        <v>وصنعت</v>
      </c>
    </row>
    <row r="165" spans="1:22" ht="21">
      <c r="A165" s="253" t="s">
        <v>334</v>
      </c>
      <c r="B165" s="249"/>
      <c r="C165" s="250" t="s">
        <v>510</v>
      </c>
      <c r="D165" s="251"/>
      <c r="E165" s="252">
        <v>6121964</v>
      </c>
      <c r="F165" s="251"/>
      <c r="G165" s="117">
        <v>250</v>
      </c>
      <c r="H165" s="251"/>
      <c r="I165" s="114">
        <v>0</v>
      </c>
      <c r="J165" s="114"/>
      <c r="K165" s="114">
        <v>0</v>
      </c>
      <c r="L165" s="114"/>
      <c r="M165" s="114">
        <f t="shared" si="6"/>
        <v>0</v>
      </c>
      <c r="N165" s="114"/>
      <c r="O165" s="114">
        <v>1530491000</v>
      </c>
      <c r="P165" s="114"/>
      <c r="Q165" s="114">
        <v>0</v>
      </c>
      <c r="R165" s="114"/>
      <c r="S165" s="114">
        <f t="shared" si="7"/>
        <v>1530491000</v>
      </c>
      <c r="T165" s="177">
        <f>_xlfn.XLOOKUP(U165,[1]Sheet1!$D:$D,[1]Sheet1!$B:$B,0)</f>
        <v>0</v>
      </c>
      <c r="U165" s="178" t="str">
        <f t="shared" si="8"/>
        <v>قمرو</v>
      </c>
    </row>
    <row r="166" spans="1:22" ht="21">
      <c r="A166" s="253" t="s">
        <v>225</v>
      </c>
      <c r="B166" s="249"/>
      <c r="C166" s="250" t="s">
        <v>511</v>
      </c>
      <c r="D166" s="251"/>
      <c r="E166" s="252">
        <v>11515965</v>
      </c>
      <c r="F166" s="251"/>
      <c r="G166" s="117">
        <v>2360</v>
      </c>
      <c r="H166" s="251"/>
      <c r="I166" s="114">
        <v>0</v>
      </c>
      <c r="J166" s="114"/>
      <c r="K166" s="114">
        <v>0</v>
      </c>
      <c r="L166" s="114"/>
      <c r="M166" s="114">
        <f t="shared" si="6"/>
        <v>0</v>
      </c>
      <c r="N166" s="114"/>
      <c r="O166" s="114">
        <v>27177677400</v>
      </c>
      <c r="P166" s="114"/>
      <c r="Q166" s="114">
        <v>0</v>
      </c>
      <c r="R166" s="114"/>
      <c r="S166" s="114">
        <f t="shared" si="7"/>
        <v>27177677400</v>
      </c>
      <c r="T166" s="177">
        <f>_xlfn.XLOOKUP(U166,[1]Sheet1!$D:$D,[1]Sheet1!$B:$B,0)</f>
        <v>0</v>
      </c>
      <c r="U166" s="178" t="str">
        <f t="shared" si="8"/>
        <v>سشرق</v>
      </c>
    </row>
    <row r="167" spans="1:22" ht="21">
      <c r="A167" s="253" t="s">
        <v>358</v>
      </c>
      <c r="B167" s="249"/>
      <c r="C167" s="114" t="s">
        <v>511</v>
      </c>
      <c r="D167" s="251"/>
      <c r="E167" s="114">
        <v>5600038</v>
      </c>
      <c r="F167" s="251"/>
      <c r="G167" s="117">
        <v>1740</v>
      </c>
      <c r="H167" s="251"/>
      <c r="I167" s="114">
        <v>0</v>
      </c>
      <c r="J167" s="114"/>
      <c r="K167" s="114">
        <v>0</v>
      </c>
      <c r="L167" s="114"/>
      <c r="M167" s="114">
        <f t="shared" si="6"/>
        <v>0</v>
      </c>
      <c r="N167" s="114"/>
      <c r="O167" s="114">
        <v>9744066120</v>
      </c>
      <c r="P167" s="114"/>
      <c r="Q167" s="114">
        <v>0</v>
      </c>
      <c r="R167" s="114"/>
      <c r="S167" s="114">
        <f t="shared" si="7"/>
        <v>9744066120</v>
      </c>
      <c r="T167" s="177">
        <f>_xlfn.XLOOKUP(U167,[1]Sheet1!$D:$D,[1]Sheet1!$B:$B,0)</f>
        <v>0</v>
      </c>
      <c r="U167" s="178" t="str">
        <f t="shared" si="8"/>
        <v>سپاها</v>
      </c>
    </row>
    <row r="168" spans="1:22" ht="21">
      <c r="A168" s="253" t="s">
        <v>139</v>
      </c>
      <c r="B168" s="249"/>
      <c r="C168" s="250" t="s">
        <v>512</v>
      </c>
      <c r="D168" s="251"/>
      <c r="E168" s="252">
        <v>24992393</v>
      </c>
      <c r="F168" s="251"/>
      <c r="G168" s="117">
        <v>330</v>
      </c>
      <c r="H168" s="251"/>
      <c r="I168" s="114">
        <v>0</v>
      </c>
      <c r="J168" s="114"/>
      <c r="K168" s="114">
        <v>0</v>
      </c>
      <c r="L168" s="114"/>
      <c r="M168" s="114">
        <f t="shared" si="6"/>
        <v>0</v>
      </c>
      <c r="N168" s="114"/>
      <c r="O168" s="114">
        <v>8247489690</v>
      </c>
      <c r="P168" s="114"/>
      <c r="Q168" s="114">
        <v>0</v>
      </c>
      <c r="R168" s="114"/>
      <c r="S168" s="114">
        <f t="shared" si="7"/>
        <v>8247489690</v>
      </c>
      <c r="T168" s="177">
        <f>_xlfn.XLOOKUP(U168,[1]Sheet1!$D:$D,[1]Sheet1!$B:$B,0)</f>
        <v>0</v>
      </c>
      <c r="U168" s="178" t="str">
        <f t="shared" si="8"/>
        <v>وتوصا</v>
      </c>
    </row>
    <row r="169" spans="1:22" s="136" customFormat="1" ht="21">
      <c r="A169" s="253" t="s">
        <v>391</v>
      </c>
      <c r="B169" s="249"/>
      <c r="C169" s="250" t="s">
        <v>513</v>
      </c>
      <c r="D169" s="251"/>
      <c r="E169" s="252">
        <v>298603</v>
      </c>
      <c r="F169" s="251"/>
      <c r="G169" s="117">
        <v>11000</v>
      </c>
      <c r="H169" s="251"/>
      <c r="I169" s="114">
        <v>0</v>
      </c>
      <c r="J169" s="114"/>
      <c r="K169" s="114">
        <v>0</v>
      </c>
      <c r="L169" s="114"/>
      <c r="M169" s="114">
        <f t="shared" si="6"/>
        <v>0</v>
      </c>
      <c r="N169" s="114"/>
      <c r="O169" s="114">
        <v>3284633000</v>
      </c>
      <c r="P169" s="114"/>
      <c r="Q169" s="114">
        <v>0</v>
      </c>
      <c r="R169" s="114"/>
      <c r="S169" s="114">
        <f t="shared" si="7"/>
        <v>3284633000</v>
      </c>
      <c r="T169" s="179">
        <f>_xlfn.XLOOKUP(U169,[1]Sheet1!$D:$D,[1]Sheet1!$B:$B,0)</f>
        <v>0</v>
      </c>
      <c r="U169" s="180" t="str">
        <f t="shared" si="8"/>
        <v>شپدیس</v>
      </c>
    </row>
    <row r="170" spans="1:22" ht="21">
      <c r="A170" s="253" t="s">
        <v>369</v>
      </c>
      <c r="B170" s="249"/>
      <c r="C170" s="250" t="s">
        <v>537</v>
      </c>
      <c r="D170" s="251"/>
      <c r="E170" s="252">
        <v>10538954</v>
      </c>
      <c r="F170" s="251"/>
      <c r="G170" s="117">
        <v>10</v>
      </c>
      <c r="H170" s="251"/>
      <c r="I170" s="114">
        <v>0</v>
      </c>
      <c r="J170" s="114"/>
      <c r="K170" s="114">
        <v>0</v>
      </c>
      <c r="L170" s="114"/>
      <c r="M170" s="114">
        <f t="shared" si="6"/>
        <v>0</v>
      </c>
      <c r="N170" s="114"/>
      <c r="O170" s="114">
        <v>105389540</v>
      </c>
      <c r="P170" s="114"/>
      <c r="Q170" s="114">
        <v>0</v>
      </c>
      <c r="R170" s="114"/>
      <c r="S170" s="114">
        <f t="shared" si="7"/>
        <v>105389540</v>
      </c>
      <c r="T170" s="177">
        <f>_xlfn.XLOOKUP(U170,[1]Sheet1!$D:$D,[1]Sheet1!$B:$B,0)</f>
        <v>0</v>
      </c>
      <c r="U170" s="178" t="str">
        <f t="shared" si="8"/>
        <v>قنیشا</v>
      </c>
    </row>
    <row r="171" spans="1:22" ht="21">
      <c r="A171" s="253" t="s">
        <v>405</v>
      </c>
      <c r="B171" s="249"/>
      <c r="C171" s="250" t="s">
        <v>538</v>
      </c>
      <c r="D171" s="251"/>
      <c r="E171" s="252">
        <v>12973889</v>
      </c>
      <c r="F171" s="251"/>
      <c r="G171" s="117">
        <v>2260</v>
      </c>
      <c r="H171" s="251"/>
      <c r="I171" s="114">
        <v>0</v>
      </c>
      <c r="J171" s="114"/>
      <c r="K171" s="114">
        <v>0</v>
      </c>
      <c r="L171" s="114"/>
      <c r="M171" s="114">
        <f t="shared" si="6"/>
        <v>0</v>
      </c>
      <c r="N171" s="114"/>
      <c r="O171" s="114">
        <v>29320989140</v>
      </c>
      <c r="P171" s="114"/>
      <c r="Q171" s="114">
        <v>-781893044</v>
      </c>
      <c r="R171" s="114"/>
      <c r="S171" s="114">
        <f t="shared" si="7"/>
        <v>28539096096</v>
      </c>
      <c r="T171" s="177">
        <f>_xlfn.XLOOKUP(U171,[1]Sheet1!$D:$D,[1]Sheet1!$B:$B,0)</f>
        <v>0</v>
      </c>
      <c r="U171" s="178" t="str">
        <f t="shared" si="8"/>
        <v>سغدیر</v>
      </c>
    </row>
    <row r="172" spans="1:22" ht="21">
      <c r="A172" s="253" t="s">
        <v>218</v>
      </c>
      <c r="B172" s="249"/>
      <c r="C172" s="250" t="s">
        <v>539</v>
      </c>
      <c r="D172" s="251"/>
      <c r="E172" s="252">
        <v>137080781</v>
      </c>
      <c r="F172" s="251"/>
      <c r="G172" s="117">
        <v>90</v>
      </c>
      <c r="H172" s="251"/>
      <c r="I172" s="114">
        <v>0</v>
      </c>
      <c r="J172" s="114"/>
      <c r="K172" s="114">
        <v>0</v>
      </c>
      <c r="L172" s="114"/>
      <c r="M172" s="114">
        <f t="shared" si="6"/>
        <v>0</v>
      </c>
      <c r="N172" s="114"/>
      <c r="O172" s="114">
        <v>12337270290</v>
      </c>
      <c r="P172" s="114"/>
      <c r="Q172" s="114">
        <v>-320983016</v>
      </c>
      <c r="R172" s="114"/>
      <c r="S172" s="114">
        <f t="shared" si="7"/>
        <v>12016287274</v>
      </c>
      <c r="T172" s="177">
        <f>_xlfn.XLOOKUP(U172,[1]Sheet1!$D:$D,[1]Sheet1!$B:$B,0)</f>
        <v>0</v>
      </c>
      <c r="U172" s="178" t="str">
        <f t="shared" si="8"/>
        <v>ثاخت</v>
      </c>
    </row>
    <row r="173" spans="1:22" ht="21">
      <c r="A173" s="253" t="s">
        <v>182</v>
      </c>
      <c r="B173" s="249"/>
      <c r="C173" s="250" t="s">
        <v>540</v>
      </c>
      <c r="D173" s="251"/>
      <c r="E173" s="252">
        <v>43296853</v>
      </c>
      <c r="F173" s="251"/>
      <c r="G173" s="117">
        <v>290</v>
      </c>
      <c r="H173" s="251"/>
      <c r="I173" s="114">
        <v>0</v>
      </c>
      <c r="J173" s="114"/>
      <c r="K173" s="114">
        <v>0</v>
      </c>
      <c r="L173" s="114"/>
      <c r="M173" s="114">
        <f t="shared" si="6"/>
        <v>0</v>
      </c>
      <c r="N173" s="114"/>
      <c r="O173" s="114">
        <v>12556087370</v>
      </c>
      <c r="P173" s="114"/>
      <c r="Q173" s="114">
        <v>-152915814</v>
      </c>
      <c r="R173" s="114"/>
      <c r="S173" s="114">
        <f t="shared" si="7"/>
        <v>12403171556</v>
      </c>
      <c r="T173" s="177">
        <f>_xlfn.XLOOKUP(U173,[1]Sheet1!$D:$D,[1]Sheet1!$B:$B,0)</f>
        <v>0</v>
      </c>
      <c r="U173" s="178" t="str">
        <f t="shared" si="8"/>
        <v>بموتو</v>
      </c>
    </row>
    <row r="174" spans="1:22" ht="21">
      <c r="A174" s="253" t="s">
        <v>534</v>
      </c>
      <c r="B174" s="249"/>
      <c r="C174" s="250" t="s">
        <v>541</v>
      </c>
      <c r="D174" s="251"/>
      <c r="E174" s="252">
        <v>12900000</v>
      </c>
      <c r="F174" s="251"/>
      <c r="G174" s="117">
        <v>600</v>
      </c>
      <c r="H174" s="251"/>
      <c r="I174" s="114">
        <v>0</v>
      </c>
      <c r="J174" s="114"/>
      <c r="K174" s="114">
        <v>0</v>
      </c>
      <c r="L174" s="114"/>
      <c r="M174" s="114"/>
      <c r="N174" s="114"/>
      <c r="O174" s="114">
        <v>7740000000</v>
      </c>
      <c r="P174" s="114"/>
      <c r="Q174" s="114">
        <v>0</v>
      </c>
      <c r="R174" s="114"/>
      <c r="S174" s="114">
        <f t="shared" si="7"/>
        <v>7740000000</v>
      </c>
      <c r="T174" s="177">
        <f>_xlfn.XLOOKUP(U174,[1]Sheet1!$D:$D,[1]Sheet1!$B:$B,0)</f>
        <v>0</v>
      </c>
      <c r="U174" s="178" t="str">
        <f t="shared" si="8"/>
        <v>نماد</v>
      </c>
    </row>
    <row r="175" spans="1:22" ht="21">
      <c r="A175" s="253" t="s">
        <v>462</v>
      </c>
      <c r="B175" s="249"/>
      <c r="C175" s="250" t="s">
        <v>541</v>
      </c>
      <c r="D175" s="251"/>
      <c r="E175" s="252">
        <v>418940</v>
      </c>
      <c r="F175" s="251"/>
      <c r="G175" s="117">
        <v>8700</v>
      </c>
      <c r="H175" s="251"/>
      <c r="I175" s="114">
        <v>0</v>
      </c>
      <c r="J175" s="114"/>
      <c r="K175" s="114">
        <v>0</v>
      </c>
      <c r="L175" s="114"/>
      <c r="M175" s="114"/>
      <c r="N175" s="114"/>
      <c r="O175" s="114">
        <v>3644778000</v>
      </c>
      <c r="P175" s="114"/>
      <c r="Q175" s="114">
        <v>0</v>
      </c>
      <c r="R175" s="114"/>
      <c r="S175" s="114">
        <f t="shared" si="7"/>
        <v>3644778000</v>
      </c>
      <c r="T175" s="177">
        <f>_xlfn.XLOOKUP(U175,[1]Sheet1!$D:$D,[1]Sheet1!$B:$B,0)</f>
        <v>0</v>
      </c>
      <c r="U175" s="178" t="str">
        <f t="shared" si="8"/>
        <v>پارسان</v>
      </c>
    </row>
    <row r="176" spans="1:22" ht="21">
      <c r="A176" s="253" t="s">
        <v>331</v>
      </c>
      <c r="B176" s="249"/>
      <c r="C176" s="250" t="s">
        <v>542</v>
      </c>
      <c r="D176" s="251"/>
      <c r="E176" s="252">
        <v>3399727</v>
      </c>
      <c r="F176" s="251"/>
      <c r="G176" s="117">
        <v>40</v>
      </c>
      <c r="H176" s="251"/>
      <c r="I176" s="114">
        <v>0</v>
      </c>
      <c r="J176" s="114"/>
      <c r="K176" s="114">
        <v>0</v>
      </c>
      <c r="L176" s="114"/>
      <c r="M176" s="114"/>
      <c r="N176" s="114"/>
      <c r="O176" s="114">
        <v>135989080</v>
      </c>
      <c r="P176" s="114"/>
      <c r="Q176" s="114">
        <v>-3538075</v>
      </c>
      <c r="R176" s="114"/>
      <c r="S176" s="114">
        <f t="shared" si="7"/>
        <v>132451005</v>
      </c>
      <c r="T176" s="177">
        <f>_xlfn.XLOOKUP(U176,[1]Sheet1!$D:$D,[1]Sheet1!$B:$B,0)</f>
        <v>0</v>
      </c>
      <c r="U176" s="178" t="str">
        <f t="shared" si="8"/>
        <v>ورنا</v>
      </c>
    </row>
    <row r="177" spans="1:21" ht="21">
      <c r="A177" s="253" t="s">
        <v>298</v>
      </c>
      <c r="B177" s="249"/>
      <c r="C177" s="250" t="s">
        <v>542</v>
      </c>
      <c r="D177" s="251"/>
      <c r="E177" s="252">
        <v>4330109</v>
      </c>
      <c r="F177" s="251"/>
      <c r="G177" s="117">
        <v>36</v>
      </c>
      <c r="H177" s="251"/>
      <c r="I177" s="114">
        <v>0</v>
      </c>
      <c r="J177" s="114"/>
      <c r="K177" s="114">
        <v>0</v>
      </c>
      <c r="L177" s="114"/>
      <c r="M177" s="114"/>
      <c r="N177" s="114"/>
      <c r="O177" s="114">
        <v>155883924</v>
      </c>
      <c r="P177" s="114"/>
      <c r="Q177" s="114">
        <v>-4761395</v>
      </c>
      <c r="R177" s="114"/>
      <c r="S177" s="114">
        <f t="shared" si="7"/>
        <v>151122529</v>
      </c>
      <c r="T177" s="177">
        <f>_xlfn.XLOOKUP(U177,[1]Sheet1!$D:$D,[1]Sheet1!$B:$B,0)</f>
        <v>0</v>
      </c>
      <c r="U177" s="178" t="str">
        <f t="shared" si="8"/>
        <v>نمرینو</v>
      </c>
    </row>
    <row r="178" spans="1:21" ht="21">
      <c r="A178" s="253" t="s">
        <v>260</v>
      </c>
      <c r="B178" s="249"/>
      <c r="C178" s="250" t="s">
        <v>543</v>
      </c>
      <c r="D178" s="251"/>
      <c r="E178" s="252">
        <v>9393340</v>
      </c>
      <c r="F178" s="251"/>
      <c r="G178" s="117">
        <v>1500</v>
      </c>
      <c r="H178" s="251"/>
      <c r="I178" s="114">
        <v>0</v>
      </c>
      <c r="J178" s="114"/>
      <c r="K178" s="114">
        <v>0</v>
      </c>
      <c r="L178" s="114"/>
      <c r="M178" s="114"/>
      <c r="N178" s="114"/>
      <c r="O178" s="114">
        <v>14090010000</v>
      </c>
      <c r="P178" s="114"/>
      <c r="Q178" s="114">
        <v>-171596874</v>
      </c>
      <c r="R178" s="114"/>
      <c r="S178" s="114">
        <f t="shared" si="7"/>
        <v>13918413126</v>
      </c>
      <c r="T178" s="177">
        <f>_xlfn.XLOOKUP(U178,[1]Sheet1!$D:$D,[1]Sheet1!$B:$B,0)</f>
        <v>0</v>
      </c>
      <c r="U178" s="178" t="str">
        <f t="shared" si="8"/>
        <v>چافست</v>
      </c>
    </row>
    <row r="179" spans="1:21" ht="21">
      <c r="A179" s="253" t="s">
        <v>206</v>
      </c>
      <c r="B179" s="249"/>
      <c r="C179" s="250" t="s">
        <v>543</v>
      </c>
      <c r="D179" s="251"/>
      <c r="E179" s="252">
        <v>8698847</v>
      </c>
      <c r="F179" s="251"/>
      <c r="G179" s="117">
        <v>800</v>
      </c>
      <c r="H179" s="251"/>
      <c r="I179" s="114">
        <v>0</v>
      </c>
      <c r="J179" s="114"/>
      <c r="K179" s="114">
        <v>0</v>
      </c>
      <c r="L179" s="114"/>
      <c r="M179" s="114"/>
      <c r="N179" s="114"/>
      <c r="O179" s="114">
        <v>6959077600</v>
      </c>
      <c r="P179" s="114"/>
      <c r="Q179" s="114">
        <v>-248210165</v>
      </c>
      <c r="R179" s="114"/>
      <c r="S179" s="114">
        <f t="shared" si="7"/>
        <v>6710867435</v>
      </c>
      <c r="T179" s="177">
        <f>_xlfn.XLOOKUP(U179,[1]Sheet1!$D:$D,[1]Sheet1!$B:$B,0)</f>
        <v>0</v>
      </c>
      <c r="U179" s="178" t="str">
        <f t="shared" si="8"/>
        <v>قشهد</v>
      </c>
    </row>
    <row r="180" spans="1:21" ht="21">
      <c r="A180" s="253" t="s">
        <v>274</v>
      </c>
      <c r="B180" s="249"/>
      <c r="C180" s="250" t="s">
        <v>543</v>
      </c>
      <c r="D180" s="251"/>
      <c r="E180" s="252">
        <v>17538661</v>
      </c>
      <c r="F180" s="251"/>
      <c r="G180" s="117">
        <v>100</v>
      </c>
      <c r="H180" s="251"/>
      <c r="I180" s="114">
        <v>0</v>
      </c>
      <c r="J180" s="114"/>
      <c r="K180" s="114">
        <v>0</v>
      </c>
      <c r="L180" s="114"/>
      <c r="M180" s="114"/>
      <c r="N180" s="114"/>
      <c r="O180" s="114">
        <v>1753866100</v>
      </c>
      <c r="P180" s="114"/>
      <c r="Q180" s="114">
        <v>0</v>
      </c>
      <c r="R180" s="114"/>
      <c r="S180" s="114">
        <f t="shared" si="7"/>
        <v>1753866100</v>
      </c>
      <c r="T180" s="177">
        <f>_xlfn.XLOOKUP(U180,[1]Sheet1!$D:$D,[1]Sheet1!$B:$B,0)</f>
        <v>0</v>
      </c>
      <c r="U180" s="178" t="str">
        <f t="shared" si="8"/>
        <v>وبیمه</v>
      </c>
    </row>
    <row r="181" spans="1:21" ht="21">
      <c r="A181" s="253" t="s">
        <v>312</v>
      </c>
      <c r="B181" s="249"/>
      <c r="C181" s="250" t="s">
        <v>544</v>
      </c>
      <c r="D181" s="251"/>
      <c r="E181" s="252">
        <v>10852768</v>
      </c>
      <c r="F181" s="251"/>
      <c r="G181" s="117">
        <v>12</v>
      </c>
      <c r="H181" s="251"/>
      <c r="I181" s="114">
        <v>0</v>
      </c>
      <c r="J181" s="114"/>
      <c r="K181" s="114">
        <v>0</v>
      </c>
      <c r="L181" s="114"/>
      <c r="M181" s="114"/>
      <c r="N181" s="114"/>
      <c r="O181" s="114">
        <v>130233216</v>
      </c>
      <c r="P181" s="114"/>
      <c r="Q181" s="114">
        <v>-3894016</v>
      </c>
      <c r="R181" s="114"/>
      <c r="S181" s="114">
        <f t="shared" si="7"/>
        <v>126339200</v>
      </c>
      <c r="T181" s="177">
        <f>_xlfn.XLOOKUP(U181,[1]Sheet1!$D:$D,[1]Sheet1!$B:$B,0)</f>
        <v>0</v>
      </c>
      <c r="U181" s="178" t="str">
        <f t="shared" si="8"/>
        <v>چفیبر</v>
      </c>
    </row>
    <row r="182" spans="1:21" ht="21">
      <c r="A182" s="253" t="s">
        <v>248</v>
      </c>
      <c r="B182" s="249"/>
      <c r="C182" s="250" t="s">
        <v>544</v>
      </c>
      <c r="D182" s="251"/>
      <c r="E182" s="252">
        <v>27535898</v>
      </c>
      <c r="F182" s="251"/>
      <c r="G182" s="117">
        <v>80</v>
      </c>
      <c r="H182" s="251"/>
      <c r="I182" s="114">
        <v>0</v>
      </c>
      <c r="J182" s="114"/>
      <c r="K182" s="114">
        <v>0</v>
      </c>
      <c r="L182" s="114"/>
      <c r="M182" s="114"/>
      <c r="N182" s="114"/>
      <c r="O182" s="114">
        <v>2202871840</v>
      </c>
      <c r="P182" s="114"/>
      <c r="Q182" s="114">
        <v>-47246581</v>
      </c>
      <c r="R182" s="114"/>
      <c r="S182" s="114">
        <f t="shared" si="7"/>
        <v>2155625259</v>
      </c>
      <c r="T182" s="177">
        <f>_xlfn.XLOOKUP(U182,[1]Sheet1!$D:$D,[1]Sheet1!$B:$B,0)</f>
        <v>0</v>
      </c>
      <c r="U182" s="178" t="str">
        <f t="shared" si="8"/>
        <v>وساخت</v>
      </c>
    </row>
    <row r="183" spans="1:21" ht="21">
      <c r="A183" s="253" t="s">
        <v>279</v>
      </c>
      <c r="B183" s="249"/>
      <c r="C183" s="250" t="s">
        <v>545</v>
      </c>
      <c r="D183" s="251"/>
      <c r="E183" s="252">
        <v>7614808</v>
      </c>
      <c r="F183" s="251"/>
      <c r="G183" s="117">
        <v>50</v>
      </c>
      <c r="H183" s="251"/>
      <c r="I183" s="114">
        <v>0</v>
      </c>
      <c r="J183" s="114"/>
      <c r="K183" s="114">
        <v>0</v>
      </c>
      <c r="L183" s="114"/>
      <c r="M183" s="114">
        <f>I183+K183</f>
        <v>0</v>
      </c>
      <c r="N183" s="114"/>
      <c r="O183" s="114">
        <v>380740400</v>
      </c>
      <c r="P183" s="114"/>
      <c r="Q183" s="114">
        <v>-15749603</v>
      </c>
      <c r="R183" s="114"/>
      <c r="S183" s="114">
        <f t="shared" si="7"/>
        <v>364990797</v>
      </c>
      <c r="T183" s="177">
        <f>_xlfn.XLOOKUP(U183,[1]Sheet1!$D:$D,[1]Sheet1!$B:$B,0)</f>
        <v>0</v>
      </c>
      <c r="U183" s="178" t="str">
        <f t="shared" si="8"/>
        <v>قثابت</v>
      </c>
    </row>
    <row r="184" spans="1:21" ht="21">
      <c r="A184" s="253" t="s">
        <v>104</v>
      </c>
      <c r="B184" s="249"/>
      <c r="C184" s="250" t="s">
        <v>546</v>
      </c>
      <c r="D184" s="251"/>
      <c r="E184" s="252">
        <v>69661384</v>
      </c>
      <c r="F184" s="251"/>
      <c r="G184" s="117">
        <v>180</v>
      </c>
      <c r="H184" s="251"/>
      <c r="I184" s="114">
        <v>0</v>
      </c>
      <c r="J184" s="114"/>
      <c r="K184" s="114">
        <v>0</v>
      </c>
      <c r="L184" s="114"/>
      <c r="M184" s="114">
        <f t="shared" ref="M184:M204" si="9">I184+K184</f>
        <v>0</v>
      </c>
      <c r="N184" s="114"/>
      <c r="O184" s="114">
        <v>12539049120</v>
      </c>
      <c r="P184" s="114"/>
      <c r="Q184" s="114">
        <v>-479094103</v>
      </c>
      <c r="R184" s="114"/>
      <c r="S184" s="114">
        <f t="shared" si="7"/>
        <v>12059955017</v>
      </c>
      <c r="T184" s="177">
        <f>_xlfn.XLOOKUP(U184,[1]Sheet1!$D:$D,[1]Sheet1!$B:$B,0)</f>
        <v>0</v>
      </c>
      <c r="U184" s="178" t="str">
        <f t="shared" si="8"/>
        <v>فاراک</v>
      </c>
    </row>
    <row r="185" spans="1:21" ht="21">
      <c r="A185" s="253" t="s">
        <v>287</v>
      </c>
      <c r="B185" s="249"/>
      <c r="C185" s="250" t="s">
        <v>542</v>
      </c>
      <c r="D185" s="251"/>
      <c r="E185" s="252">
        <v>3871970</v>
      </c>
      <c r="F185" s="251"/>
      <c r="G185" s="117">
        <v>150</v>
      </c>
      <c r="H185" s="251"/>
      <c r="I185" s="114">
        <v>0</v>
      </c>
      <c r="J185" s="114"/>
      <c r="K185" s="114">
        <v>0</v>
      </c>
      <c r="L185" s="114"/>
      <c r="M185" s="114">
        <f t="shared" si="9"/>
        <v>0</v>
      </c>
      <c r="N185" s="114"/>
      <c r="O185" s="114">
        <v>580795500</v>
      </c>
      <c r="P185" s="114"/>
      <c r="Q185" s="114">
        <v>-22191132</v>
      </c>
      <c r="R185" s="114"/>
      <c r="S185" s="114">
        <f t="shared" si="7"/>
        <v>558604368</v>
      </c>
      <c r="T185" s="177">
        <f>_xlfn.XLOOKUP(U185,[1]Sheet1!$D:$D,[1]Sheet1!$B:$B,0)</f>
        <v>0</v>
      </c>
      <c r="U185" s="178" t="str">
        <f t="shared" si="8"/>
        <v>فلامی</v>
      </c>
    </row>
    <row r="186" spans="1:21" ht="21">
      <c r="A186" s="253" t="s">
        <v>478</v>
      </c>
      <c r="B186" s="249"/>
      <c r="C186" s="250" t="s">
        <v>547</v>
      </c>
      <c r="D186" s="251"/>
      <c r="E186" s="252">
        <v>1550562</v>
      </c>
      <c r="F186" s="251"/>
      <c r="G186" s="117">
        <v>144</v>
      </c>
      <c r="H186" s="251"/>
      <c r="I186" s="114">
        <v>0</v>
      </c>
      <c r="J186" s="114"/>
      <c r="K186" s="114">
        <v>0</v>
      </c>
      <c r="L186" s="114"/>
      <c r="M186" s="114">
        <f t="shared" si="9"/>
        <v>0</v>
      </c>
      <c r="N186" s="114"/>
      <c r="O186" s="114">
        <v>223280928</v>
      </c>
      <c r="P186" s="114"/>
      <c r="Q186" s="114">
        <v>-8672531</v>
      </c>
      <c r="R186" s="114"/>
      <c r="S186" s="114">
        <f t="shared" si="7"/>
        <v>214608397</v>
      </c>
      <c r="T186" s="177">
        <f>_xlfn.XLOOKUP(U186,[1]Sheet1!$D:$D,[1]Sheet1!$B:$B,0)</f>
        <v>0</v>
      </c>
      <c r="U186" s="178" t="str">
        <f t="shared" si="8"/>
        <v>ثفارس</v>
      </c>
    </row>
    <row r="187" spans="1:21" ht="21">
      <c r="A187" s="253" t="s">
        <v>200</v>
      </c>
      <c r="B187" s="249"/>
      <c r="C187" s="250" t="s">
        <v>548</v>
      </c>
      <c r="D187" s="251"/>
      <c r="E187" s="252">
        <v>2015355</v>
      </c>
      <c r="F187" s="251"/>
      <c r="G187" s="117">
        <v>60</v>
      </c>
      <c r="H187" s="251"/>
      <c r="I187" s="114">
        <v>0</v>
      </c>
      <c r="J187" s="114"/>
      <c r="K187" s="114">
        <v>0</v>
      </c>
      <c r="L187" s="114"/>
      <c r="M187" s="114">
        <f t="shared" si="9"/>
        <v>0</v>
      </c>
      <c r="N187" s="114"/>
      <c r="O187" s="114">
        <v>120921300</v>
      </c>
      <c r="P187" s="114"/>
      <c r="Q187" s="114">
        <v>-4620181</v>
      </c>
      <c r="R187" s="114"/>
      <c r="S187" s="114">
        <f t="shared" si="7"/>
        <v>116301119</v>
      </c>
      <c r="T187" s="177">
        <f>_xlfn.XLOOKUP(U187,[1]Sheet1!$D:$D,[1]Sheet1!$B:$B,0)</f>
        <v>0</v>
      </c>
      <c r="U187" s="178" t="str">
        <f t="shared" si="8"/>
        <v>بکاب</v>
      </c>
    </row>
    <row r="188" spans="1:21" ht="21">
      <c r="A188" s="253" t="s">
        <v>142</v>
      </c>
      <c r="B188" s="249"/>
      <c r="C188" s="250" t="s">
        <v>549</v>
      </c>
      <c r="D188" s="251"/>
      <c r="E188" s="252">
        <v>4458268</v>
      </c>
      <c r="F188" s="251"/>
      <c r="G188" s="117">
        <v>8300</v>
      </c>
      <c r="H188" s="251"/>
      <c r="I188" s="114">
        <v>0</v>
      </c>
      <c r="J188" s="114"/>
      <c r="K188" s="114">
        <v>0</v>
      </c>
      <c r="L188" s="114"/>
      <c r="M188" s="114">
        <f t="shared" si="9"/>
        <v>0</v>
      </c>
      <c r="N188" s="114"/>
      <c r="O188" s="114">
        <v>37003624400</v>
      </c>
      <c r="P188" s="114"/>
      <c r="Q188" s="114">
        <v>-1853792504</v>
      </c>
      <c r="R188" s="114"/>
      <c r="S188" s="114">
        <f t="shared" si="7"/>
        <v>35149831896</v>
      </c>
      <c r="T188" s="177">
        <f>_xlfn.XLOOKUP(U188,[1]Sheet1!$D:$D,[1]Sheet1!$B:$B,0)</f>
        <v>0</v>
      </c>
      <c r="U188" s="178" t="str">
        <f t="shared" si="8"/>
        <v>سمازن</v>
      </c>
    </row>
    <row r="189" spans="1:21" ht="21">
      <c r="A189" s="253" t="s">
        <v>210</v>
      </c>
      <c r="B189" s="249"/>
      <c r="C189" s="250" t="s">
        <v>550</v>
      </c>
      <c r="D189" s="251"/>
      <c r="E189" s="252">
        <v>6119430</v>
      </c>
      <c r="F189" s="251"/>
      <c r="G189" s="117">
        <v>1240</v>
      </c>
      <c r="H189" s="251"/>
      <c r="I189" s="114">
        <v>0</v>
      </c>
      <c r="J189" s="114"/>
      <c r="K189" s="114">
        <v>0</v>
      </c>
      <c r="L189" s="114"/>
      <c r="M189" s="114">
        <f t="shared" si="9"/>
        <v>0</v>
      </c>
      <c r="N189" s="114"/>
      <c r="O189" s="114">
        <v>7588093200</v>
      </c>
      <c r="P189" s="114"/>
      <c r="Q189" s="114">
        <v>-454406096</v>
      </c>
      <c r="R189" s="114"/>
      <c r="S189" s="114">
        <f t="shared" si="7"/>
        <v>7133687104</v>
      </c>
      <c r="T189" s="177">
        <f>_xlfn.XLOOKUP(U189,[1]Sheet1!$D:$D,[1]Sheet1!$B:$B,0)</f>
        <v>0</v>
      </c>
      <c r="U189" s="178" t="str">
        <f t="shared" si="8"/>
        <v>شکلر</v>
      </c>
    </row>
    <row r="190" spans="1:21" ht="21">
      <c r="A190" s="253" t="s">
        <v>93</v>
      </c>
      <c r="B190" s="249"/>
      <c r="C190" s="250" t="s">
        <v>551</v>
      </c>
      <c r="D190" s="251"/>
      <c r="E190" s="252">
        <v>20215612</v>
      </c>
      <c r="F190" s="251"/>
      <c r="G190" s="117">
        <v>20</v>
      </c>
      <c r="H190" s="251"/>
      <c r="I190" s="114">
        <v>0</v>
      </c>
      <c r="J190" s="114"/>
      <c r="K190" s="114">
        <v>0</v>
      </c>
      <c r="L190" s="114"/>
      <c r="M190" s="114">
        <f t="shared" si="9"/>
        <v>0</v>
      </c>
      <c r="N190" s="114"/>
      <c r="O190" s="114">
        <v>404312240</v>
      </c>
      <c r="P190" s="114"/>
      <c r="Q190" s="114">
        <v>0</v>
      </c>
      <c r="R190" s="114"/>
      <c r="S190" s="114">
        <f t="shared" si="7"/>
        <v>404312240</v>
      </c>
      <c r="T190" s="177">
        <f>_xlfn.XLOOKUP(U190,[1]Sheet1!$D:$D,[1]Sheet1!$B:$B,0)</f>
        <v>0</v>
      </c>
      <c r="U190" s="178" t="str">
        <f t="shared" si="8"/>
        <v>رکیش</v>
      </c>
    </row>
    <row r="191" spans="1:21" ht="21">
      <c r="A191" s="253" t="s">
        <v>239</v>
      </c>
      <c r="B191" s="249"/>
      <c r="C191" s="250" t="s">
        <v>552</v>
      </c>
      <c r="D191" s="251"/>
      <c r="E191" s="252">
        <v>9015223</v>
      </c>
      <c r="F191" s="251"/>
      <c r="G191" s="117">
        <v>116</v>
      </c>
      <c r="H191" s="251"/>
      <c r="I191" s="114">
        <v>0</v>
      </c>
      <c r="J191" s="114"/>
      <c r="K191" s="114">
        <v>0</v>
      </c>
      <c r="L191" s="114"/>
      <c r="M191" s="114">
        <f t="shared" si="9"/>
        <v>0</v>
      </c>
      <c r="N191" s="114"/>
      <c r="O191" s="114">
        <v>1045765868</v>
      </c>
      <c r="P191" s="114"/>
      <c r="Q191" s="114">
        <v>0</v>
      </c>
      <c r="R191" s="114"/>
      <c r="S191" s="114">
        <f t="shared" si="7"/>
        <v>1045765868</v>
      </c>
      <c r="T191" s="177">
        <f>_xlfn.XLOOKUP(U191,[1]Sheet1!$D:$D,[1]Sheet1!$B:$B,0)</f>
        <v>0</v>
      </c>
      <c r="U191" s="178" t="str">
        <f t="shared" si="8"/>
        <v>اتکام</v>
      </c>
    </row>
    <row r="192" spans="1:21" ht="21">
      <c r="A192" s="253" t="s">
        <v>106</v>
      </c>
      <c r="B192" s="249"/>
      <c r="C192" s="250" t="s">
        <v>552</v>
      </c>
      <c r="D192" s="251"/>
      <c r="E192" s="252">
        <v>7089891</v>
      </c>
      <c r="F192" s="251"/>
      <c r="G192" s="117">
        <v>230</v>
      </c>
      <c r="H192" s="251"/>
      <c r="I192" s="114">
        <v>0</v>
      </c>
      <c r="J192" s="114"/>
      <c r="K192" s="114">
        <v>0</v>
      </c>
      <c r="L192" s="114"/>
      <c r="M192" s="114">
        <f t="shared" si="9"/>
        <v>0</v>
      </c>
      <c r="N192" s="114"/>
      <c r="O192" s="114">
        <v>1630674930</v>
      </c>
      <c r="P192" s="114"/>
      <c r="Q192" s="114">
        <v>-57122122</v>
      </c>
      <c r="R192" s="114"/>
      <c r="S192" s="114">
        <f t="shared" si="7"/>
        <v>1573552808</v>
      </c>
      <c r="T192" s="177">
        <f>_xlfn.XLOOKUP(U192,[1]Sheet1!$D:$D,[1]Sheet1!$B:$B,0)</f>
        <v>0</v>
      </c>
      <c r="U192" s="178" t="str">
        <f t="shared" si="8"/>
        <v>ولملت</v>
      </c>
    </row>
    <row r="193" spans="1:21" ht="21">
      <c r="A193" s="253" t="s">
        <v>168</v>
      </c>
      <c r="B193" s="249"/>
      <c r="C193" s="250" t="s">
        <v>553</v>
      </c>
      <c r="D193" s="251"/>
      <c r="E193" s="252">
        <v>3204047</v>
      </c>
      <c r="F193" s="251"/>
      <c r="G193" s="117">
        <v>276</v>
      </c>
      <c r="H193" s="251"/>
      <c r="I193" s="114">
        <v>0</v>
      </c>
      <c r="J193" s="114"/>
      <c r="K193" s="114">
        <v>0</v>
      </c>
      <c r="L193" s="114"/>
      <c r="M193" s="114">
        <f t="shared" si="9"/>
        <v>0</v>
      </c>
      <c r="N193" s="114"/>
      <c r="O193" s="114">
        <v>884316972</v>
      </c>
      <c r="P193" s="114"/>
      <c r="Q193" s="114">
        <v>-37692199</v>
      </c>
      <c r="R193" s="114"/>
      <c r="S193" s="114">
        <f t="shared" si="7"/>
        <v>846624773</v>
      </c>
      <c r="T193" s="177">
        <f>_xlfn.XLOOKUP(U193,[1]Sheet1!$D:$D,[1]Sheet1!$B:$B,0)</f>
        <v>0</v>
      </c>
      <c r="U193" s="178" t="str">
        <f t="shared" si="8"/>
        <v>پرداخت</v>
      </c>
    </row>
    <row r="194" spans="1:21" s="136" customFormat="1" ht="21">
      <c r="A194" s="253" t="s">
        <v>176</v>
      </c>
      <c r="B194" s="249"/>
      <c r="C194" s="250" t="s">
        <v>553</v>
      </c>
      <c r="D194" s="251"/>
      <c r="E194" s="252">
        <v>13460386</v>
      </c>
      <c r="F194" s="251"/>
      <c r="G194" s="117">
        <v>510</v>
      </c>
      <c r="H194" s="251"/>
      <c r="I194" s="114">
        <v>0</v>
      </c>
      <c r="J194" s="114"/>
      <c r="K194" s="114">
        <v>0</v>
      </c>
      <c r="L194" s="114"/>
      <c r="M194" s="114">
        <f t="shared" si="9"/>
        <v>0</v>
      </c>
      <c r="N194" s="114"/>
      <c r="O194" s="114">
        <v>6864796860</v>
      </c>
      <c r="P194" s="114"/>
      <c r="Q194" s="114">
        <v>-288285432</v>
      </c>
      <c r="R194" s="114"/>
      <c r="S194" s="114">
        <f t="shared" si="7"/>
        <v>6576511428</v>
      </c>
      <c r="T194" s="179">
        <f>_xlfn.XLOOKUP(U194,[1]Sheet1!$D:$D,[1]Sheet1!$B:$B,0)</f>
        <v>0</v>
      </c>
      <c r="U194" s="180"/>
    </row>
    <row r="195" spans="1:21" ht="21">
      <c r="A195" s="253" t="s">
        <v>175</v>
      </c>
      <c r="B195" s="249"/>
      <c r="C195" s="250" t="s">
        <v>560</v>
      </c>
      <c r="D195" s="251"/>
      <c r="E195" s="252">
        <v>3849395</v>
      </c>
      <c r="F195" s="251"/>
      <c r="G195" s="117">
        <v>1350</v>
      </c>
      <c r="H195" s="251"/>
      <c r="I195" s="114">
        <v>5196683250</v>
      </c>
      <c r="J195" s="114"/>
      <c r="K195" s="114">
        <v>-80595897</v>
      </c>
      <c r="L195" s="114"/>
      <c r="M195" s="114">
        <f t="shared" si="9"/>
        <v>5116087353</v>
      </c>
      <c r="N195" s="114"/>
      <c r="O195" s="114">
        <v>5196683250</v>
      </c>
      <c r="P195" s="114"/>
      <c r="Q195" s="114">
        <v>-80595897</v>
      </c>
      <c r="R195" s="114"/>
      <c r="S195" s="114">
        <f t="shared" si="7"/>
        <v>5116087353</v>
      </c>
      <c r="T195" s="177">
        <f>_xlfn.XLOOKUP(U195,[1]Sheet1!$D:$D,[1]Sheet1!$B:$B,0)</f>
        <v>0</v>
      </c>
      <c r="U195" s="178"/>
    </row>
    <row r="196" spans="1:21" ht="21">
      <c r="A196" s="253" t="s">
        <v>559</v>
      </c>
      <c r="B196" s="249"/>
      <c r="C196" s="250" t="s">
        <v>561</v>
      </c>
      <c r="D196" s="251"/>
      <c r="E196" s="252">
        <v>19314974</v>
      </c>
      <c r="F196" s="251"/>
      <c r="G196" s="117">
        <v>1000</v>
      </c>
      <c r="H196" s="251"/>
      <c r="I196" s="114">
        <v>19314974000</v>
      </c>
      <c r="J196" s="114"/>
      <c r="K196" s="114">
        <v>-737989784</v>
      </c>
      <c r="L196" s="114"/>
      <c r="M196" s="114">
        <f t="shared" si="9"/>
        <v>18576984216</v>
      </c>
      <c r="N196" s="114"/>
      <c r="O196" s="114">
        <v>19314974000</v>
      </c>
      <c r="P196" s="114"/>
      <c r="Q196" s="114">
        <v>-737989784</v>
      </c>
      <c r="R196" s="114"/>
      <c r="S196" s="114">
        <f t="shared" si="7"/>
        <v>18576984216</v>
      </c>
      <c r="T196" s="177">
        <f>_xlfn.XLOOKUP(U196,[1]Sheet1!$D:$D,[1]Sheet1!$B:$B,0)</f>
        <v>0</v>
      </c>
      <c r="U196" s="178"/>
    </row>
    <row r="197" spans="1:21" ht="21">
      <c r="A197" s="253" t="s">
        <v>233</v>
      </c>
      <c r="B197" s="249"/>
      <c r="C197" s="250" t="s">
        <v>561</v>
      </c>
      <c r="D197" s="251"/>
      <c r="E197" s="252">
        <v>4186533</v>
      </c>
      <c r="F197" s="251"/>
      <c r="G197" s="117">
        <v>1875</v>
      </c>
      <c r="H197" s="251"/>
      <c r="I197" s="114">
        <v>7849749375</v>
      </c>
      <c r="J197" s="114"/>
      <c r="K197" s="114">
        <v>-493758305</v>
      </c>
      <c r="L197" s="114"/>
      <c r="M197" s="114">
        <f t="shared" si="9"/>
        <v>7355991070</v>
      </c>
      <c r="N197" s="114"/>
      <c r="O197" s="114">
        <v>7849749375</v>
      </c>
      <c r="P197" s="114"/>
      <c r="Q197" s="114">
        <v>-493758305</v>
      </c>
      <c r="R197" s="114"/>
      <c r="S197" s="114">
        <f t="shared" si="7"/>
        <v>7355991070</v>
      </c>
      <c r="T197" s="177">
        <f>_xlfn.XLOOKUP(U197,[1]Sheet1!$D:$D,[1]Sheet1!$B:$B,0)</f>
        <v>0</v>
      </c>
      <c r="U197" s="178"/>
    </row>
    <row r="198" spans="1:21" ht="21">
      <c r="A198" s="253" t="s">
        <v>204</v>
      </c>
      <c r="B198" s="249"/>
      <c r="C198" s="250" t="s">
        <v>562</v>
      </c>
      <c r="D198" s="251"/>
      <c r="E198" s="252">
        <v>16235423</v>
      </c>
      <c r="F198" s="251"/>
      <c r="G198" s="117">
        <v>30</v>
      </c>
      <c r="H198" s="251"/>
      <c r="I198" s="114">
        <v>487062690</v>
      </c>
      <c r="J198" s="114"/>
      <c r="K198" s="114">
        <v>-27391373</v>
      </c>
      <c r="L198" s="114"/>
      <c r="M198" s="114">
        <f t="shared" si="9"/>
        <v>459671317</v>
      </c>
      <c r="N198" s="114"/>
      <c r="O198" s="114">
        <v>487062690</v>
      </c>
      <c r="P198" s="114"/>
      <c r="Q198" s="114">
        <v>-27391373</v>
      </c>
      <c r="R198" s="114"/>
      <c r="S198" s="114">
        <f t="shared" si="7"/>
        <v>459671317</v>
      </c>
      <c r="T198" s="177">
        <f>_xlfn.XLOOKUP(U198,[1]Sheet1!$D:$D,[1]Sheet1!$B:$B,0)</f>
        <v>0</v>
      </c>
      <c r="U198" s="178"/>
    </row>
    <row r="199" spans="1:21" ht="21">
      <c r="A199" s="253" t="s">
        <v>122</v>
      </c>
      <c r="B199" s="249"/>
      <c r="C199" s="250" t="s">
        <v>563</v>
      </c>
      <c r="D199" s="251"/>
      <c r="E199" s="252">
        <v>982520</v>
      </c>
      <c r="F199" s="251"/>
      <c r="G199" s="117">
        <v>1500</v>
      </c>
      <c r="H199" s="251"/>
      <c r="I199" s="114">
        <v>1473780000</v>
      </c>
      <c r="J199" s="114"/>
      <c r="K199" s="114">
        <v>0</v>
      </c>
      <c r="L199" s="114"/>
      <c r="M199" s="114">
        <f t="shared" si="9"/>
        <v>1473780000</v>
      </c>
      <c r="N199" s="114"/>
      <c r="O199" s="114">
        <v>1473780000</v>
      </c>
      <c r="P199" s="114"/>
      <c r="Q199" s="114">
        <v>0</v>
      </c>
      <c r="R199" s="114"/>
      <c r="S199" s="114">
        <f t="shared" si="7"/>
        <v>1473780000</v>
      </c>
      <c r="T199" s="177">
        <f>_xlfn.XLOOKUP(U199,[1]Sheet1!$D:$D,[1]Sheet1!$B:$B,0)</f>
        <v>0</v>
      </c>
      <c r="U199" s="178"/>
    </row>
    <row r="200" spans="1:21" ht="21">
      <c r="A200" s="253" t="s">
        <v>406</v>
      </c>
      <c r="B200" s="249"/>
      <c r="C200" s="250" t="s">
        <v>564</v>
      </c>
      <c r="D200" s="251"/>
      <c r="E200" s="252">
        <v>2998143</v>
      </c>
      <c r="F200" s="251"/>
      <c r="G200" s="117">
        <v>19</v>
      </c>
      <c r="H200" s="251"/>
      <c r="I200" s="114">
        <v>56964717</v>
      </c>
      <c r="J200" s="114"/>
      <c r="K200" s="114">
        <v>-4293098</v>
      </c>
      <c r="L200" s="114"/>
      <c r="M200" s="114">
        <f t="shared" si="9"/>
        <v>52671619</v>
      </c>
      <c r="N200" s="114"/>
      <c r="O200" s="114">
        <v>94009641</v>
      </c>
      <c r="P200" s="114"/>
      <c r="Q200" s="114">
        <v>-4293098</v>
      </c>
      <c r="R200" s="114"/>
      <c r="S200" s="114">
        <f t="shared" si="7"/>
        <v>89716543</v>
      </c>
      <c r="T200" s="177">
        <f>_xlfn.XLOOKUP(U200,[1]Sheet1!$D:$D,[1]Sheet1!$B:$B,0)</f>
        <v>0</v>
      </c>
      <c r="U200" s="178"/>
    </row>
    <row r="201" spans="1:21" ht="21">
      <c r="A201" s="253" t="s">
        <v>226</v>
      </c>
      <c r="B201" s="249"/>
      <c r="C201" s="250" t="s">
        <v>565</v>
      </c>
      <c r="D201" s="251"/>
      <c r="E201" s="252">
        <v>684938</v>
      </c>
      <c r="F201" s="251"/>
      <c r="G201" s="117">
        <v>4745</v>
      </c>
      <c r="H201" s="251"/>
      <c r="I201" s="114">
        <v>3250030810</v>
      </c>
      <c r="J201" s="114"/>
      <c r="K201" s="114">
        <v>-229632985</v>
      </c>
      <c r="L201" s="114"/>
      <c r="M201" s="114">
        <f t="shared" si="9"/>
        <v>3020397825</v>
      </c>
      <c r="N201" s="114"/>
      <c r="O201" s="114">
        <v>3250030810</v>
      </c>
      <c r="P201" s="114"/>
      <c r="Q201" s="114">
        <v>-229632985</v>
      </c>
      <c r="R201" s="114"/>
      <c r="S201" s="114">
        <f t="shared" si="7"/>
        <v>3020397825</v>
      </c>
      <c r="T201" s="177">
        <f>_xlfn.XLOOKUP(U201,[1]Sheet1!$D:$D,[1]Sheet1!$B:$B,0)</f>
        <v>0</v>
      </c>
      <c r="U201" s="178"/>
    </row>
    <row r="202" spans="1:21" ht="21">
      <c r="A202" s="253" t="s">
        <v>310</v>
      </c>
      <c r="B202" s="249"/>
      <c r="C202" s="250" t="s">
        <v>566</v>
      </c>
      <c r="D202" s="251"/>
      <c r="E202" s="252">
        <v>4293703</v>
      </c>
      <c r="F202" s="251"/>
      <c r="G202" s="117">
        <v>28</v>
      </c>
      <c r="H202" s="251"/>
      <c r="I202" s="114">
        <v>120223684</v>
      </c>
      <c r="J202" s="114"/>
      <c r="K202" s="114">
        <v>-8565555</v>
      </c>
      <c r="L202" s="114"/>
      <c r="M202" s="114">
        <f t="shared" si="9"/>
        <v>111658129</v>
      </c>
      <c r="N202" s="114"/>
      <c r="O202" s="114">
        <v>120223684</v>
      </c>
      <c r="P202" s="114"/>
      <c r="Q202" s="114">
        <v>-8565555</v>
      </c>
      <c r="R202" s="114"/>
      <c r="S202" s="114">
        <f t="shared" ref="S202:S204" si="10">O202+Q202</f>
        <v>111658129</v>
      </c>
      <c r="T202" s="177">
        <f>_xlfn.XLOOKUP(U202,[1]Sheet1!$D:$D,[1]Sheet1!$B:$B,0)</f>
        <v>0</v>
      </c>
      <c r="U202" s="178"/>
    </row>
    <row r="203" spans="1:21" ht="21">
      <c r="A203" s="253" t="s">
        <v>240</v>
      </c>
      <c r="B203" s="249"/>
      <c r="C203" s="250" t="s">
        <v>567</v>
      </c>
      <c r="D203" s="251"/>
      <c r="E203" s="252">
        <v>8965352</v>
      </c>
      <c r="F203" s="251"/>
      <c r="G203" s="117">
        <v>30</v>
      </c>
      <c r="H203" s="251"/>
      <c r="I203" s="114">
        <v>268960560</v>
      </c>
      <c r="J203" s="114"/>
      <c r="K203" s="114">
        <v>-20427384</v>
      </c>
      <c r="L203" s="114"/>
      <c r="M203" s="114">
        <f t="shared" si="9"/>
        <v>248533176</v>
      </c>
      <c r="N203" s="114"/>
      <c r="O203" s="114">
        <v>268960560</v>
      </c>
      <c r="P203" s="114"/>
      <c r="Q203" s="114">
        <v>-20427384</v>
      </c>
      <c r="R203" s="114"/>
      <c r="S203" s="114">
        <f t="shared" si="10"/>
        <v>248533176</v>
      </c>
      <c r="T203" s="177">
        <f>_xlfn.XLOOKUP(U203,[1]Sheet1!$D:$D,[1]Sheet1!$B:$B,0)</f>
        <v>0</v>
      </c>
      <c r="U203" s="178"/>
    </row>
    <row r="204" spans="1:21" ht="21">
      <c r="A204" s="253" t="s">
        <v>286</v>
      </c>
      <c r="B204" s="249"/>
      <c r="C204" s="250" t="s">
        <v>567</v>
      </c>
      <c r="D204" s="251"/>
      <c r="E204" s="252">
        <v>18530225</v>
      </c>
      <c r="F204" s="251"/>
      <c r="G204" s="117">
        <v>40</v>
      </c>
      <c r="H204" s="251"/>
      <c r="I204" s="114">
        <v>741209000</v>
      </c>
      <c r="J204" s="114"/>
      <c r="K204" s="114">
        <v>-56727571</v>
      </c>
      <c r="L204" s="114"/>
      <c r="M204" s="114">
        <f t="shared" si="9"/>
        <v>684481429</v>
      </c>
      <c r="N204" s="114"/>
      <c r="O204" s="114">
        <v>741209000</v>
      </c>
      <c r="P204" s="114"/>
      <c r="Q204" s="114">
        <v>-56727571</v>
      </c>
      <c r="R204" s="114"/>
      <c r="S204" s="114">
        <f t="shared" si="10"/>
        <v>684481429</v>
      </c>
      <c r="T204" s="177">
        <f>_xlfn.XLOOKUP(U204,[1]Sheet1!$D:$D,[1]Sheet1!$B:$B,0)</f>
        <v>0</v>
      </c>
      <c r="U204" s="178"/>
    </row>
    <row r="205" spans="1:21" ht="16.95" customHeight="1" thickBot="1">
      <c r="A205" s="247" t="s">
        <v>2</v>
      </c>
      <c r="B205" s="249"/>
      <c r="C205" s="250"/>
      <c r="D205" s="251"/>
      <c r="E205" s="250"/>
      <c r="F205" s="251"/>
      <c r="G205" s="118"/>
      <c r="H205" s="251"/>
      <c r="I205" s="254">
        <f>SUM(I9:I204)</f>
        <v>38759638086</v>
      </c>
      <c r="J205" s="114"/>
      <c r="K205" s="254">
        <f>SUM(K9:K204)</f>
        <v>-1659381952</v>
      </c>
      <c r="L205" s="114"/>
      <c r="M205" s="254">
        <f>SUM(M183:M204)</f>
        <v>37100256134</v>
      </c>
      <c r="N205" s="114"/>
      <c r="O205" s="254">
        <f>SUM(O9:O204)</f>
        <v>917823968724</v>
      </c>
      <c r="P205" s="114"/>
      <c r="Q205" s="254">
        <f>SUM(Q9:Q204)</f>
        <v>-6616046835</v>
      </c>
      <c r="R205" s="114"/>
      <c r="S205" s="254">
        <f>SUM(S9:S204)</f>
        <v>911207921889</v>
      </c>
      <c r="T205" s="177">
        <f>_xlfn.XLOOKUP(U205,[1]Sheet1!$D:$D,[1]Sheet1!$B:$B,0)</f>
        <v>0</v>
      </c>
      <c r="U205" s="178"/>
    </row>
    <row r="206" spans="1:21" ht="21.6" thickTop="1">
      <c r="A206" s="253"/>
      <c r="B206" s="249"/>
      <c r="C206" s="250"/>
      <c r="D206" s="251"/>
      <c r="E206" s="252">
        <f>SUM(E9:E205)</f>
        <v>2462190366</v>
      </c>
      <c r="F206" s="251"/>
      <c r="G206" s="118"/>
      <c r="H206" s="251"/>
      <c r="I206" s="119"/>
      <c r="J206" s="119"/>
      <c r="K206" s="119">
        <v>0</v>
      </c>
      <c r="L206" s="119"/>
      <c r="M206" s="119"/>
      <c r="N206" s="119"/>
      <c r="O206" s="119"/>
      <c r="P206" s="119"/>
      <c r="Q206" s="119">
        <v>0</v>
      </c>
      <c r="R206" s="119"/>
      <c r="S206" s="119"/>
      <c r="T206" s="177">
        <f>_xlfn.XLOOKUP(U206,[1]Sheet1!$D:$D,[1]Sheet1!$B:$B,0)</f>
        <v>0</v>
      </c>
      <c r="U206" s="178"/>
    </row>
    <row r="207" spans="1:21" hidden="1">
      <c r="K207" s="247">
        <v>0</v>
      </c>
      <c r="Q207" s="247">
        <v>0</v>
      </c>
      <c r="T207" s="177"/>
      <c r="U207" s="178"/>
    </row>
    <row r="208" spans="1:21" hidden="1">
      <c r="I208" s="255">
        <v>50679182238</v>
      </c>
      <c r="K208" s="255">
        <f>M205-I205</f>
        <v>-1659381952</v>
      </c>
      <c r="M208" s="256">
        <f>I208+K205</f>
        <v>49019800286</v>
      </c>
      <c r="O208" s="255">
        <v>718665508207</v>
      </c>
      <c r="Q208" s="255">
        <v>0</v>
      </c>
      <c r="S208" s="255">
        <f>Q208+O208</f>
        <v>718665508207</v>
      </c>
      <c r="T208" s="177"/>
      <c r="U208" s="178"/>
    </row>
    <row r="209" spans="9:21" hidden="1">
      <c r="I209" s="256">
        <f>I205-I208</f>
        <v>-11919544152</v>
      </c>
      <c r="K209" s="256">
        <f>K205-K208</f>
        <v>0</v>
      </c>
      <c r="M209" s="256">
        <f>M205-M208</f>
        <v>-11919544152</v>
      </c>
      <c r="O209" s="256">
        <f>O205-O208</f>
        <v>199158460517</v>
      </c>
      <c r="Q209" s="256">
        <v>0</v>
      </c>
      <c r="S209" s="256">
        <f>S205-S208</f>
        <v>192542413682</v>
      </c>
      <c r="T209" s="177"/>
      <c r="U209" s="178"/>
    </row>
  </sheetData>
  <mergeCells count="9">
    <mergeCell ref="C7:G7"/>
    <mergeCell ref="I7:M7"/>
    <mergeCell ref="O7:S7"/>
    <mergeCell ref="A1:S1"/>
    <mergeCell ref="A2:S2"/>
    <mergeCell ref="A5:H5"/>
    <mergeCell ref="I5:P5"/>
    <mergeCell ref="Q5:S5"/>
    <mergeCell ref="A3:S3"/>
  </mergeCells>
  <phoneticPr fontId="23" type="noConversion"/>
  <conditionalFormatting sqref="U9:U204">
    <cfRule type="duplicateValues" dxfId="0" priority="87"/>
  </conditionalFormatting>
  <pageMargins left="0.7" right="6.8000000000000005E-2" top="0.75" bottom="0.75" header="0.3" footer="0.3"/>
  <pageSetup scale="5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14"/>
  <sheetViews>
    <sheetView rightToLeft="1" view="pageBreakPreview" zoomScale="80" zoomScaleNormal="100" zoomScaleSheetLayoutView="80" workbookViewId="0">
      <selection activeCell="E17" sqref="E17"/>
    </sheetView>
  </sheetViews>
  <sheetFormatPr defaultColWidth="9.109375" defaultRowHeight="21"/>
  <cols>
    <col min="1" max="1" width="30.6640625" style="104" customWidth="1"/>
    <col min="2" max="2" width="1" style="104" customWidth="1"/>
    <col min="3" max="3" width="25" style="113" bestFit="1" customWidth="1"/>
    <col min="4" max="4" width="0.88671875" style="113" customWidth="1"/>
    <col min="5" max="5" width="25" style="113" bestFit="1" customWidth="1"/>
    <col min="6" max="6" width="0.6640625" style="113" customWidth="1"/>
    <col min="7" max="7" width="23.109375" style="113" bestFit="1" customWidth="1"/>
    <col min="8" max="8" width="0.6640625" style="113" customWidth="1"/>
    <col min="9" max="9" width="23.109375" style="113" bestFit="1" customWidth="1"/>
    <col min="10" max="10" width="0.5546875" style="113" customWidth="1"/>
    <col min="11" max="11" width="17" style="113" bestFit="1" customWidth="1"/>
    <col min="12" max="12" width="0.5546875" style="113" customWidth="1"/>
    <col min="13" max="13" width="23.109375" style="113" bestFit="1" customWidth="1"/>
    <col min="14" max="14" width="21.33203125" style="2" bestFit="1" customWidth="1"/>
    <col min="15" max="15" width="17.88671875" style="10" bestFit="1" customWidth="1"/>
    <col min="16" max="16" width="9.109375" style="10"/>
    <col min="17" max="16384" width="9.109375" style="2"/>
  </cols>
  <sheetData>
    <row r="1" spans="1:16" ht="25.2">
      <c r="A1" s="366" t="s">
        <v>72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</row>
    <row r="2" spans="1:16" ht="25.2">
      <c r="A2" s="366" t="s">
        <v>44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6"/>
    </row>
    <row r="3" spans="1:16" ht="25.2">
      <c r="A3" s="366" t="str">
        <f>' سهام'!A3</f>
        <v>برای ماه منتهی به 1404/12/29</v>
      </c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</row>
    <row r="4" spans="1:16" ht="25.2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spans="1:16" ht="25.2">
      <c r="A5" s="316" t="s">
        <v>320</v>
      </c>
      <c r="B5" s="316"/>
      <c r="C5" s="316"/>
      <c r="D5" s="120"/>
      <c r="E5" s="121"/>
      <c r="F5" s="121"/>
      <c r="G5" s="121"/>
      <c r="H5" s="121"/>
      <c r="I5" s="121"/>
      <c r="J5" s="121"/>
      <c r="K5" s="121"/>
      <c r="L5" s="121"/>
      <c r="M5" s="121"/>
    </row>
    <row r="6" spans="1:16" ht="24.75" customHeight="1" thickBot="1">
      <c r="A6" s="128"/>
      <c r="B6" s="129"/>
      <c r="C6" s="365" t="str">
        <f>'درآمد سود سهام'!$I$7</f>
        <v>طی اسفند ماه</v>
      </c>
      <c r="D6" s="365"/>
      <c r="E6" s="365"/>
      <c r="F6" s="365"/>
      <c r="G6" s="365"/>
      <c r="H6" s="121"/>
      <c r="I6" s="365" t="str">
        <f>'درآمد سود سهام'!$O$7</f>
        <v>از ابتدای سال مالی تا پایان اسفند ماه</v>
      </c>
      <c r="J6" s="365"/>
      <c r="K6" s="365"/>
      <c r="L6" s="365"/>
      <c r="M6" s="365"/>
    </row>
    <row r="7" spans="1:16" ht="46.5" customHeight="1" thickBot="1">
      <c r="A7" s="122" t="s">
        <v>31</v>
      </c>
      <c r="B7" s="131"/>
      <c r="C7" s="122" t="s">
        <v>45</v>
      </c>
      <c r="D7" s="123"/>
      <c r="E7" s="122" t="s">
        <v>33</v>
      </c>
      <c r="F7" s="123"/>
      <c r="G7" s="122" t="s">
        <v>34</v>
      </c>
      <c r="H7" s="121"/>
      <c r="I7" s="122" t="s">
        <v>45</v>
      </c>
      <c r="J7" s="123"/>
      <c r="K7" s="122" t="s">
        <v>33</v>
      </c>
      <c r="L7" s="123"/>
      <c r="M7" s="122" t="s">
        <v>34</v>
      </c>
    </row>
    <row r="8" spans="1:16" ht="24.6">
      <c r="A8" s="130" t="s">
        <v>473</v>
      </c>
      <c r="B8" s="131"/>
      <c r="C8" s="124">
        <v>0</v>
      </c>
      <c r="D8" s="124">
        <v>0</v>
      </c>
      <c r="E8" s="124">
        <v>0</v>
      </c>
      <c r="F8" s="124">
        <v>4228</v>
      </c>
      <c r="G8" s="113">
        <v>0</v>
      </c>
      <c r="H8" s="124"/>
      <c r="I8" s="124">
        <v>4228</v>
      </c>
      <c r="J8" s="124"/>
      <c r="K8" s="124">
        <v>0</v>
      </c>
      <c r="L8" s="124"/>
      <c r="M8" s="124">
        <f>I8+K8</f>
        <v>4228</v>
      </c>
    </row>
    <row r="9" spans="1:16" ht="24.6">
      <c r="A9" s="130" t="s">
        <v>438</v>
      </c>
      <c r="B9" s="131"/>
      <c r="C9" s="124">
        <v>90460091</v>
      </c>
      <c r="D9" s="124">
        <v>0</v>
      </c>
      <c r="E9" s="124">
        <v>0</v>
      </c>
      <c r="F9" s="124">
        <v>713942879</v>
      </c>
      <c r="G9" s="124">
        <v>90460091</v>
      </c>
      <c r="H9" s="124"/>
      <c r="I9" s="124">
        <v>847095212</v>
      </c>
      <c r="J9" s="124"/>
      <c r="K9" s="124">
        <v>0</v>
      </c>
      <c r="L9" s="124"/>
      <c r="M9" s="124">
        <f>I9+K9</f>
        <v>847095212</v>
      </c>
    </row>
    <row r="10" spans="1:16" ht="24.6">
      <c r="A10" s="130" t="s">
        <v>439</v>
      </c>
      <c r="B10" s="131"/>
      <c r="C10" s="124">
        <v>1767</v>
      </c>
      <c r="D10" s="124">
        <v>0</v>
      </c>
      <c r="E10" s="124">
        <v>0</v>
      </c>
      <c r="F10" s="124">
        <v>10591</v>
      </c>
      <c r="G10" s="124">
        <v>1767</v>
      </c>
      <c r="H10" s="124"/>
      <c r="I10" s="124">
        <v>15869</v>
      </c>
      <c r="J10" s="124"/>
      <c r="K10" s="124"/>
      <c r="L10" s="124"/>
      <c r="M10" s="124">
        <f t="shared" ref="M10:M11" si="0">I10+K10</f>
        <v>15869</v>
      </c>
    </row>
    <row r="11" spans="1:16" ht="24.6">
      <c r="A11" s="130" t="s">
        <v>437</v>
      </c>
      <c r="B11" s="131"/>
      <c r="C11" s="124">
        <v>7224</v>
      </c>
      <c r="D11" s="124">
        <v>0</v>
      </c>
      <c r="E11" s="124">
        <v>0</v>
      </c>
      <c r="F11" s="124">
        <v>51304</v>
      </c>
      <c r="G11" s="124">
        <v>7224</v>
      </c>
      <c r="H11" s="124"/>
      <c r="I11" s="124">
        <v>72889</v>
      </c>
      <c r="J11" s="124"/>
      <c r="K11" s="124">
        <v>0</v>
      </c>
      <c r="L11" s="124"/>
      <c r="M11" s="124">
        <f t="shared" si="0"/>
        <v>72889</v>
      </c>
    </row>
    <row r="12" spans="1:16" s="1" customFormat="1" ht="25.2" thickBot="1">
      <c r="A12" s="165" t="s">
        <v>2</v>
      </c>
      <c r="B12" s="129"/>
      <c r="C12" s="125">
        <f>SUM(C8:C11)</f>
        <v>90469082</v>
      </c>
      <c r="D12" s="133"/>
      <c r="E12" s="125">
        <f>SUM(E8:E11)</f>
        <v>0</v>
      </c>
      <c r="F12" s="133"/>
      <c r="G12" s="125">
        <f>SUM(G9:G11)</f>
        <v>90469082</v>
      </c>
      <c r="H12" s="133"/>
      <c r="I12" s="125">
        <f>SUM(I8:I11)</f>
        <v>847188198</v>
      </c>
      <c r="J12" s="133"/>
      <c r="K12" s="125">
        <f>SUM(K8:K11)</f>
        <v>0</v>
      </c>
      <c r="L12" s="126" t="e">
        <f>SUM(#REF!)</f>
        <v>#REF!</v>
      </c>
      <c r="M12" s="125">
        <f>SUM(M8:M11)</f>
        <v>847188198</v>
      </c>
      <c r="O12" s="10"/>
      <c r="P12" s="10"/>
    </row>
    <row r="13" spans="1:16" s="1" customFormat="1" ht="21.6" thickTop="1">
      <c r="A13" s="104"/>
      <c r="B13" s="104"/>
      <c r="C13" s="113"/>
      <c r="D13" s="132"/>
      <c r="E13" s="113"/>
      <c r="F13" s="132"/>
      <c r="G13" s="113"/>
      <c r="H13" s="132"/>
      <c r="I13" s="113"/>
      <c r="J13" s="132"/>
      <c r="K13" s="113"/>
      <c r="L13" s="113"/>
      <c r="M13" s="113"/>
      <c r="N13" s="10"/>
      <c r="O13" s="10"/>
      <c r="P13" s="10"/>
    </row>
    <row r="14" spans="1:16" s="1" customFormat="1">
      <c r="A14" s="104"/>
      <c r="B14" s="104"/>
      <c r="C14" s="113"/>
      <c r="D14" s="132"/>
      <c r="E14" s="113"/>
      <c r="F14" s="132"/>
      <c r="G14" s="113"/>
      <c r="H14" s="132"/>
      <c r="I14" s="113"/>
      <c r="J14" s="132"/>
      <c r="K14" s="113"/>
      <c r="L14" s="113"/>
      <c r="M14" s="113"/>
      <c r="O14" s="10"/>
      <c r="P14" s="10"/>
    </row>
  </sheetData>
  <autoFilter ref="A7:M7" xr:uid="{00000000-0009-0000-0000-00000A000000}">
    <sortState xmlns:xlrd2="http://schemas.microsoft.com/office/spreadsheetml/2017/richdata2" ref="A8:N17">
      <sortCondition descending="1" ref="M7"/>
    </sortState>
  </autoFilter>
  <mergeCells count="6">
    <mergeCell ref="A5:C5"/>
    <mergeCell ref="I6:M6"/>
    <mergeCell ref="A1:M1"/>
    <mergeCell ref="A2:M2"/>
    <mergeCell ref="A3:M3"/>
    <mergeCell ref="C6:G6"/>
  </mergeCells>
  <printOptions horizontalCentered="1"/>
  <pageMargins left="0.25" right="0.25" top="0.75" bottom="0.75" header="0.3" footer="0.3"/>
  <pageSetup paperSize="9" scale="8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ER383"/>
  <sheetViews>
    <sheetView rightToLeft="1" view="pageBreakPreview" topLeftCell="A4" zoomScale="80" zoomScaleNormal="100" zoomScaleSheetLayoutView="80" workbookViewId="0">
      <pane ySplit="4" topLeftCell="A8" activePane="bottomLeft" state="frozen"/>
      <selection activeCell="E18" sqref="E18"/>
      <selection pane="bottomLeft" activeCell="G395" sqref="G395"/>
    </sheetView>
  </sheetViews>
  <sheetFormatPr defaultColWidth="9.109375" defaultRowHeight="16.2"/>
  <cols>
    <col min="1" max="1" width="37.88671875" style="247" bestFit="1" customWidth="1"/>
    <col min="2" max="2" width="1.33203125" style="247" customWidth="1"/>
    <col min="3" max="3" width="22.6640625" style="247" bestFit="1" customWidth="1"/>
    <col min="4" max="4" width="0.88671875" style="247" customWidth="1"/>
    <col min="5" max="5" width="31.44140625" style="276" bestFit="1" customWidth="1"/>
    <col min="6" max="6" width="0.5546875" style="276" customWidth="1"/>
    <col min="7" max="7" width="31.109375" style="276" bestFit="1" customWidth="1"/>
    <col min="8" max="8" width="0.88671875" style="276" customWidth="1"/>
    <col min="9" max="9" width="28.5546875" style="277" bestFit="1" customWidth="1"/>
    <col min="10" max="10" width="0.5546875" style="277" customWidth="1"/>
    <col min="11" max="11" width="24.6640625" style="277" bestFit="1" customWidth="1"/>
    <col min="12" max="12" width="0.44140625" style="277" customWidth="1"/>
    <col min="13" max="13" width="31.6640625" style="277" bestFit="1" customWidth="1"/>
    <col min="14" max="14" width="0.44140625" style="277" customWidth="1"/>
    <col min="15" max="15" width="33.6640625" style="277" bestFit="1" customWidth="1"/>
    <col min="16" max="16" width="0.5546875" style="277" customWidth="1"/>
    <col min="17" max="17" width="30.109375" style="277" bestFit="1" customWidth="1"/>
    <col min="18" max="18" width="0" style="11" hidden="1" customWidth="1"/>
    <col min="19" max="19" width="17.5546875" style="11" hidden="1" customWidth="1"/>
    <col min="20" max="20" width="12.6640625" style="11" hidden="1" customWidth="1"/>
    <col min="21" max="21" width="13.5546875" style="11" bestFit="1" customWidth="1"/>
    <col min="22" max="16384" width="9.109375" style="11"/>
  </cols>
  <sheetData>
    <row r="1" spans="1:17" ht="21.6">
      <c r="A1" s="298" t="s">
        <v>72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</row>
    <row r="2" spans="1:17" ht="21.6">
      <c r="A2" s="298" t="s">
        <v>44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</row>
    <row r="3" spans="1:17" ht="21.6">
      <c r="A3" s="298" t="str">
        <f>' سهام'!A3</f>
        <v>برای ماه منتهی به 1404/12/29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</row>
    <row r="4" spans="1:17" ht="21.6">
      <c r="A4" s="246"/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</row>
    <row r="5" spans="1:17" ht="21.6">
      <c r="A5" s="257" t="s">
        <v>319</v>
      </c>
      <c r="B5" s="257"/>
      <c r="C5" s="257"/>
      <c r="D5" s="257"/>
      <c r="E5" s="257"/>
      <c r="F5" s="257"/>
      <c r="G5" s="257"/>
      <c r="H5" s="257"/>
      <c r="I5" s="257"/>
      <c r="J5" s="258"/>
      <c r="K5" s="258"/>
      <c r="L5" s="258"/>
      <c r="M5" s="258"/>
      <c r="N5" s="258"/>
      <c r="O5" s="258"/>
      <c r="P5" s="258"/>
      <c r="Q5" s="258"/>
    </row>
    <row r="6" spans="1:17" ht="22.2" thickBot="1">
      <c r="A6" s="132"/>
      <c r="B6" s="132"/>
      <c r="C6" s="370" t="str">
        <f>'درآمد سود سهام'!$I$7</f>
        <v>طی اسفند ماه</v>
      </c>
      <c r="D6" s="371"/>
      <c r="E6" s="371"/>
      <c r="F6" s="371"/>
      <c r="G6" s="371"/>
      <c r="H6" s="371"/>
      <c r="I6" s="371"/>
      <c r="J6" s="259"/>
      <c r="K6" s="296" t="str">
        <f>'درآمد سود سهام'!$O$7</f>
        <v>از ابتدای سال مالی تا پایان اسفند ماه</v>
      </c>
      <c r="L6" s="296"/>
      <c r="M6" s="296"/>
      <c r="N6" s="296"/>
      <c r="O6" s="296"/>
      <c r="P6" s="296"/>
      <c r="Q6" s="296"/>
    </row>
    <row r="7" spans="1:17" ht="42.6" thickBot="1">
      <c r="A7" s="260" t="s">
        <v>31</v>
      </c>
      <c r="B7" s="249"/>
      <c r="C7" s="261" t="s">
        <v>3</v>
      </c>
      <c r="D7" s="249"/>
      <c r="E7" s="262" t="s">
        <v>190</v>
      </c>
      <c r="F7" s="263"/>
      <c r="G7" s="264" t="s">
        <v>35</v>
      </c>
      <c r="H7" s="263"/>
      <c r="I7" s="265" t="s">
        <v>189</v>
      </c>
      <c r="J7" s="259"/>
      <c r="K7" s="266" t="s">
        <v>3</v>
      </c>
      <c r="L7" s="267"/>
      <c r="M7" s="265" t="s">
        <v>190</v>
      </c>
      <c r="N7" s="267"/>
      <c r="O7" s="266" t="s">
        <v>35</v>
      </c>
      <c r="P7" s="267"/>
      <c r="Q7" s="265" t="s">
        <v>189</v>
      </c>
    </row>
    <row r="8" spans="1:17" ht="21">
      <c r="A8" s="268" t="s">
        <v>114</v>
      </c>
      <c r="B8" s="269"/>
      <c r="C8" s="270">
        <v>0</v>
      </c>
      <c r="D8" s="269"/>
      <c r="E8" s="270">
        <v>0</v>
      </c>
      <c r="F8" s="124"/>
      <c r="G8" s="270">
        <v>0</v>
      </c>
      <c r="H8" s="269"/>
      <c r="I8" s="270">
        <f>E8+G8</f>
        <v>0</v>
      </c>
      <c r="J8" s="270"/>
      <c r="K8" s="124">
        <v>2650566</v>
      </c>
      <c r="L8" s="270"/>
      <c r="M8" s="270">
        <v>17836487252</v>
      </c>
      <c r="N8" s="269"/>
      <c r="O8" s="270">
        <v>-15552817383</v>
      </c>
      <c r="P8" s="270"/>
      <c r="Q8" s="270">
        <f>M8+O8</f>
        <v>2283669869</v>
      </c>
    </row>
    <row r="9" spans="1:17" ht="21">
      <c r="A9" s="268" t="s">
        <v>233</v>
      </c>
      <c r="B9" s="269"/>
      <c r="C9" s="270">
        <v>0</v>
      </c>
      <c r="D9" s="269"/>
      <c r="E9" s="270">
        <v>0</v>
      </c>
      <c r="F9" s="124"/>
      <c r="G9" s="270">
        <v>0</v>
      </c>
      <c r="H9" s="269"/>
      <c r="I9" s="270">
        <f t="shared" ref="I9:I72" si="0">E9+G9</f>
        <v>0</v>
      </c>
      <c r="J9" s="270"/>
      <c r="K9" s="124">
        <v>6297971</v>
      </c>
      <c r="L9" s="270"/>
      <c r="M9" s="270">
        <v>82668357717</v>
      </c>
      <c r="N9" s="269"/>
      <c r="O9" s="270">
        <v>-73576741195</v>
      </c>
      <c r="P9" s="270"/>
      <c r="Q9" s="270">
        <f t="shared" ref="Q9:Q72" si="1">M9+O9</f>
        <v>9091616522</v>
      </c>
    </row>
    <row r="10" spans="1:17" ht="21">
      <c r="A10" s="268" t="s">
        <v>199</v>
      </c>
      <c r="B10" s="269"/>
      <c r="C10" s="270">
        <v>462524</v>
      </c>
      <c r="D10" s="269"/>
      <c r="E10" s="270">
        <v>4212529401</v>
      </c>
      <c r="F10" s="124"/>
      <c r="G10" s="270">
        <v>-3349239756</v>
      </c>
      <c r="H10" s="269"/>
      <c r="I10" s="270">
        <f t="shared" si="0"/>
        <v>863289645</v>
      </c>
      <c r="J10" s="270"/>
      <c r="K10" s="124">
        <v>4278622</v>
      </c>
      <c r="L10" s="270"/>
      <c r="M10" s="270">
        <v>34163297255</v>
      </c>
      <c r="N10" s="269"/>
      <c r="O10" s="270">
        <v>-30370284254</v>
      </c>
      <c r="P10" s="270"/>
      <c r="Q10" s="270">
        <f t="shared" si="1"/>
        <v>3793013001</v>
      </c>
    </row>
    <row r="11" spans="1:17" ht="21">
      <c r="A11" s="268" t="s">
        <v>366</v>
      </c>
      <c r="B11" s="269"/>
      <c r="C11" s="270">
        <v>218265</v>
      </c>
      <c r="D11" s="269"/>
      <c r="E11" s="270">
        <v>1659854956</v>
      </c>
      <c r="F11" s="124"/>
      <c r="G11" s="270">
        <v>-1834578818</v>
      </c>
      <c r="H11" s="269"/>
      <c r="I11" s="270">
        <f t="shared" si="0"/>
        <v>-174723862</v>
      </c>
      <c r="J11" s="270"/>
      <c r="K11" s="124">
        <v>502094</v>
      </c>
      <c r="L11" s="270"/>
      <c r="M11" s="270">
        <v>3809391444</v>
      </c>
      <c r="N11" s="269"/>
      <c r="O11" s="270">
        <v>-4086057755</v>
      </c>
      <c r="P11" s="270"/>
      <c r="Q11" s="270">
        <f t="shared" si="1"/>
        <v>-276666311</v>
      </c>
    </row>
    <row r="12" spans="1:17" ht="21">
      <c r="A12" s="268" t="s">
        <v>365</v>
      </c>
      <c r="B12" s="269"/>
      <c r="C12" s="270">
        <v>0</v>
      </c>
      <c r="D12" s="269"/>
      <c r="E12" s="270">
        <v>0</v>
      </c>
      <c r="F12" s="124"/>
      <c r="G12" s="270">
        <v>0</v>
      </c>
      <c r="H12" s="269"/>
      <c r="I12" s="270">
        <f t="shared" si="0"/>
        <v>0</v>
      </c>
      <c r="J12" s="270"/>
      <c r="K12" s="124">
        <v>11748619</v>
      </c>
      <c r="L12" s="270"/>
      <c r="M12" s="270">
        <v>151171420751</v>
      </c>
      <c r="N12" s="269"/>
      <c r="O12" s="270">
        <v>-97473394351</v>
      </c>
      <c r="P12" s="270"/>
      <c r="Q12" s="270">
        <f t="shared" si="1"/>
        <v>53698026400</v>
      </c>
    </row>
    <row r="13" spans="1:17" ht="21">
      <c r="A13" s="268" t="s">
        <v>140</v>
      </c>
      <c r="B13" s="269"/>
      <c r="C13" s="270">
        <v>313712</v>
      </c>
      <c r="D13" s="269"/>
      <c r="E13" s="270">
        <v>2504766843</v>
      </c>
      <c r="F13" s="124"/>
      <c r="G13" s="270">
        <v>-2189363026</v>
      </c>
      <c r="H13" s="269"/>
      <c r="I13" s="270">
        <f t="shared" si="0"/>
        <v>315403817</v>
      </c>
      <c r="J13" s="270"/>
      <c r="K13" s="124">
        <v>11586676</v>
      </c>
      <c r="L13" s="270"/>
      <c r="M13" s="270">
        <v>98273262410</v>
      </c>
      <c r="N13" s="269"/>
      <c r="O13" s="270">
        <v>-86172441519</v>
      </c>
      <c r="P13" s="270"/>
      <c r="Q13" s="270">
        <f t="shared" si="1"/>
        <v>12100820891</v>
      </c>
    </row>
    <row r="14" spans="1:17" ht="21">
      <c r="A14" s="268" t="s">
        <v>326</v>
      </c>
      <c r="B14" s="269"/>
      <c r="C14" s="270">
        <v>491198</v>
      </c>
      <c r="D14" s="269"/>
      <c r="E14" s="270">
        <v>2403075313</v>
      </c>
      <c r="F14" s="124"/>
      <c r="G14" s="270">
        <v>-2115535218</v>
      </c>
      <c r="H14" s="269"/>
      <c r="I14" s="270">
        <f t="shared" si="0"/>
        <v>287540095</v>
      </c>
      <c r="J14" s="270"/>
      <c r="K14" s="124">
        <v>16152054</v>
      </c>
      <c r="L14" s="270"/>
      <c r="M14" s="270">
        <v>77643547915</v>
      </c>
      <c r="N14" s="269"/>
      <c r="O14" s="270">
        <v>-69584059005</v>
      </c>
      <c r="P14" s="270"/>
      <c r="Q14" s="270">
        <f t="shared" si="1"/>
        <v>8059488910</v>
      </c>
    </row>
    <row r="15" spans="1:17" ht="21">
      <c r="A15" s="268" t="s">
        <v>310</v>
      </c>
      <c r="B15" s="269"/>
      <c r="C15" s="270">
        <v>496947</v>
      </c>
      <c r="D15" s="269"/>
      <c r="E15" s="270">
        <v>734667272</v>
      </c>
      <c r="F15" s="124"/>
      <c r="G15" s="270">
        <v>-751293712</v>
      </c>
      <c r="H15" s="269"/>
      <c r="I15" s="270">
        <f t="shared" si="0"/>
        <v>-16626440</v>
      </c>
      <c r="J15" s="270"/>
      <c r="K15" s="124">
        <v>9576888</v>
      </c>
      <c r="L15" s="270"/>
      <c r="M15" s="270">
        <v>18687695760</v>
      </c>
      <c r="N15" s="269"/>
      <c r="O15" s="270">
        <v>-17876239341</v>
      </c>
      <c r="P15" s="270"/>
      <c r="Q15" s="270">
        <f t="shared" si="1"/>
        <v>811456419</v>
      </c>
    </row>
    <row r="16" spans="1:17" ht="21">
      <c r="A16" s="268" t="s">
        <v>300</v>
      </c>
      <c r="B16" s="269"/>
      <c r="C16" s="270">
        <v>0</v>
      </c>
      <c r="D16" s="269"/>
      <c r="E16" s="270">
        <v>0</v>
      </c>
      <c r="F16" s="124"/>
      <c r="G16" s="270">
        <v>0</v>
      </c>
      <c r="H16" s="269"/>
      <c r="I16" s="270">
        <f t="shared" si="0"/>
        <v>0</v>
      </c>
      <c r="J16" s="270"/>
      <c r="K16" s="124">
        <v>8648140</v>
      </c>
      <c r="L16" s="270"/>
      <c r="M16" s="270">
        <v>36097928268</v>
      </c>
      <c r="N16" s="269"/>
      <c r="O16" s="270">
        <v>-43075215021</v>
      </c>
      <c r="P16" s="270"/>
      <c r="Q16" s="270">
        <f t="shared" si="1"/>
        <v>-6977286753</v>
      </c>
    </row>
    <row r="17" spans="1:17" ht="21">
      <c r="A17" s="268" t="s">
        <v>331</v>
      </c>
      <c r="B17" s="269"/>
      <c r="C17" s="270">
        <v>0</v>
      </c>
      <c r="D17" s="269"/>
      <c r="E17" s="270">
        <v>0</v>
      </c>
      <c r="F17" s="124"/>
      <c r="G17" s="270">
        <v>0</v>
      </c>
      <c r="H17" s="269"/>
      <c r="I17" s="270">
        <f t="shared" si="0"/>
        <v>0</v>
      </c>
      <c r="J17" s="270"/>
      <c r="K17" s="124">
        <v>7914316</v>
      </c>
      <c r="L17" s="270"/>
      <c r="M17" s="270">
        <v>46991705582</v>
      </c>
      <c r="N17" s="269"/>
      <c r="O17" s="270">
        <v>-45992892172</v>
      </c>
      <c r="P17" s="270"/>
      <c r="Q17" s="270">
        <f t="shared" si="1"/>
        <v>998813410</v>
      </c>
    </row>
    <row r="18" spans="1:17" ht="21">
      <c r="A18" s="268" t="s">
        <v>251</v>
      </c>
      <c r="B18" s="269"/>
      <c r="C18" s="270">
        <v>30633</v>
      </c>
      <c r="D18" s="269"/>
      <c r="E18" s="270">
        <v>1585466156</v>
      </c>
      <c r="F18" s="124"/>
      <c r="G18" s="270">
        <v>-1170318613</v>
      </c>
      <c r="H18" s="269"/>
      <c r="I18" s="270">
        <f t="shared" si="0"/>
        <v>415147543</v>
      </c>
      <c r="J18" s="270"/>
      <c r="K18" s="124">
        <v>1337696</v>
      </c>
      <c r="L18" s="270"/>
      <c r="M18" s="270">
        <v>47731222268</v>
      </c>
      <c r="N18" s="269"/>
      <c r="O18" s="270">
        <v>-47444264755</v>
      </c>
      <c r="P18" s="270"/>
      <c r="Q18" s="270">
        <f t="shared" si="1"/>
        <v>286957513</v>
      </c>
    </row>
    <row r="19" spans="1:17" ht="21">
      <c r="A19" s="268" t="s">
        <v>282</v>
      </c>
      <c r="B19" s="269"/>
      <c r="C19" s="270">
        <v>0</v>
      </c>
      <c r="D19" s="269"/>
      <c r="E19" s="270">
        <v>0</v>
      </c>
      <c r="F19" s="124"/>
      <c r="G19" s="270">
        <v>0</v>
      </c>
      <c r="H19" s="269"/>
      <c r="I19" s="270">
        <f t="shared" si="0"/>
        <v>0</v>
      </c>
      <c r="J19" s="270"/>
      <c r="K19" s="124">
        <v>991483</v>
      </c>
      <c r="L19" s="270"/>
      <c r="M19" s="270">
        <v>21087693167</v>
      </c>
      <c r="N19" s="269"/>
      <c r="O19" s="270">
        <v>-19232515685</v>
      </c>
      <c r="P19" s="270"/>
      <c r="Q19" s="270">
        <f t="shared" si="1"/>
        <v>1855177482</v>
      </c>
    </row>
    <row r="20" spans="1:17" ht="21">
      <c r="A20" s="268" t="s">
        <v>107</v>
      </c>
      <c r="B20" s="269"/>
      <c r="C20" s="270">
        <v>405194</v>
      </c>
      <c r="D20" s="269"/>
      <c r="E20" s="270">
        <v>2070306442</v>
      </c>
      <c r="F20" s="124"/>
      <c r="G20" s="270">
        <v>-1781156590</v>
      </c>
      <c r="H20" s="269"/>
      <c r="I20" s="270">
        <f t="shared" si="0"/>
        <v>289149852</v>
      </c>
      <c r="J20" s="270"/>
      <c r="K20" s="124">
        <v>9804351</v>
      </c>
      <c r="L20" s="270"/>
      <c r="M20" s="270">
        <v>49821668965</v>
      </c>
      <c r="N20" s="269"/>
      <c r="O20" s="270">
        <v>-45890767212</v>
      </c>
      <c r="P20" s="270"/>
      <c r="Q20" s="270">
        <f t="shared" si="1"/>
        <v>3930901753</v>
      </c>
    </row>
    <row r="21" spans="1:17" ht="21">
      <c r="A21" s="268" t="s">
        <v>407</v>
      </c>
      <c r="B21" s="269"/>
      <c r="C21" s="270">
        <v>912348</v>
      </c>
      <c r="D21" s="269"/>
      <c r="E21" s="270">
        <v>1841814016</v>
      </c>
      <c r="F21" s="124"/>
      <c r="G21" s="270">
        <v>-1788415132</v>
      </c>
      <c r="H21" s="269"/>
      <c r="I21" s="270">
        <f t="shared" si="0"/>
        <v>53398884</v>
      </c>
      <c r="J21" s="270"/>
      <c r="K21" s="124">
        <v>15817987</v>
      </c>
      <c r="L21" s="270"/>
      <c r="M21" s="270">
        <v>26299236064</v>
      </c>
      <c r="N21" s="269"/>
      <c r="O21" s="270">
        <v>-26036400659</v>
      </c>
      <c r="P21" s="270"/>
      <c r="Q21" s="270">
        <f t="shared" si="1"/>
        <v>262835405</v>
      </c>
    </row>
    <row r="22" spans="1:17" ht="21">
      <c r="A22" s="268" t="s">
        <v>90</v>
      </c>
      <c r="B22" s="269"/>
      <c r="C22" s="270">
        <v>856521</v>
      </c>
      <c r="D22" s="269"/>
      <c r="E22" s="270">
        <v>1968200449</v>
      </c>
      <c r="F22" s="124"/>
      <c r="G22" s="270">
        <v>-1874600379</v>
      </c>
      <c r="H22" s="269"/>
      <c r="I22" s="270">
        <f t="shared" si="0"/>
        <v>93600070</v>
      </c>
      <c r="J22" s="270"/>
      <c r="K22" s="124">
        <v>18959942</v>
      </c>
      <c r="L22" s="270"/>
      <c r="M22" s="270">
        <v>45391655678</v>
      </c>
      <c r="N22" s="269"/>
      <c r="O22" s="270">
        <v>-43463272560</v>
      </c>
      <c r="P22" s="270"/>
      <c r="Q22" s="270">
        <f t="shared" si="1"/>
        <v>1928383118</v>
      </c>
    </row>
    <row r="23" spans="1:17" ht="21">
      <c r="A23" s="268" t="s">
        <v>122</v>
      </c>
      <c r="B23" s="269"/>
      <c r="C23" s="270">
        <v>121750</v>
      </c>
      <c r="D23" s="269"/>
      <c r="E23" s="270">
        <v>1798250195</v>
      </c>
      <c r="F23" s="124"/>
      <c r="G23" s="270">
        <v>-1627878682</v>
      </c>
      <c r="H23" s="269"/>
      <c r="I23" s="270">
        <f t="shared" si="0"/>
        <v>170371513</v>
      </c>
      <c r="J23" s="270"/>
      <c r="K23" s="124">
        <v>7590281</v>
      </c>
      <c r="L23" s="270"/>
      <c r="M23" s="270">
        <v>101279472098</v>
      </c>
      <c r="N23" s="269"/>
      <c r="O23" s="270">
        <v>-90675857028</v>
      </c>
      <c r="P23" s="270"/>
      <c r="Q23" s="270">
        <f t="shared" si="1"/>
        <v>10603615070</v>
      </c>
    </row>
    <row r="24" spans="1:17" ht="21">
      <c r="A24" s="268" t="s">
        <v>266</v>
      </c>
      <c r="B24" s="269"/>
      <c r="C24" s="270">
        <v>0</v>
      </c>
      <c r="D24" s="269"/>
      <c r="E24" s="270">
        <v>0</v>
      </c>
      <c r="F24" s="124"/>
      <c r="G24" s="270">
        <v>0</v>
      </c>
      <c r="H24" s="269"/>
      <c r="I24" s="270">
        <f t="shared" si="0"/>
        <v>0</v>
      </c>
      <c r="J24" s="270"/>
      <c r="K24" s="124">
        <v>16888801</v>
      </c>
      <c r="L24" s="270"/>
      <c r="M24" s="270">
        <v>49115282151</v>
      </c>
      <c r="N24" s="269"/>
      <c r="O24" s="270">
        <v>-40131223839</v>
      </c>
      <c r="P24" s="270"/>
      <c r="Q24" s="270">
        <f t="shared" si="1"/>
        <v>8984058312</v>
      </c>
    </row>
    <row r="25" spans="1:17" ht="21">
      <c r="A25" s="268" t="s">
        <v>508</v>
      </c>
      <c r="B25" s="269"/>
      <c r="C25" s="270">
        <v>0</v>
      </c>
      <c r="D25" s="269"/>
      <c r="E25" s="270">
        <v>0</v>
      </c>
      <c r="F25" s="124"/>
      <c r="G25" s="270">
        <v>0</v>
      </c>
      <c r="H25" s="269"/>
      <c r="I25" s="270">
        <f t="shared" si="0"/>
        <v>0</v>
      </c>
      <c r="J25" s="270"/>
      <c r="K25" s="124">
        <v>133750</v>
      </c>
      <c r="L25" s="270"/>
      <c r="M25" s="270">
        <v>4817594941</v>
      </c>
      <c r="N25" s="269"/>
      <c r="O25" s="270">
        <v>-3714670690</v>
      </c>
      <c r="P25" s="270"/>
      <c r="Q25" s="270">
        <f t="shared" si="1"/>
        <v>1102924251</v>
      </c>
    </row>
    <row r="26" spans="1:17" ht="21">
      <c r="A26" s="268" t="s">
        <v>124</v>
      </c>
      <c r="B26" s="269"/>
      <c r="C26" s="270">
        <v>66337</v>
      </c>
      <c r="D26" s="269"/>
      <c r="E26" s="270">
        <v>2270469743</v>
      </c>
      <c r="F26" s="124"/>
      <c r="G26" s="270">
        <v>-1957063111</v>
      </c>
      <c r="H26" s="269"/>
      <c r="I26" s="270">
        <f t="shared" si="0"/>
        <v>313406632</v>
      </c>
      <c r="J26" s="270"/>
      <c r="K26" s="124">
        <v>5115695</v>
      </c>
      <c r="L26" s="270"/>
      <c r="M26" s="270">
        <v>193574381361</v>
      </c>
      <c r="N26" s="269"/>
      <c r="O26" s="270">
        <v>-151841561874</v>
      </c>
      <c r="P26" s="270"/>
      <c r="Q26" s="270">
        <f t="shared" si="1"/>
        <v>41732819487</v>
      </c>
    </row>
    <row r="27" spans="1:17" ht="21">
      <c r="A27" s="268" t="s">
        <v>265</v>
      </c>
      <c r="B27" s="269"/>
      <c r="C27" s="270">
        <v>0</v>
      </c>
      <c r="D27" s="269"/>
      <c r="E27" s="270">
        <v>0</v>
      </c>
      <c r="F27" s="124"/>
      <c r="G27" s="270">
        <v>0</v>
      </c>
      <c r="H27" s="269"/>
      <c r="I27" s="270">
        <f t="shared" si="0"/>
        <v>0</v>
      </c>
      <c r="J27" s="270"/>
      <c r="K27" s="124">
        <v>30432467</v>
      </c>
      <c r="L27" s="270"/>
      <c r="M27" s="270">
        <v>261875094943</v>
      </c>
      <c r="N27" s="269"/>
      <c r="O27" s="270">
        <v>-171476529051</v>
      </c>
      <c r="P27" s="270"/>
      <c r="Q27" s="270">
        <f t="shared" si="1"/>
        <v>90398565892</v>
      </c>
    </row>
    <row r="28" spans="1:17" ht="21">
      <c r="A28" s="268" t="s">
        <v>78</v>
      </c>
      <c r="B28" s="269"/>
      <c r="C28" s="270">
        <v>380399</v>
      </c>
      <c r="D28" s="269"/>
      <c r="E28" s="270">
        <v>6614060528</v>
      </c>
      <c r="F28" s="124"/>
      <c r="G28" s="270">
        <v>-5942445804</v>
      </c>
      <c r="H28" s="269"/>
      <c r="I28" s="270">
        <f t="shared" si="0"/>
        <v>671614724</v>
      </c>
      <c r="J28" s="270"/>
      <c r="K28" s="124">
        <v>5950035</v>
      </c>
      <c r="L28" s="270"/>
      <c r="M28" s="270">
        <v>88725602830</v>
      </c>
      <c r="N28" s="269"/>
      <c r="O28" s="270">
        <v>-85565090869</v>
      </c>
      <c r="P28" s="270"/>
      <c r="Q28" s="270">
        <f t="shared" si="1"/>
        <v>3160511961</v>
      </c>
    </row>
    <row r="29" spans="1:17" ht="21">
      <c r="A29" s="268" t="s">
        <v>128</v>
      </c>
      <c r="B29" s="269"/>
      <c r="C29" s="270">
        <v>0</v>
      </c>
      <c r="D29" s="269"/>
      <c r="E29" s="270">
        <v>0</v>
      </c>
      <c r="F29" s="124"/>
      <c r="G29" s="270">
        <v>0</v>
      </c>
      <c r="H29" s="269"/>
      <c r="I29" s="270">
        <f t="shared" si="0"/>
        <v>0</v>
      </c>
      <c r="J29" s="270"/>
      <c r="K29" s="124">
        <v>7478054</v>
      </c>
      <c r="L29" s="270"/>
      <c r="M29" s="270">
        <v>51521683925</v>
      </c>
      <c r="N29" s="269"/>
      <c r="O29" s="270">
        <v>-49793987468</v>
      </c>
      <c r="P29" s="270"/>
      <c r="Q29" s="270">
        <f t="shared" si="1"/>
        <v>1727696457</v>
      </c>
    </row>
    <row r="30" spans="1:17" ht="21">
      <c r="A30" s="268" t="s">
        <v>224</v>
      </c>
      <c r="B30" s="269"/>
      <c r="C30" s="270">
        <v>1308662</v>
      </c>
      <c r="D30" s="269"/>
      <c r="E30" s="270">
        <v>4114348459</v>
      </c>
      <c r="F30" s="124"/>
      <c r="G30" s="270">
        <v>-3404619702</v>
      </c>
      <c r="H30" s="269"/>
      <c r="I30" s="270">
        <f t="shared" si="0"/>
        <v>709728757</v>
      </c>
      <c r="J30" s="270"/>
      <c r="K30" s="124">
        <v>10544092</v>
      </c>
      <c r="L30" s="270"/>
      <c r="M30" s="270">
        <v>34158218174</v>
      </c>
      <c r="N30" s="269"/>
      <c r="O30" s="270">
        <v>-24626495380</v>
      </c>
      <c r="P30" s="270"/>
      <c r="Q30" s="270">
        <f t="shared" si="1"/>
        <v>9531722794</v>
      </c>
    </row>
    <row r="31" spans="1:17" ht="21">
      <c r="A31" s="268" t="s">
        <v>276</v>
      </c>
      <c r="B31" s="269"/>
      <c r="C31" s="270">
        <v>0</v>
      </c>
      <c r="D31" s="269"/>
      <c r="E31" s="270">
        <v>0</v>
      </c>
      <c r="F31" s="124"/>
      <c r="G31" s="270">
        <v>0</v>
      </c>
      <c r="H31" s="269"/>
      <c r="I31" s="270">
        <f t="shared" si="0"/>
        <v>0</v>
      </c>
      <c r="J31" s="270"/>
      <c r="K31" s="124">
        <v>7404153</v>
      </c>
      <c r="L31" s="270"/>
      <c r="M31" s="270">
        <v>61657174349</v>
      </c>
      <c r="N31" s="269"/>
      <c r="O31" s="270">
        <v>-57751569438</v>
      </c>
      <c r="P31" s="270"/>
      <c r="Q31" s="270">
        <f t="shared" si="1"/>
        <v>3905604911</v>
      </c>
    </row>
    <row r="32" spans="1:17" ht="21">
      <c r="A32" s="268" t="s">
        <v>145</v>
      </c>
      <c r="B32" s="269"/>
      <c r="C32" s="270">
        <v>156350</v>
      </c>
      <c r="D32" s="269"/>
      <c r="E32" s="270">
        <v>2231156646</v>
      </c>
      <c r="F32" s="124"/>
      <c r="G32" s="270">
        <v>-2221216611</v>
      </c>
      <c r="H32" s="269"/>
      <c r="I32" s="270">
        <f t="shared" si="0"/>
        <v>9940035</v>
      </c>
      <c r="J32" s="270"/>
      <c r="K32" s="124">
        <v>15047358</v>
      </c>
      <c r="L32" s="270"/>
      <c r="M32" s="270">
        <v>217165708269</v>
      </c>
      <c r="N32" s="269"/>
      <c r="O32" s="270">
        <v>-182078157203</v>
      </c>
      <c r="P32" s="270"/>
      <c r="Q32" s="270">
        <f t="shared" si="1"/>
        <v>35087551066</v>
      </c>
    </row>
    <row r="33" spans="1:17" ht="21">
      <c r="A33" s="268" t="s">
        <v>160</v>
      </c>
      <c r="B33" s="269"/>
      <c r="C33" s="270">
        <v>0</v>
      </c>
      <c r="D33" s="269"/>
      <c r="E33" s="270">
        <v>0</v>
      </c>
      <c r="F33" s="124"/>
      <c r="G33" s="270">
        <v>0</v>
      </c>
      <c r="H33" s="269"/>
      <c r="I33" s="270">
        <f t="shared" si="0"/>
        <v>0</v>
      </c>
      <c r="J33" s="270"/>
      <c r="K33" s="124">
        <v>14651341</v>
      </c>
      <c r="L33" s="270"/>
      <c r="M33" s="270">
        <v>77676484688</v>
      </c>
      <c r="N33" s="269"/>
      <c r="O33" s="270">
        <v>-55085729808</v>
      </c>
      <c r="P33" s="270"/>
      <c r="Q33" s="270">
        <f t="shared" si="1"/>
        <v>22590754880</v>
      </c>
    </row>
    <row r="34" spans="1:17" ht="21">
      <c r="A34" s="268" t="s">
        <v>363</v>
      </c>
      <c r="B34" s="269"/>
      <c r="C34" s="270">
        <v>0</v>
      </c>
      <c r="D34" s="269"/>
      <c r="E34" s="270">
        <v>0</v>
      </c>
      <c r="F34" s="124"/>
      <c r="G34" s="270">
        <v>0</v>
      </c>
      <c r="H34" s="269"/>
      <c r="I34" s="270">
        <f t="shared" si="0"/>
        <v>0</v>
      </c>
      <c r="J34" s="270"/>
      <c r="K34" s="124">
        <v>23038118</v>
      </c>
      <c r="L34" s="270"/>
      <c r="M34" s="270">
        <v>56140582936</v>
      </c>
      <c r="N34" s="269"/>
      <c r="O34" s="270">
        <v>-34225098809</v>
      </c>
      <c r="P34" s="270"/>
      <c r="Q34" s="270">
        <f t="shared" si="1"/>
        <v>21915484127</v>
      </c>
    </row>
    <row r="35" spans="1:17" ht="21">
      <c r="A35" s="268" t="s">
        <v>208</v>
      </c>
      <c r="B35" s="269"/>
      <c r="C35" s="270">
        <v>1146944</v>
      </c>
      <c r="D35" s="269"/>
      <c r="E35" s="270">
        <v>2754394636</v>
      </c>
      <c r="F35" s="124"/>
      <c r="G35" s="270">
        <v>-2095866459</v>
      </c>
      <c r="H35" s="269"/>
      <c r="I35" s="270">
        <f t="shared" si="0"/>
        <v>658528177</v>
      </c>
      <c r="J35" s="270"/>
      <c r="K35" s="124">
        <v>31013886</v>
      </c>
      <c r="L35" s="270"/>
      <c r="M35" s="270">
        <v>68521922970</v>
      </c>
      <c r="N35" s="269"/>
      <c r="O35" s="270">
        <v>-47919953605</v>
      </c>
      <c r="P35" s="270"/>
      <c r="Q35" s="270">
        <f t="shared" si="1"/>
        <v>20601969365</v>
      </c>
    </row>
    <row r="36" spans="1:17" ht="21">
      <c r="A36" s="268" t="s">
        <v>316</v>
      </c>
      <c r="B36" s="269"/>
      <c r="C36" s="270">
        <v>1473605</v>
      </c>
      <c r="D36" s="269"/>
      <c r="E36" s="270">
        <v>2524353786</v>
      </c>
      <c r="F36" s="124"/>
      <c r="G36" s="270">
        <v>-4013073451</v>
      </c>
      <c r="H36" s="269"/>
      <c r="I36" s="270">
        <f t="shared" si="0"/>
        <v>-1488719665</v>
      </c>
      <c r="J36" s="270"/>
      <c r="K36" s="124">
        <v>14176414</v>
      </c>
      <c r="L36" s="270"/>
      <c r="M36" s="270">
        <v>30862679441</v>
      </c>
      <c r="N36" s="269"/>
      <c r="O36" s="270">
        <v>-31944300741</v>
      </c>
      <c r="P36" s="270"/>
      <c r="Q36" s="270">
        <f t="shared" si="1"/>
        <v>-1081621300</v>
      </c>
    </row>
    <row r="37" spans="1:17" ht="21">
      <c r="A37" s="268" t="s">
        <v>151</v>
      </c>
      <c r="B37" s="269"/>
      <c r="C37" s="270">
        <v>860022</v>
      </c>
      <c r="D37" s="269"/>
      <c r="E37" s="270">
        <v>7347592084</v>
      </c>
      <c r="F37" s="124"/>
      <c r="G37" s="270">
        <v>-7757980092</v>
      </c>
      <c r="H37" s="269"/>
      <c r="I37" s="270">
        <f t="shared" si="0"/>
        <v>-410388008</v>
      </c>
      <c r="J37" s="270"/>
      <c r="K37" s="124">
        <v>7956444</v>
      </c>
      <c r="L37" s="270"/>
      <c r="M37" s="270">
        <v>55579942821</v>
      </c>
      <c r="N37" s="269"/>
      <c r="O37" s="270">
        <v>-54928219048</v>
      </c>
      <c r="P37" s="270"/>
      <c r="Q37" s="270">
        <f t="shared" si="1"/>
        <v>651723773</v>
      </c>
    </row>
    <row r="38" spans="1:17" ht="21">
      <c r="A38" s="268" t="s">
        <v>340</v>
      </c>
      <c r="B38" s="269"/>
      <c r="C38" s="270">
        <v>162570</v>
      </c>
      <c r="D38" s="269"/>
      <c r="E38" s="270">
        <v>1618222997</v>
      </c>
      <c r="F38" s="124"/>
      <c r="G38" s="270">
        <v>-1312549554</v>
      </c>
      <c r="H38" s="269"/>
      <c r="I38" s="270">
        <f t="shared" si="0"/>
        <v>305673443</v>
      </c>
      <c r="J38" s="270"/>
      <c r="K38" s="124">
        <v>2435528</v>
      </c>
      <c r="L38" s="270"/>
      <c r="M38" s="270">
        <v>17423928697</v>
      </c>
      <c r="N38" s="269"/>
      <c r="O38" s="270">
        <v>-17092249822</v>
      </c>
      <c r="P38" s="270"/>
      <c r="Q38" s="270">
        <f t="shared" si="1"/>
        <v>331678875</v>
      </c>
    </row>
    <row r="39" spans="1:17" ht="21">
      <c r="A39" s="268" t="s">
        <v>155</v>
      </c>
      <c r="B39" s="269"/>
      <c r="C39" s="270">
        <v>512556</v>
      </c>
      <c r="D39" s="269"/>
      <c r="E39" s="270">
        <v>1642747061</v>
      </c>
      <c r="F39" s="124"/>
      <c r="G39" s="270">
        <v>-1390908999</v>
      </c>
      <c r="H39" s="269"/>
      <c r="I39" s="270">
        <f t="shared" si="0"/>
        <v>251838062</v>
      </c>
      <c r="J39" s="270"/>
      <c r="K39" s="124">
        <v>13466249</v>
      </c>
      <c r="L39" s="270"/>
      <c r="M39" s="270">
        <v>36029364551</v>
      </c>
      <c r="N39" s="269"/>
      <c r="O39" s="270">
        <v>-34801352379</v>
      </c>
      <c r="P39" s="270"/>
      <c r="Q39" s="270">
        <f t="shared" si="1"/>
        <v>1228012172</v>
      </c>
    </row>
    <row r="40" spans="1:17" ht="21">
      <c r="A40" s="268" t="s">
        <v>391</v>
      </c>
      <c r="B40" s="269"/>
      <c r="C40" s="270">
        <v>13810</v>
      </c>
      <c r="D40" s="269"/>
      <c r="E40" s="270">
        <v>6995937621</v>
      </c>
      <c r="F40" s="124"/>
      <c r="G40" s="270">
        <v>-3879422445</v>
      </c>
      <c r="H40" s="269"/>
      <c r="I40" s="270">
        <f t="shared" si="0"/>
        <v>3116515176</v>
      </c>
      <c r="J40" s="270"/>
      <c r="K40" s="124">
        <v>219175</v>
      </c>
      <c r="L40" s="270"/>
      <c r="M40" s="270">
        <v>115907357513</v>
      </c>
      <c r="N40" s="269"/>
      <c r="O40" s="270">
        <v>-61068222757</v>
      </c>
      <c r="P40" s="270"/>
      <c r="Q40" s="270">
        <f t="shared" si="1"/>
        <v>54839134756</v>
      </c>
    </row>
    <row r="41" spans="1:17" ht="21">
      <c r="A41" s="268" t="s">
        <v>535</v>
      </c>
      <c r="B41" s="269"/>
      <c r="C41" s="270">
        <v>0</v>
      </c>
      <c r="D41" s="269"/>
      <c r="E41" s="270">
        <v>0</v>
      </c>
      <c r="F41" s="124"/>
      <c r="G41" s="270">
        <v>0</v>
      </c>
      <c r="H41" s="269"/>
      <c r="I41" s="270">
        <f t="shared" si="0"/>
        <v>0</v>
      </c>
      <c r="J41" s="270"/>
      <c r="K41" s="124">
        <v>800000</v>
      </c>
      <c r="L41" s="270"/>
      <c r="M41" s="270">
        <v>51477295346</v>
      </c>
      <c r="N41" s="269"/>
      <c r="O41" s="270">
        <v>-45111858640</v>
      </c>
      <c r="P41" s="270"/>
      <c r="Q41" s="270">
        <f t="shared" si="1"/>
        <v>6365436706</v>
      </c>
    </row>
    <row r="42" spans="1:17" ht="21">
      <c r="A42" s="268" t="s">
        <v>97</v>
      </c>
      <c r="B42" s="269"/>
      <c r="C42" s="270">
        <v>173111</v>
      </c>
      <c r="D42" s="269"/>
      <c r="E42" s="270">
        <v>3253377825</v>
      </c>
      <c r="F42" s="124"/>
      <c r="G42" s="270">
        <v>-2665132877</v>
      </c>
      <c r="H42" s="269"/>
      <c r="I42" s="270">
        <f t="shared" si="0"/>
        <v>588244948</v>
      </c>
      <c r="J42" s="270"/>
      <c r="K42" s="124">
        <v>3497677</v>
      </c>
      <c r="L42" s="270"/>
      <c r="M42" s="270">
        <v>102866419012</v>
      </c>
      <c r="N42" s="269"/>
      <c r="O42" s="270">
        <v>-84353321716</v>
      </c>
      <c r="P42" s="270"/>
      <c r="Q42" s="270">
        <f t="shared" si="1"/>
        <v>18513097296</v>
      </c>
    </row>
    <row r="43" spans="1:17" ht="21">
      <c r="A43" s="268" t="s">
        <v>113</v>
      </c>
      <c r="B43" s="269"/>
      <c r="C43" s="270">
        <v>2362526</v>
      </c>
      <c r="D43" s="269"/>
      <c r="E43" s="270">
        <v>14264330674</v>
      </c>
      <c r="F43" s="124"/>
      <c r="G43" s="270">
        <v>-13128444948</v>
      </c>
      <c r="H43" s="269"/>
      <c r="I43" s="270">
        <f t="shared" si="0"/>
        <v>1135885726</v>
      </c>
      <c r="J43" s="270"/>
      <c r="K43" s="124">
        <v>16047086</v>
      </c>
      <c r="L43" s="270"/>
      <c r="M43" s="270">
        <v>117841658934</v>
      </c>
      <c r="N43" s="269"/>
      <c r="O43" s="270">
        <v>-111812645425</v>
      </c>
      <c r="P43" s="270"/>
      <c r="Q43" s="270">
        <f t="shared" si="1"/>
        <v>6029013509</v>
      </c>
    </row>
    <row r="44" spans="1:17" ht="21">
      <c r="A44" s="268" t="s">
        <v>329</v>
      </c>
      <c r="B44" s="269"/>
      <c r="C44" s="270">
        <v>1452660</v>
      </c>
      <c r="D44" s="269"/>
      <c r="E44" s="270">
        <v>4190823774</v>
      </c>
      <c r="F44" s="124"/>
      <c r="G44" s="270">
        <v>-4707827613</v>
      </c>
      <c r="H44" s="269"/>
      <c r="I44" s="270">
        <f t="shared" si="0"/>
        <v>-517003839</v>
      </c>
      <c r="J44" s="270"/>
      <c r="K44" s="124">
        <v>24856034</v>
      </c>
      <c r="L44" s="270"/>
      <c r="M44" s="270">
        <v>86575565830</v>
      </c>
      <c r="N44" s="269"/>
      <c r="O44" s="270">
        <v>-75733615917</v>
      </c>
      <c r="P44" s="270"/>
      <c r="Q44" s="270">
        <f t="shared" si="1"/>
        <v>10841949913</v>
      </c>
    </row>
    <row r="45" spans="1:17" ht="21">
      <c r="A45" s="268" t="s">
        <v>144</v>
      </c>
      <c r="B45" s="269"/>
      <c r="C45" s="270">
        <v>70158</v>
      </c>
      <c r="D45" s="269"/>
      <c r="E45" s="270">
        <v>7529959610</v>
      </c>
      <c r="F45" s="124"/>
      <c r="G45" s="270">
        <v>-9162476413</v>
      </c>
      <c r="H45" s="269"/>
      <c r="I45" s="270">
        <f t="shared" si="0"/>
        <v>-1632516803</v>
      </c>
      <c r="J45" s="270"/>
      <c r="K45" s="124">
        <v>367663</v>
      </c>
      <c r="L45" s="270"/>
      <c r="M45" s="270">
        <v>47223869545</v>
      </c>
      <c r="N45" s="269"/>
      <c r="O45" s="270">
        <v>-48193316500</v>
      </c>
      <c r="P45" s="270"/>
      <c r="Q45" s="270">
        <f t="shared" si="1"/>
        <v>-969446955</v>
      </c>
    </row>
    <row r="46" spans="1:17" ht="21">
      <c r="A46" s="268" t="s">
        <v>94</v>
      </c>
      <c r="B46" s="269"/>
      <c r="C46" s="270">
        <v>581318</v>
      </c>
      <c r="D46" s="269"/>
      <c r="E46" s="270">
        <v>1233806173</v>
      </c>
      <c r="F46" s="124"/>
      <c r="G46" s="270">
        <v>-1177523562</v>
      </c>
      <c r="H46" s="269"/>
      <c r="I46" s="270">
        <f t="shared" si="0"/>
        <v>56282611</v>
      </c>
      <c r="J46" s="270"/>
      <c r="K46" s="124">
        <v>24788608</v>
      </c>
      <c r="L46" s="270"/>
      <c r="M46" s="270">
        <v>53231326118</v>
      </c>
      <c r="N46" s="269"/>
      <c r="O46" s="270">
        <v>-52210364598</v>
      </c>
      <c r="P46" s="270"/>
      <c r="Q46" s="270">
        <f t="shared" si="1"/>
        <v>1020961520</v>
      </c>
    </row>
    <row r="47" spans="1:17" ht="21">
      <c r="A47" s="268" t="s">
        <v>237</v>
      </c>
      <c r="B47" s="269"/>
      <c r="C47" s="270">
        <v>1060000</v>
      </c>
      <c r="D47" s="269"/>
      <c r="E47" s="270">
        <v>3625814133</v>
      </c>
      <c r="F47" s="124"/>
      <c r="G47" s="270">
        <v>-3673448881</v>
      </c>
      <c r="H47" s="269"/>
      <c r="I47" s="270">
        <f t="shared" si="0"/>
        <v>-47634748</v>
      </c>
      <c r="J47" s="270"/>
      <c r="K47" s="124">
        <v>15376237</v>
      </c>
      <c r="L47" s="270"/>
      <c r="M47" s="270">
        <v>52872074065</v>
      </c>
      <c r="N47" s="269"/>
      <c r="O47" s="270">
        <v>-51088518987</v>
      </c>
      <c r="P47" s="270"/>
      <c r="Q47" s="270">
        <f t="shared" si="1"/>
        <v>1783555078</v>
      </c>
    </row>
    <row r="48" spans="1:17" ht="21">
      <c r="A48" s="268" t="s">
        <v>274</v>
      </c>
      <c r="B48" s="269"/>
      <c r="C48" s="270">
        <v>1329463</v>
      </c>
      <c r="D48" s="269"/>
      <c r="E48" s="270">
        <v>1584084523</v>
      </c>
      <c r="F48" s="124"/>
      <c r="G48" s="270">
        <v>-1701392820</v>
      </c>
      <c r="H48" s="269"/>
      <c r="I48" s="270">
        <f t="shared" si="0"/>
        <v>-117308297</v>
      </c>
      <c r="J48" s="270"/>
      <c r="K48" s="124">
        <v>34362432</v>
      </c>
      <c r="L48" s="270"/>
      <c r="M48" s="270">
        <v>40903267627</v>
      </c>
      <c r="N48" s="269"/>
      <c r="O48" s="270">
        <v>-40344570654</v>
      </c>
      <c r="P48" s="270"/>
      <c r="Q48" s="270">
        <f t="shared" si="1"/>
        <v>558696973</v>
      </c>
    </row>
    <row r="49" spans="1:17" ht="21">
      <c r="A49" s="268" t="s">
        <v>332</v>
      </c>
      <c r="B49" s="269"/>
      <c r="C49" s="270">
        <v>220975</v>
      </c>
      <c r="D49" s="269"/>
      <c r="E49" s="270">
        <v>760553060</v>
      </c>
      <c r="F49" s="124"/>
      <c r="G49" s="270">
        <v>-828493905</v>
      </c>
      <c r="H49" s="269"/>
      <c r="I49" s="270">
        <f t="shared" si="0"/>
        <v>-67940845</v>
      </c>
      <c r="J49" s="270"/>
      <c r="K49" s="124">
        <v>19486553</v>
      </c>
      <c r="L49" s="270"/>
      <c r="M49" s="270">
        <v>76764786433</v>
      </c>
      <c r="N49" s="269"/>
      <c r="O49" s="270">
        <v>-72916427254</v>
      </c>
      <c r="P49" s="270"/>
      <c r="Q49" s="270">
        <f t="shared" si="1"/>
        <v>3848359179</v>
      </c>
    </row>
    <row r="50" spans="1:17" ht="21">
      <c r="A50" s="268" t="s">
        <v>250</v>
      </c>
      <c r="B50" s="269"/>
      <c r="C50" s="270">
        <v>500000</v>
      </c>
      <c r="D50" s="269"/>
      <c r="E50" s="270">
        <v>3631708221</v>
      </c>
      <c r="F50" s="124"/>
      <c r="G50" s="270">
        <v>-3491034596</v>
      </c>
      <c r="H50" s="269"/>
      <c r="I50" s="270">
        <f t="shared" si="0"/>
        <v>140673625</v>
      </c>
      <c r="J50" s="270"/>
      <c r="K50" s="124">
        <v>16144407</v>
      </c>
      <c r="L50" s="270"/>
      <c r="M50" s="270">
        <v>105085761145</v>
      </c>
      <c r="N50" s="269"/>
      <c r="O50" s="270">
        <v>-100277612533</v>
      </c>
      <c r="P50" s="270"/>
      <c r="Q50" s="270">
        <f t="shared" si="1"/>
        <v>4808148612</v>
      </c>
    </row>
    <row r="51" spans="1:17" ht="21">
      <c r="A51" s="268" t="s">
        <v>464</v>
      </c>
      <c r="B51" s="269"/>
      <c r="C51" s="270">
        <v>0</v>
      </c>
      <c r="D51" s="269"/>
      <c r="E51" s="270">
        <v>0</v>
      </c>
      <c r="F51" s="124"/>
      <c r="G51" s="270">
        <v>0</v>
      </c>
      <c r="H51" s="269"/>
      <c r="I51" s="270">
        <f t="shared" si="0"/>
        <v>0</v>
      </c>
      <c r="J51" s="270"/>
      <c r="K51" s="124">
        <v>869241</v>
      </c>
      <c r="L51" s="270"/>
      <c r="M51" s="270">
        <v>35022978408</v>
      </c>
      <c r="N51" s="269"/>
      <c r="O51" s="270">
        <v>-26422303566</v>
      </c>
      <c r="P51" s="270"/>
      <c r="Q51" s="270">
        <f t="shared" si="1"/>
        <v>8600674842</v>
      </c>
    </row>
    <row r="52" spans="1:17" ht="21">
      <c r="A52" s="268" t="s">
        <v>175</v>
      </c>
      <c r="B52" s="269"/>
      <c r="C52" s="270">
        <v>0</v>
      </c>
      <c r="D52" s="269"/>
      <c r="E52" s="270">
        <v>0</v>
      </c>
      <c r="F52" s="124"/>
      <c r="G52" s="270">
        <v>0</v>
      </c>
      <c r="H52" s="269"/>
      <c r="I52" s="270">
        <f t="shared" si="0"/>
        <v>0</v>
      </c>
      <c r="J52" s="270"/>
      <c r="K52" s="124">
        <v>4151783</v>
      </c>
      <c r="L52" s="270"/>
      <c r="M52" s="270">
        <v>30982094726</v>
      </c>
      <c r="N52" s="269"/>
      <c r="O52" s="270">
        <v>-31169388806</v>
      </c>
      <c r="P52" s="270"/>
      <c r="Q52" s="270">
        <f t="shared" si="1"/>
        <v>-187294080</v>
      </c>
    </row>
    <row r="53" spans="1:17" ht="21">
      <c r="A53" s="268" t="s">
        <v>533</v>
      </c>
      <c r="B53" s="269"/>
      <c r="C53" s="270">
        <v>153986</v>
      </c>
      <c r="D53" s="269"/>
      <c r="E53" s="270">
        <v>7766604843</v>
      </c>
      <c r="F53" s="124"/>
      <c r="G53" s="270">
        <v>-8244757867</v>
      </c>
      <c r="H53" s="269"/>
      <c r="I53" s="270">
        <f t="shared" si="0"/>
        <v>-478153024</v>
      </c>
      <c r="J53" s="270"/>
      <c r="K53" s="124">
        <v>334164</v>
      </c>
      <c r="L53" s="270"/>
      <c r="M53" s="270">
        <v>18050107168</v>
      </c>
      <c r="N53" s="269"/>
      <c r="O53" s="270">
        <v>-17891894511</v>
      </c>
      <c r="P53" s="270"/>
      <c r="Q53" s="270">
        <f t="shared" si="1"/>
        <v>158212657</v>
      </c>
    </row>
    <row r="54" spans="1:17" ht="21">
      <c r="A54" s="268" t="s">
        <v>109</v>
      </c>
      <c r="B54" s="269"/>
      <c r="C54" s="270">
        <v>2652506</v>
      </c>
      <c r="D54" s="269"/>
      <c r="E54" s="270">
        <v>3243199272</v>
      </c>
      <c r="F54" s="124"/>
      <c r="G54" s="270">
        <v>-3682717356</v>
      </c>
      <c r="H54" s="269"/>
      <c r="I54" s="270">
        <f t="shared" si="0"/>
        <v>-439518084</v>
      </c>
      <c r="J54" s="270"/>
      <c r="K54" s="124">
        <v>95257912</v>
      </c>
      <c r="L54" s="270"/>
      <c r="M54" s="270">
        <v>126145364235</v>
      </c>
      <c r="N54" s="269"/>
      <c r="O54" s="270">
        <v>-125803361794</v>
      </c>
      <c r="P54" s="270"/>
      <c r="Q54" s="270">
        <f t="shared" si="1"/>
        <v>342002441</v>
      </c>
    </row>
    <row r="55" spans="1:17" ht="21">
      <c r="A55" s="268" t="s">
        <v>403</v>
      </c>
      <c r="B55" s="269"/>
      <c r="C55" s="270">
        <v>269281</v>
      </c>
      <c r="D55" s="269"/>
      <c r="E55" s="270">
        <v>2256492463</v>
      </c>
      <c r="F55" s="124"/>
      <c r="G55" s="270">
        <v>-2993448356</v>
      </c>
      <c r="H55" s="269"/>
      <c r="I55" s="270">
        <f t="shared" si="0"/>
        <v>-736955893</v>
      </c>
      <c r="J55" s="270"/>
      <c r="K55" s="124">
        <v>4273398</v>
      </c>
      <c r="L55" s="270"/>
      <c r="M55" s="270">
        <v>45048768772</v>
      </c>
      <c r="N55" s="269"/>
      <c r="O55" s="270">
        <v>-45833755588</v>
      </c>
      <c r="P55" s="270"/>
      <c r="Q55" s="270">
        <f t="shared" si="1"/>
        <v>-784986816</v>
      </c>
    </row>
    <row r="56" spans="1:17" ht="21">
      <c r="A56" s="268" t="s">
        <v>223</v>
      </c>
      <c r="B56" s="269"/>
      <c r="C56" s="270">
        <v>98776</v>
      </c>
      <c r="D56" s="269"/>
      <c r="E56" s="270">
        <v>3897933775</v>
      </c>
      <c r="F56" s="124"/>
      <c r="G56" s="270">
        <v>-4333642350</v>
      </c>
      <c r="H56" s="269"/>
      <c r="I56" s="270">
        <f t="shared" si="0"/>
        <v>-435708575</v>
      </c>
      <c r="J56" s="270"/>
      <c r="K56" s="124">
        <v>813520</v>
      </c>
      <c r="L56" s="270"/>
      <c r="M56" s="270">
        <v>29421797889</v>
      </c>
      <c r="N56" s="269"/>
      <c r="O56" s="270">
        <v>-29283396098</v>
      </c>
      <c r="P56" s="270"/>
      <c r="Q56" s="270">
        <f t="shared" si="1"/>
        <v>138401791</v>
      </c>
    </row>
    <row r="57" spans="1:17" ht="21">
      <c r="A57" s="268" t="s">
        <v>367</v>
      </c>
      <c r="B57" s="269"/>
      <c r="C57" s="270">
        <v>279901</v>
      </c>
      <c r="D57" s="269"/>
      <c r="E57" s="270">
        <v>2223856320</v>
      </c>
      <c r="F57" s="124"/>
      <c r="G57" s="270">
        <v>-2146955914</v>
      </c>
      <c r="H57" s="269"/>
      <c r="I57" s="270">
        <f t="shared" si="0"/>
        <v>76900406</v>
      </c>
      <c r="J57" s="270"/>
      <c r="K57" s="124">
        <v>5150818</v>
      </c>
      <c r="L57" s="270"/>
      <c r="M57" s="270">
        <v>46982866897</v>
      </c>
      <c r="N57" s="269"/>
      <c r="O57" s="270">
        <v>-44272596759</v>
      </c>
      <c r="P57" s="270"/>
      <c r="Q57" s="270">
        <f t="shared" si="1"/>
        <v>2710270138</v>
      </c>
    </row>
    <row r="58" spans="1:17" ht="21">
      <c r="A58" s="268" t="s">
        <v>486</v>
      </c>
      <c r="B58" s="269"/>
      <c r="C58" s="270">
        <v>201591</v>
      </c>
      <c r="D58" s="269"/>
      <c r="E58" s="270">
        <v>3749693237</v>
      </c>
      <c r="F58" s="124"/>
      <c r="G58" s="270">
        <v>-3875014747</v>
      </c>
      <c r="H58" s="269"/>
      <c r="I58" s="270">
        <f t="shared" si="0"/>
        <v>-125321510</v>
      </c>
      <c r="J58" s="270"/>
      <c r="K58" s="124">
        <v>499705</v>
      </c>
      <c r="L58" s="270"/>
      <c r="M58" s="270">
        <v>10048069033</v>
      </c>
      <c r="N58" s="269"/>
      <c r="O58" s="270">
        <v>-9502439615</v>
      </c>
      <c r="P58" s="270"/>
      <c r="Q58" s="270">
        <f t="shared" si="1"/>
        <v>545629418</v>
      </c>
    </row>
    <row r="59" spans="1:17" ht="21">
      <c r="A59" s="268" t="s">
        <v>257</v>
      </c>
      <c r="B59" s="269"/>
      <c r="C59" s="270">
        <v>236447</v>
      </c>
      <c r="D59" s="269"/>
      <c r="E59" s="270">
        <v>5835545006</v>
      </c>
      <c r="F59" s="124"/>
      <c r="G59" s="270">
        <v>-5701831297</v>
      </c>
      <c r="H59" s="269"/>
      <c r="I59" s="270">
        <f t="shared" si="0"/>
        <v>133713709</v>
      </c>
      <c r="J59" s="270"/>
      <c r="K59" s="124">
        <v>2774051</v>
      </c>
      <c r="L59" s="270"/>
      <c r="M59" s="270">
        <v>51902125637</v>
      </c>
      <c r="N59" s="269"/>
      <c r="O59" s="270">
        <v>-47164664737</v>
      </c>
      <c r="P59" s="270"/>
      <c r="Q59" s="270">
        <f t="shared" si="1"/>
        <v>4737460900</v>
      </c>
    </row>
    <row r="60" spans="1:17" ht="21">
      <c r="A60" s="268" t="s">
        <v>148</v>
      </c>
      <c r="B60" s="269"/>
      <c r="C60" s="270">
        <v>118830</v>
      </c>
      <c r="D60" s="269"/>
      <c r="E60" s="270">
        <v>2216595450</v>
      </c>
      <c r="F60" s="124"/>
      <c r="G60" s="270">
        <v>-2923695320</v>
      </c>
      <c r="H60" s="269"/>
      <c r="I60" s="270">
        <f t="shared" si="0"/>
        <v>-707099870</v>
      </c>
      <c r="J60" s="270"/>
      <c r="K60" s="124">
        <v>601991</v>
      </c>
      <c r="L60" s="270"/>
      <c r="M60" s="270">
        <v>11462123543</v>
      </c>
      <c r="N60" s="269"/>
      <c r="O60" s="270">
        <v>-13782086343</v>
      </c>
      <c r="P60" s="270"/>
      <c r="Q60" s="270">
        <f t="shared" si="1"/>
        <v>-2319962800</v>
      </c>
    </row>
    <row r="61" spans="1:17" ht="21">
      <c r="A61" s="268" t="s">
        <v>171</v>
      </c>
      <c r="B61" s="269"/>
      <c r="C61" s="270">
        <v>250820</v>
      </c>
      <c r="D61" s="269"/>
      <c r="E61" s="270">
        <v>3222858678</v>
      </c>
      <c r="F61" s="124"/>
      <c r="G61" s="270">
        <v>-2312473146</v>
      </c>
      <c r="H61" s="269"/>
      <c r="I61" s="270">
        <f t="shared" si="0"/>
        <v>910385532</v>
      </c>
      <c r="J61" s="270"/>
      <c r="K61" s="124">
        <v>6246384</v>
      </c>
      <c r="L61" s="270"/>
      <c r="M61" s="270">
        <v>55764608084</v>
      </c>
      <c r="N61" s="269"/>
      <c r="O61" s="270">
        <v>-55252913306</v>
      </c>
      <c r="P61" s="270"/>
      <c r="Q61" s="270">
        <f t="shared" si="1"/>
        <v>511694778</v>
      </c>
    </row>
    <row r="62" spans="1:17" ht="21">
      <c r="A62" s="268" t="s">
        <v>126</v>
      </c>
      <c r="B62" s="269"/>
      <c r="C62" s="270">
        <v>0</v>
      </c>
      <c r="D62" s="269"/>
      <c r="E62" s="270">
        <v>0</v>
      </c>
      <c r="F62" s="124"/>
      <c r="G62" s="270">
        <v>0</v>
      </c>
      <c r="H62" s="269"/>
      <c r="I62" s="270">
        <f t="shared" si="0"/>
        <v>0</v>
      </c>
      <c r="J62" s="270"/>
      <c r="K62" s="124">
        <v>4475572</v>
      </c>
      <c r="L62" s="270"/>
      <c r="M62" s="270">
        <v>24269989089</v>
      </c>
      <c r="N62" s="269"/>
      <c r="O62" s="270">
        <v>-23179050493</v>
      </c>
      <c r="P62" s="270"/>
      <c r="Q62" s="270">
        <f t="shared" si="1"/>
        <v>1090938596</v>
      </c>
    </row>
    <row r="63" spans="1:17" ht="21">
      <c r="A63" s="268" t="s">
        <v>494</v>
      </c>
      <c r="B63" s="269"/>
      <c r="C63" s="270">
        <v>764520</v>
      </c>
      <c r="D63" s="269"/>
      <c r="E63" s="270">
        <v>4642735151</v>
      </c>
      <c r="F63" s="124"/>
      <c r="G63" s="270">
        <v>-3959233124</v>
      </c>
      <c r="H63" s="269"/>
      <c r="I63" s="270">
        <f t="shared" si="0"/>
        <v>683502027</v>
      </c>
      <c r="J63" s="270"/>
      <c r="K63" s="124">
        <v>2627472</v>
      </c>
      <c r="L63" s="270"/>
      <c r="M63" s="270">
        <v>17543648489</v>
      </c>
      <c r="N63" s="269"/>
      <c r="O63" s="270">
        <v>-13606935300</v>
      </c>
      <c r="P63" s="270"/>
      <c r="Q63" s="270">
        <f t="shared" si="1"/>
        <v>3936713189</v>
      </c>
    </row>
    <row r="64" spans="1:17" ht="21">
      <c r="A64" s="268" t="s">
        <v>263</v>
      </c>
      <c r="B64" s="269"/>
      <c r="C64" s="270">
        <v>15023</v>
      </c>
      <c r="D64" s="269"/>
      <c r="E64" s="270">
        <v>1068288417</v>
      </c>
      <c r="F64" s="124"/>
      <c r="G64" s="270">
        <v>-1137574358</v>
      </c>
      <c r="H64" s="269"/>
      <c r="I64" s="270">
        <f t="shared" si="0"/>
        <v>-69285941</v>
      </c>
      <c r="J64" s="270"/>
      <c r="K64" s="124">
        <v>421871</v>
      </c>
      <c r="L64" s="270"/>
      <c r="M64" s="270">
        <v>30280730001</v>
      </c>
      <c r="N64" s="269"/>
      <c r="O64" s="270">
        <v>-28586989228</v>
      </c>
      <c r="P64" s="270"/>
      <c r="Q64" s="270">
        <f t="shared" si="1"/>
        <v>1693740773</v>
      </c>
    </row>
    <row r="65" spans="1:17" ht="21">
      <c r="A65" s="268" t="s">
        <v>232</v>
      </c>
      <c r="B65" s="269"/>
      <c r="C65" s="270">
        <v>0</v>
      </c>
      <c r="D65" s="269"/>
      <c r="E65" s="270">
        <v>0</v>
      </c>
      <c r="F65" s="124"/>
      <c r="G65" s="270">
        <v>0</v>
      </c>
      <c r="H65" s="269"/>
      <c r="I65" s="270">
        <f t="shared" si="0"/>
        <v>0</v>
      </c>
      <c r="J65" s="270"/>
      <c r="K65" s="124">
        <v>27457812</v>
      </c>
      <c r="L65" s="270"/>
      <c r="M65" s="270">
        <v>84508908278</v>
      </c>
      <c r="N65" s="269"/>
      <c r="O65" s="270">
        <v>-56975030984</v>
      </c>
      <c r="P65" s="270"/>
      <c r="Q65" s="270">
        <f t="shared" si="1"/>
        <v>27533877294</v>
      </c>
    </row>
    <row r="66" spans="1:17" ht="21">
      <c r="A66" s="268" t="s">
        <v>408</v>
      </c>
      <c r="B66" s="269"/>
      <c r="C66" s="270">
        <v>1991075</v>
      </c>
      <c r="D66" s="269"/>
      <c r="E66" s="270">
        <v>37446017538</v>
      </c>
      <c r="F66" s="124"/>
      <c r="G66" s="270">
        <v>-38707157403</v>
      </c>
      <c r="H66" s="269"/>
      <c r="I66" s="270">
        <f t="shared" si="0"/>
        <v>-1261139865</v>
      </c>
      <c r="J66" s="270"/>
      <c r="K66" s="124">
        <v>5804207</v>
      </c>
      <c r="L66" s="270"/>
      <c r="M66" s="270">
        <v>109325254090</v>
      </c>
      <c r="N66" s="269"/>
      <c r="O66" s="270">
        <v>-107257898519</v>
      </c>
      <c r="P66" s="270"/>
      <c r="Q66" s="270">
        <f t="shared" si="1"/>
        <v>2067355571</v>
      </c>
    </row>
    <row r="67" spans="1:17" ht="21">
      <c r="A67" s="268" t="s">
        <v>404</v>
      </c>
      <c r="B67" s="269"/>
      <c r="C67" s="270">
        <v>0</v>
      </c>
      <c r="D67" s="269"/>
      <c r="E67" s="270">
        <v>0</v>
      </c>
      <c r="F67" s="124"/>
      <c r="G67" s="270">
        <v>0</v>
      </c>
      <c r="H67" s="269"/>
      <c r="I67" s="270">
        <f t="shared" si="0"/>
        <v>0</v>
      </c>
      <c r="J67" s="270"/>
      <c r="K67" s="124">
        <v>12207561</v>
      </c>
      <c r="L67" s="270"/>
      <c r="M67" s="270">
        <v>135626461110</v>
      </c>
      <c r="N67" s="269"/>
      <c r="O67" s="270">
        <v>-120191115773</v>
      </c>
      <c r="P67" s="270"/>
      <c r="Q67" s="270">
        <f t="shared" si="1"/>
        <v>15435345337</v>
      </c>
    </row>
    <row r="68" spans="1:17" ht="21">
      <c r="A68" s="268" t="s">
        <v>536</v>
      </c>
      <c r="B68" s="269"/>
      <c r="C68" s="270">
        <v>0</v>
      </c>
      <c r="D68" s="269"/>
      <c r="E68" s="270">
        <v>0</v>
      </c>
      <c r="F68" s="124"/>
      <c r="G68" s="270">
        <v>0</v>
      </c>
      <c r="H68" s="269"/>
      <c r="I68" s="270">
        <f t="shared" si="0"/>
        <v>0</v>
      </c>
      <c r="J68" s="270"/>
      <c r="K68" s="124">
        <v>2793453</v>
      </c>
      <c r="L68" s="270"/>
      <c r="M68" s="270">
        <v>41984802912</v>
      </c>
      <c r="N68" s="269"/>
      <c r="O68" s="270">
        <v>-40416104972</v>
      </c>
      <c r="P68" s="270"/>
      <c r="Q68" s="270">
        <f t="shared" si="1"/>
        <v>1568697940</v>
      </c>
    </row>
    <row r="69" spans="1:17" ht="21">
      <c r="A69" s="268" t="s">
        <v>210</v>
      </c>
      <c r="B69" s="269"/>
      <c r="C69" s="270">
        <v>281961</v>
      </c>
      <c r="D69" s="269"/>
      <c r="E69" s="270">
        <v>3494033643</v>
      </c>
      <c r="F69" s="124"/>
      <c r="G69" s="270">
        <v>-3317899917</v>
      </c>
      <c r="H69" s="269"/>
      <c r="I69" s="270">
        <f t="shared" si="0"/>
        <v>176133726</v>
      </c>
      <c r="J69" s="270"/>
      <c r="K69" s="124">
        <v>14103584</v>
      </c>
      <c r="L69" s="270"/>
      <c r="M69" s="270">
        <v>167750656228</v>
      </c>
      <c r="N69" s="269"/>
      <c r="O69" s="270">
        <v>-162003209547</v>
      </c>
      <c r="P69" s="270"/>
      <c r="Q69" s="270">
        <f t="shared" si="1"/>
        <v>5747446681</v>
      </c>
    </row>
    <row r="70" spans="1:17" ht="21">
      <c r="A70" s="268" t="s">
        <v>79</v>
      </c>
      <c r="B70" s="269"/>
      <c r="C70" s="270">
        <v>121085</v>
      </c>
      <c r="D70" s="269"/>
      <c r="E70" s="270">
        <v>2536075658</v>
      </c>
      <c r="F70" s="124"/>
      <c r="G70" s="270">
        <v>-2653216952</v>
      </c>
      <c r="H70" s="269"/>
      <c r="I70" s="270">
        <f t="shared" si="0"/>
        <v>-117141294</v>
      </c>
      <c r="J70" s="270"/>
      <c r="K70" s="124">
        <v>1654577</v>
      </c>
      <c r="L70" s="270"/>
      <c r="M70" s="270">
        <v>32100814343</v>
      </c>
      <c r="N70" s="269"/>
      <c r="O70" s="270">
        <v>-31077171987</v>
      </c>
      <c r="P70" s="270"/>
      <c r="Q70" s="270">
        <f t="shared" si="1"/>
        <v>1023642356</v>
      </c>
    </row>
    <row r="71" spans="1:17" ht="21">
      <c r="A71" s="268" t="s">
        <v>375</v>
      </c>
      <c r="B71" s="269"/>
      <c r="C71" s="270">
        <v>2811846</v>
      </c>
      <c r="D71" s="269"/>
      <c r="E71" s="270">
        <v>4658620415</v>
      </c>
      <c r="F71" s="124"/>
      <c r="G71" s="270">
        <v>-7718235470</v>
      </c>
      <c r="H71" s="269"/>
      <c r="I71" s="270">
        <f t="shared" si="0"/>
        <v>-3059615055</v>
      </c>
      <c r="J71" s="270"/>
      <c r="K71" s="124">
        <v>15811519</v>
      </c>
      <c r="L71" s="270"/>
      <c r="M71" s="270">
        <v>37825626073</v>
      </c>
      <c r="N71" s="269"/>
      <c r="O71" s="270">
        <v>-39756673352</v>
      </c>
      <c r="P71" s="270"/>
      <c r="Q71" s="270">
        <f t="shared" si="1"/>
        <v>-1931047279</v>
      </c>
    </row>
    <row r="72" spans="1:17" ht="21">
      <c r="A72" s="268" t="s">
        <v>156</v>
      </c>
      <c r="B72" s="269"/>
      <c r="C72" s="270">
        <v>711538</v>
      </c>
      <c r="D72" s="269"/>
      <c r="E72" s="270">
        <v>4120013384</v>
      </c>
      <c r="F72" s="124"/>
      <c r="G72" s="270">
        <v>-3911993497</v>
      </c>
      <c r="H72" s="269"/>
      <c r="I72" s="270">
        <f t="shared" si="0"/>
        <v>208019887</v>
      </c>
      <c r="J72" s="270"/>
      <c r="K72" s="124">
        <v>13031502</v>
      </c>
      <c r="L72" s="270"/>
      <c r="M72" s="270">
        <v>69451078805</v>
      </c>
      <c r="N72" s="269"/>
      <c r="O72" s="270">
        <v>-67179344797</v>
      </c>
      <c r="P72" s="270"/>
      <c r="Q72" s="270">
        <f t="shared" si="1"/>
        <v>2271734008</v>
      </c>
    </row>
    <row r="73" spans="1:17" ht="21" customHeight="1">
      <c r="A73" s="268" t="s">
        <v>272</v>
      </c>
      <c r="B73" s="269"/>
      <c r="C73" s="270">
        <v>1517470</v>
      </c>
      <c r="D73" s="269"/>
      <c r="E73" s="270">
        <v>2267044035</v>
      </c>
      <c r="F73" s="124"/>
      <c r="G73" s="270">
        <v>-2726770189</v>
      </c>
      <c r="H73" s="269"/>
      <c r="I73" s="270">
        <f t="shared" ref="I73:I136" si="2">E73+G73</f>
        <v>-459726154</v>
      </c>
      <c r="J73" s="270"/>
      <c r="K73" s="124">
        <v>9648128</v>
      </c>
      <c r="L73" s="270"/>
      <c r="M73" s="270">
        <v>15229651686</v>
      </c>
      <c r="N73" s="269"/>
      <c r="O73" s="270">
        <v>-15443179770</v>
      </c>
      <c r="P73" s="270"/>
      <c r="Q73" s="270">
        <f t="shared" ref="Q73:Q136" si="3">M73+O73</f>
        <v>-213528084</v>
      </c>
    </row>
    <row r="74" spans="1:17" ht="21">
      <c r="A74" s="268" t="s">
        <v>479</v>
      </c>
      <c r="B74" s="269"/>
      <c r="C74" s="270">
        <v>641117</v>
      </c>
      <c r="D74" s="269"/>
      <c r="E74" s="270">
        <v>2256476010</v>
      </c>
      <c r="F74" s="124"/>
      <c r="G74" s="270">
        <v>-3024026241</v>
      </c>
      <c r="H74" s="269"/>
      <c r="I74" s="270">
        <f t="shared" si="2"/>
        <v>-767550231</v>
      </c>
      <c r="J74" s="270"/>
      <c r="K74" s="124">
        <v>3796921</v>
      </c>
      <c r="L74" s="270"/>
      <c r="M74" s="270">
        <v>17060774514</v>
      </c>
      <c r="N74" s="269"/>
      <c r="O74" s="270">
        <v>-17311830806</v>
      </c>
      <c r="P74" s="270"/>
      <c r="Q74" s="270">
        <f t="shared" si="3"/>
        <v>-251056292</v>
      </c>
    </row>
    <row r="75" spans="1:17" ht="21">
      <c r="A75" s="268" t="s">
        <v>463</v>
      </c>
      <c r="B75" s="269"/>
      <c r="C75" s="270">
        <v>2413925</v>
      </c>
      <c r="D75" s="269"/>
      <c r="E75" s="270">
        <v>2715857517</v>
      </c>
      <c r="F75" s="124"/>
      <c r="G75" s="270">
        <v>-2952768748</v>
      </c>
      <c r="H75" s="269"/>
      <c r="I75" s="270">
        <f t="shared" si="2"/>
        <v>-236911231</v>
      </c>
      <c r="J75" s="270"/>
      <c r="K75" s="124">
        <v>15293979</v>
      </c>
      <c r="L75" s="270"/>
      <c r="M75" s="270">
        <v>17889970691</v>
      </c>
      <c r="N75" s="269"/>
      <c r="O75" s="270">
        <v>-17121863131</v>
      </c>
      <c r="P75" s="270"/>
      <c r="Q75" s="270">
        <f t="shared" si="3"/>
        <v>768107560</v>
      </c>
    </row>
    <row r="76" spans="1:17" ht="21">
      <c r="A76" s="268" t="s">
        <v>462</v>
      </c>
      <c r="B76" s="269"/>
      <c r="C76" s="270">
        <v>0</v>
      </c>
      <c r="D76" s="269"/>
      <c r="E76" s="270">
        <v>0</v>
      </c>
      <c r="F76" s="124"/>
      <c r="G76" s="270">
        <v>0</v>
      </c>
      <c r="H76" s="269"/>
      <c r="I76" s="270">
        <f t="shared" si="2"/>
        <v>0</v>
      </c>
      <c r="J76" s="270"/>
      <c r="K76" s="124">
        <v>1452138</v>
      </c>
      <c r="L76" s="270"/>
      <c r="M76" s="270">
        <v>51389088177</v>
      </c>
      <c r="N76" s="269"/>
      <c r="O76" s="270">
        <v>-38512224998</v>
      </c>
      <c r="P76" s="270"/>
      <c r="Q76" s="270">
        <f t="shared" si="3"/>
        <v>12876863179</v>
      </c>
    </row>
    <row r="77" spans="1:17" ht="21">
      <c r="A77" s="268" t="s">
        <v>393</v>
      </c>
      <c r="B77" s="269"/>
      <c r="C77" s="270">
        <v>13508</v>
      </c>
      <c r="D77" s="269"/>
      <c r="E77" s="270">
        <v>536713770</v>
      </c>
      <c r="F77" s="124"/>
      <c r="G77" s="270">
        <v>-528499092</v>
      </c>
      <c r="H77" s="269"/>
      <c r="I77" s="270">
        <f t="shared" si="2"/>
        <v>8214678</v>
      </c>
      <c r="J77" s="270"/>
      <c r="K77" s="124">
        <v>364466</v>
      </c>
      <c r="L77" s="270"/>
      <c r="M77" s="270">
        <v>14931074182</v>
      </c>
      <c r="N77" s="269"/>
      <c r="O77" s="270">
        <v>-15025047709</v>
      </c>
      <c r="P77" s="270"/>
      <c r="Q77" s="270">
        <f t="shared" si="3"/>
        <v>-93973527</v>
      </c>
    </row>
    <row r="78" spans="1:17" ht="21">
      <c r="A78" s="268" t="s">
        <v>205</v>
      </c>
      <c r="B78" s="269"/>
      <c r="C78" s="270">
        <v>5015707</v>
      </c>
      <c r="D78" s="269"/>
      <c r="E78" s="270">
        <v>9966041300</v>
      </c>
      <c r="F78" s="124"/>
      <c r="G78" s="270">
        <v>-9784988722</v>
      </c>
      <c r="H78" s="269"/>
      <c r="I78" s="270">
        <f t="shared" si="2"/>
        <v>181052578</v>
      </c>
      <c r="J78" s="270"/>
      <c r="K78" s="124">
        <v>26262536</v>
      </c>
      <c r="L78" s="270"/>
      <c r="M78" s="270">
        <v>45684990254</v>
      </c>
      <c r="N78" s="269"/>
      <c r="O78" s="270">
        <v>-45953016947</v>
      </c>
      <c r="P78" s="270"/>
      <c r="Q78" s="270">
        <f t="shared" si="3"/>
        <v>-268026693</v>
      </c>
    </row>
    <row r="79" spans="1:17" ht="21">
      <c r="A79" s="268" t="s">
        <v>414</v>
      </c>
      <c r="B79" s="269"/>
      <c r="C79" s="270">
        <v>600000</v>
      </c>
      <c r="D79" s="269"/>
      <c r="E79" s="270">
        <v>4972864844</v>
      </c>
      <c r="F79" s="124"/>
      <c r="G79" s="270">
        <v>-3761528872</v>
      </c>
      <c r="H79" s="269"/>
      <c r="I79" s="270">
        <f t="shared" si="2"/>
        <v>1211335972</v>
      </c>
      <c r="J79" s="270"/>
      <c r="K79" s="124">
        <v>600000</v>
      </c>
      <c r="L79" s="270"/>
      <c r="M79" s="270">
        <v>4972864844</v>
      </c>
      <c r="N79" s="269"/>
      <c r="O79" s="270">
        <v>-3761528872</v>
      </c>
      <c r="P79" s="270"/>
      <c r="Q79" s="270">
        <f t="shared" si="3"/>
        <v>1211335972</v>
      </c>
    </row>
    <row r="80" spans="1:17" ht="21">
      <c r="A80" s="268" t="s">
        <v>116</v>
      </c>
      <c r="B80" s="269"/>
      <c r="C80" s="270">
        <v>780441</v>
      </c>
      <c r="D80" s="269"/>
      <c r="E80" s="270">
        <v>6165427289</v>
      </c>
      <c r="F80" s="124"/>
      <c r="G80" s="270">
        <v>-6373576778</v>
      </c>
      <c r="H80" s="269"/>
      <c r="I80" s="270">
        <f t="shared" si="2"/>
        <v>-208149489</v>
      </c>
      <c r="J80" s="270"/>
      <c r="K80" s="124">
        <v>2507068</v>
      </c>
      <c r="L80" s="270"/>
      <c r="M80" s="270">
        <v>19075385366</v>
      </c>
      <c r="N80" s="269"/>
      <c r="O80" s="270">
        <v>-19225723854</v>
      </c>
      <c r="P80" s="270"/>
      <c r="Q80" s="270">
        <f t="shared" si="3"/>
        <v>-150338488</v>
      </c>
    </row>
    <row r="81" spans="1:17" ht="21">
      <c r="A81" s="268" t="s">
        <v>334</v>
      </c>
      <c r="B81" s="269"/>
      <c r="C81" s="270">
        <v>880895</v>
      </c>
      <c r="D81" s="269"/>
      <c r="E81" s="270">
        <v>7203915101</v>
      </c>
      <c r="F81" s="124"/>
      <c r="G81" s="270">
        <v>-3768766831</v>
      </c>
      <c r="H81" s="269"/>
      <c r="I81" s="270">
        <f t="shared" si="2"/>
        <v>3435148270</v>
      </c>
      <c r="J81" s="270"/>
      <c r="K81" s="124">
        <v>13108067</v>
      </c>
      <c r="L81" s="270"/>
      <c r="M81" s="270">
        <v>61495376063</v>
      </c>
      <c r="N81" s="269"/>
      <c r="O81" s="270">
        <v>-52211447692</v>
      </c>
      <c r="P81" s="270"/>
      <c r="Q81" s="270">
        <f t="shared" si="3"/>
        <v>9283928371</v>
      </c>
    </row>
    <row r="82" spans="1:17" ht="21">
      <c r="A82" s="268" t="s">
        <v>395</v>
      </c>
      <c r="B82" s="269"/>
      <c r="C82" s="270">
        <v>0</v>
      </c>
      <c r="D82" s="269"/>
      <c r="E82" s="270">
        <v>0</v>
      </c>
      <c r="F82" s="124"/>
      <c r="G82" s="270">
        <v>0</v>
      </c>
      <c r="H82" s="269"/>
      <c r="I82" s="270">
        <f t="shared" si="2"/>
        <v>0</v>
      </c>
      <c r="J82" s="270"/>
      <c r="K82" s="124">
        <v>18077012</v>
      </c>
      <c r="L82" s="270"/>
      <c r="M82" s="270">
        <v>48828933172</v>
      </c>
      <c r="N82" s="269"/>
      <c r="O82" s="270">
        <v>-35900371983</v>
      </c>
      <c r="P82" s="270"/>
      <c r="Q82" s="270">
        <f t="shared" si="3"/>
        <v>12928561189</v>
      </c>
    </row>
    <row r="83" spans="1:17" ht="21">
      <c r="A83" s="268" t="s">
        <v>96</v>
      </c>
      <c r="B83" s="269"/>
      <c r="C83" s="270">
        <v>1490289</v>
      </c>
      <c r="D83" s="269"/>
      <c r="E83" s="270">
        <v>6453153118</v>
      </c>
      <c r="F83" s="124"/>
      <c r="G83" s="270">
        <v>-6453167384</v>
      </c>
      <c r="H83" s="269"/>
      <c r="I83" s="270">
        <f t="shared" si="2"/>
        <v>-14266</v>
      </c>
      <c r="J83" s="270"/>
      <c r="K83" s="124">
        <v>11627499</v>
      </c>
      <c r="L83" s="270"/>
      <c r="M83" s="270">
        <v>51145802388</v>
      </c>
      <c r="N83" s="269"/>
      <c r="O83" s="270">
        <v>-47058644238</v>
      </c>
      <c r="P83" s="270"/>
      <c r="Q83" s="270">
        <f t="shared" si="3"/>
        <v>4087158150</v>
      </c>
    </row>
    <row r="84" spans="1:17" ht="21">
      <c r="A84" s="268" t="s">
        <v>74</v>
      </c>
      <c r="B84" s="269"/>
      <c r="C84" s="270">
        <v>873045</v>
      </c>
      <c r="D84" s="269"/>
      <c r="E84" s="270">
        <v>4202484263</v>
      </c>
      <c r="F84" s="124"/>
      <c r="G84" s="270">
        <v>-3949653658</v>
      </c>
      <c r="H84" s="269"/>
      <c r="I84" s="270">
        <f t="shared" si="2"/>
        <v>252830605</v>
      </c>
      <c r="J84" s="270"/>
      <c r="K84" s="124">
        <v>10207236</v>
      </c>
      <c r="L84" s="270"/>
      <c r="M84" s="270">
        <v>47269269082</v>
      </c>
      <c r="N84" s="269"/>
      <c r="O84" s="270">
        <v>-42843398332</v>
      </c>
      <c r="P84" s="270"/>
      <c r="Q84" s="270">
        <f t="shared" si="3"/>
        <v>4425870750</v>
      </c>
    </row>
    <row r="85" spans="1:17" ht="21">
      <c r="A85" s="268" t="s">
        <v>75</v>
      </c>
      <c r="B85" s="269"/>
      <c r="C85" s="270">
        <v>2064804</v>
      </c>
      <c r="D85" s="269"/>
      <c r="E85" s="270">
        <v>3943083668</v>
      </c>
      <c r="F85" s="124"/>
      <c r="G85" s="270">
        <v>-3762153687</v>
      </c>
      <c r="H85" s="269"/>
      <c r="I85" s="270">
        <f t="shared" si="2"/>
        <v>180929981</v>
      </c>
      <c r="J85" s="270"/>
      <c r="K85" s="124">
        <v>27775125</v>
      </c>
      <c r="L85" s="270"/>
      <c r="M85" s="270">
        <v>45729004040</v>
      </c>
      <c r="N85" s="269"/>
      <c r="O85" s="270">
        <v>-42977953232</v>
      </c>
      <c r="P85" s="270"/>
      <c r="Q85" s="270">
        <f t="shared" si="3"/>
        <v>2751050808</v>
      </c>
    </row>
    <row r="86" spans="1:17" ht="21">
      <c r="A86" s="268" t="s">
        <v>476</v>
      </c>
      <c r="B86" s="269"/>
      <c r="C86" s="270">
        <v>0</v>
      </c>
      <c r="D86" s="269"/>
      <c r="E86" s="270">
        <v>0</v>
      </c>
      <c r="F86" s="124"/>
      <c r="G86" s="270">
        <v>0</v>
      </c>
      <c r="H86" s="269"/>
      <c r="I86" s="270">
        <f t="shared" si="2"/>
        <v>0</v>
      </c>
      <c r="J86" s="270"/>
      <c r="K86" s="124">
        <v>1997163</v>
      </c>
      <c r="L86" s="270"/>
      <c r="M86" s="270">
        <v>10664144045</v>
      </c>
      <c r="N86" s="269"/>
      <c r="O86" s="270">
        <v>-10443277293</v>
      </c>
      <c r="P86" s="270"/>
      <c r="Q86" s="270">
        <f t="shared" si="3"/>
        <v>220866752</v>
      </c>
    </row>
    <row r="87" spans="1:17" ht="21">
      <c r="A87" s="268" t="s">
        <v>217</v>
      </c>
      <c r="B87" s="269"/>
      <c r="C87" s="270">
        <v>0</v>
      </c>
      <c r="D87" s="269"/>
      <c r="E87" s="270">
        <v>0</v>
      </c>
      <c r="F87" s="124"/>
      <c r="G87" s="270">
        <v>0</v>
      </c>
      <c r="H87" s="269"/>
      <c r="I87" s="270">
        <f t="shared" si="2"/>
        <v>0</v>
      </c>
      <c r="J87" s="270"/>
      <c r="K87" s="124">
        <v>13033901</v>
      </c>
      <c r="L87" s="270"/>
      <c r="M87" s="270">
        <v>291782253948</v>
      </c>
      <c r="N87" s="269"/>
      <c r="O87" s="270">
        <v>-280883552084</v>
      </c>
      <c r="P87" s="270"/>
      <c r="Q87" s="270">
        <f t="shared" si="3"/>
        <v>10898701864</v>
      </c>
    </row>
    <row r="88" spans="1:17" ht="21">
      <c r="A88" s="268" t="s">
        <v>275</v>
      </c>
      <c r="B88" s="269"/>
      <c r="C88" s="270">
        <v>561227</v>
      </c>
      <c r="D88" s="269"/>
      <c r="E88" s="270">
        <v>2212862248</v>
      </c>
      <c r="F88" s="124"/>
      <c r="G88" s="270">
        <v>-2672070984</v>
      </c>
      <c r="H88" s="269"/>
      <c r="I88" s="270">
        <f t="shared" si="2"/>
        <v>-459208736</v>
      </c>
      <c r="J88" s="270"/>
      <c r="K88" s="124">
        <v>4826731</v>
      </c>
      <c r="L88" s="270"/>
      <c r="M88" s="270">
        <v>21059793628</v>
      </c>
      <c r="N88" s="269"/>
      <c r="O88" s="270">
        <v>-22058518016</v>
      </c>
      <c r="P88" s="270"/>
      <c r="Q88" s="270">
        <f t="shared" si="3"/>
        <v>-998724388</v>
      </c>
    </row>
    <row r="89" spans="1:17" ht="21">
      <c r="A89" s="268" t="s">
        <v>85</v>
      </c>
      <c r="B89" s="269"/>
      <c r="C89" s="270">
        <v>23744</v>
      </c>
      <c r="D89" s="269"/>
      <c r="E89" s="270">
        <v>2973449911</v>
      </c>
      <c r="F89" s="124"/>
      <c r="G89" s="270">
        <v>-3272796962</v>
      </c>
      <c r="H89" s="269"/>
      <c r="I89" s="270">
        <f t="shared" si="2"/>
        <v>-299347051</v>
      </c>
      <c r="J89" s="270"/>
      <c r="K89" s="124">
        <v>432135</v>
      </c>
      <c r="L89" s="270"/>
      <c r="M89" s="270">
        <v>54357911245</v>
      </c>
      <c r="N89" s="269"/>
      <c r="O89" s="270">
        <v>-53175983770</v>
      </c>
      <c r="P89" s="270"/>
      <c r="Q89" s="270">
        <f t="shared" si="3"/>
        <v>1181927475</v>
      </c>
    </row>
    <row r="90" spans="1:17" ht="21">
      <c r="A90" s="268" t="s">
        <v>394</v>
      </c>
      <c r="B90" s="269"/>
      <c r="C90" s="270">
        <v>0</v>
      </c>
      <c r="D90" s="269"/>
      <c r="E90" s="270">
        <v>0</v>
      </c>
      <c r="F90" s="124"/>
      <c r="G90" s="270">
        <v>0</v>
      </c>
      <c r="H90" s="269"/>
      <c r="I90" s="270">
        <f t="shared" si="2"/>
        <v>0</v>
      </c>
      <c r="J90" s="270"/>
      <c r="K90" s="124">
        <v>108404</v>
      </c>
      <c r="L90" s="270"/>
      <c r="M90" s="270">
        <v>13633797464</v>
      </c>
      <c r="N90" s="269"/>
      <c r="O90" s="270">
        <v>-12172456214</v>
      </c>
      <c r="P90" s="270"/>
      <c r="Q90" s="270">
        <f t="shared" si="3"/>
        <v>1461341250</v>
      </c>
    </row>
    <row r="91" spans="1:17" ht="21">
      <c r="A91" s="268" t="s">
        <v>206</v>
      </c>
      <c r="B91" s="269"/>
      <c r="C91" s="270">
        <v>684440</v>
      </c>
      <c r="D91" s="269"/>
      <c r="E91" s="270">
        <v>6277814825</v>
      </c>
      <c r="F91" s="124"/>
      <c r="G91" s="270">
        <v>-5953214299</v>
      </c>
      <c r="H91" s="269"/>
      <c r="I91" s="270">
        <f t="shared" si="2"/>
        <v>324600526</v>
      </c>
      <c r="J91" s="270"/>
      <c r="K91" s="124">
        <v>8074113</v>
      </c>
      <c r="L91" s="270"/>
      <c r="M91" s="270">
        <v>68855743250</v>
      </c>
      <c r="N91" s="269"/>
      <c r="O91" s="270">
        <v>-68999268979</v>
      </c>
      <c r="P91" s="270"/>
      <c r="Q91" s="270">
        <f t="shared" si="3"/>
        <v>-143525729</v>
      </c>
    </row>
    <row r="92" spans="1:17" ht="21">
      <c r="A92" s="268" t="s">
        <v>373</v>
      </c>
      <c r="B92" s="269"/>
      <c r="C92" s="270">
        <v>0</v>
      </c>
      <c r="D92" s="269"/>
      <c r="E92" s="270">
        <v>0</v>
      </c>
      <c r="F92" s="124"/>
      <c r="G92" s="270">
        <v>0</v>
      </c>
      <c r="H92" s="269"/>
      <c r="I92" s="270">
        <f t="shared" si="2"/>
        <v>0</v>
      </c>
      <c r="J92" s="270"/>
      <c r="K92" s="124">
        <v>18621466</v>
      </c>
      <c r="L92" s="270"/>
      <c r="M92" s="270">
        <v>52317469367</v>
      </c>
      <c r="N92" s="269"/>
      <c r="O92" s="270">
        <v>-48785945001</v>
      </c>
      <c r="P92" s="270"/>
      <c r="Q92" s="270">
        <f t="shared" si="3"/>
        <v>3531524366</v>
      </c>
    </row>
    <row r="93" spans="1:17" ht="21">
      <c r="A93" s="268" t="s">
        <v>81</v>
      </c>
      <c r="B93" s="269"/>
      <c r="C93" s="270">
        <v>793110</v>
      </c>
      <c r="D93" s="269"/>
      <c r="E93" s="270">
        <v>4418697517</v>
      </c>
      <c r="F93" s="124"/>
      <c r="G93" s="270">
        <v>-3942719421</v>
      </c>
      <c r="H93" s="269"/>
      <c r="I93" s="270">
        <f t="shared" si="2"/>
        <v>475978096</v>
      </c>
      <c r="J93" s="270"/>
      <c r="K93" s="124">
        <v>5372791</v>
      </c>
      <c r="L93" s="270"/>
      <c r="M93" s="270">
        <v>27372355116</v>
      </c>
      <c r="N93" s="269"/>
      <c r="O93" s="270">
        <v>-26481260557</v>
      </c>
      <c r="P93" s="270"/>
      <c r="Q93" s="270">
        <f t="shared" si="3"/>
        <v>891094559</v>
      </c>
    </row>
    <row r="94" spans="1:17" ht="21">
      <c r="A94" s="268" t="s">
        <v>343</v>
      </c>
      <c r="B94" s="269"/>
      <c r="C94" s="270">
        <v>0</v>
      </c>
      <c r="D94" s="269"/>
      <c r="E94" s="270">
        <v>0</v>
      </c>
      <c r="F94" s="124"/>
      <c r="G94" s="270">
        <v>0</v>
      </c>
      <c r="H94" s="269"/>
      <c r="I94" s="270">
        <f t="shared" si="2"/>
        <v>0</v>
      </c>
      <c r="J94" s="270"/>
      <c r="K94" s="124">
        <v>11152506</v>
      </c>
      <c r="L94" s="270"/>
      <c r="M94" s="270">
        <v>48500970729</v>
      </c>
      <c r="N94" s="269"/>
      <c r="O94" s="270">
        <v>-42484739304</v>
      </c>
      <c r="P94" s="270"/>
      <c r="Q94" s="270">
        <f t="shared" si="3"/>
        <v>6016231425</v>
      </c>
    </row>
    <row r="95" spans="1:17" ht="21">
      <c r="A95" s="268" t="s">
        <v>264</v>
      </c>
      <c r="B95" s="269"/>
      <c r="C95" s="270">
        <v>749964</v>
      </c>
      <c r="D95" s="269"/>
      <c r="E95" s="270">
        <v>3083012848</v>
      </c>
      <c r="F95" s="124"/>
      <c r="G95" s="270">
        <v>-1536580198</v>
      </c>
      <c r="H95" s="269"/>
      <c r="I95" s="270">
        <f t="shared" si="2"/>
        <v>1546432650</v>
      </c>
      <c r="J95" s="270"/>
      <c r="K95" s="124">
        <v>11949350</v>
      </c>
      <c r="L95" s="270"/>
      <c r="M95" s="270">
        <v>35755251648</v>
      </c>
      <c r="N95" s="269"/>
      <c r="O95" s="270">
        <v>-33734940468</v>
      </c>
      <c r="P95" s="270"/>
      <c r="Q95" s="270">
        <f t="shared" si="3"/>
        <v>2020311180</v>
      </c>
    </row>
    <row r="96" spans="1:17" ht="21">
      <c r="A96" s="268" t="s">
        <v>413</v>
      </c>
      <c r="B96" s="269"/>
      <c r="C96" s="270">
        <v>432377</v>
      </c>
      <c r="D96" s="269"/>
      <c r="E96" s="270">
        <v>1462373326</v>
      </c>
      <c r="F96" s="124"/>
      <c r="G96" s="270">
        <v>-1232541115</v>
      </c>
      <c r="H96" s="269"/>
      <c r="I96" s="270">
        <f t="shared" si="2"/>
        <v>229832211</v>
      </c>
      <c r="J96" s="270"/>
      <c r="K96" s="124">
        <v>10228443</v>
      </c>
      <c r="L96" s="270"/>
      <c r="M96" s="270">
        <v>30427593559</v>
      </c>
      <c r="N96" s="269"/>
      <c r="O96" s="270">
        <v>-28005925974</v>
      </c>
      <c r="P96" s="270"/>
      <c r="Q96" s="270">
        <f t="shared" si="3"/>
        <v>2421667585</v>
      </c>
    </row>
    <row r="97" spans="1:17" ht="21">
      <c r="A97" s="268" t="s">
        <v>101</v>
      </c>
      <c r="B97" s="269"/>
      <c r="C97" s="270">
        <v>173062</v>
      </c>
      <c r="D97" s="269"/>
      <c r="E97" s="270">
        <v>10232343087</v>
      </c>
      <c r="F97" s="124"/>
      <c r="G97" s="270">
        <v>-6102432948</v>
      </c>
      <c r="H97" s="269"/>
      <c r="I97" s="270">
        <f t="shared" si="2"/>
        <v>4129910139</v>
      </c>
      <c r="J97" s="270"/>
      <c r="K97" s="124">
        <v>4631161</v>
      </c>
      <c r="L97" s="270"/>
      <c r="M97" s="270">
        <v>178933090289</v>
      </c>
      <c r="N97" s="269"/>
      <c r="O97" s="270">
        <v>-163292875406</v>
      </c>
      <c r="P97" s="270"/>
      <c r="Q97" s="270">
        <f t="shared" si="3"/>
        <v>15640214883</v>
      </c>
    </row>
    <row r="98" spans="1:17" ht="21">
      <c r="A98" s="268" t="s">
        <v>227</v>
      </c>
      <c r="B98" s="269"/>
      <c r="C98" s="270">
        <v>23282</v>
      </c>
      <c r="D98" s="269"/>
      <c r="E98" s="270">
        <v>937917663</v>
      </c>
      <c r="F98" s="124"/>
      <c r="G98" s="270">
        <v>-831331894</v>
      </c>
      <c r="H98" s="269"/>
      <c r="I98" s="270">
        <f t="shared" si="2"/>
        <v>106585769</v>
      </c>
      <c r="J98" s="270"/>
      <c r="K98" s="124">
        <v>1089605</v>
      </c>
      <c r="L98" s="270"/>
      <c r="M98" s="270">
        <v>38401635507</v>
      </c>
      <c r="N98" s="269"/>
      <c r="O98" s="270">
        <v>-37225806350</v>
      </c>
      <c r="P98" s="270"/>
      <c r="Q98" s="270">
        <f t="shared" si="3"/>
        <v>1175829157</v>
      </c>
    </row>
    <row r="99" spans="1:17" ht="21">
      <c r="A99" s="268" t="s">
        <v>281</v>
      </c>
      <c r="B99" s="269"/>
      <c r="C99" s="270">
        <v>0</v>
      </c>
      <c r="D99" s="269"/>
      <c r="E99" s="270">
        <v>0</v>
      </c>
      <c r="F99" s="124"/>
      <c r="G99" s="270">
        <v>0</v>
      </c>
      <c r="H99" s="269"/>
      <c r="I99" s="270">
        <f t="shared" si="2"/>
        <v>0</v>
      </c>
      <c r="J99" s="270"/>
      <c r="K99" s="124">
        <v>2610278</v>
      </c>
      <c r="L99" s="270"/>
      <c r="M99" s="270">
        <v>18799386440</v>
      </c>
      <c r="N99" s="269"/>
      <c r="O99" s="270">
        <v>-19062426241</v>
      </c>
      <c r="P99" s="270"/>
      <c r="Q99" s="270">
        <f t="shared" si="3"/>
        <v>-263039801</v>
      </c>
    </row>
    <row r="100" spans="1:17" ht="21">
      <c r="A100" s="268" t="s">
        <v>159</v>
      </c>
      <c r="B100" s="269"/>
      <c r="C100" s="270">
        <v>1059264</v>
      </c>
      <c r="D100" s="269"/>
      <c r="E100" s="270">
        <v>3815223641</v>
      </c>
      <c r="F100" s="124"/>
      <c r="G100" s="270">
        <v>-3735341026</v>
      </c>
      <c r="H100" s="269"/>
      <c r="I100" s="270">
        <f t="shared" si="2"/>
        <v>79882615</v>
      </c>
      <c r="J100" s="270"/>
      <c r="K100" s="124">
        <v>19598528</v>
      </c>
      <c r="L100" s="270"/>
      <c r="M100" s="270">
        <v>64295734507</v>
      </c>
      <c r="N100" s="269"/>
      <c r="O100" s="270">
        <v>-64592017010</v>
      </c>
      <c r="P100" s="270"/>
      <c r="Q100" s="270">
        <f t="shared" si="3"/>
        <v>-296282503</v>
      </c>
    </row>
    <row r="101" spans="1:17" ht="21">
      <c r="A101" s="268" t="s">
        <v>337</v>
      </c>
      <c r="B101" s="269"/>
      <c r="C101" s="270">
        <v>197268</v>
      </c>
      <c r="D101" s="269"/>
      <c r="E101" s="270">
        <v>519484953</v>
      </c>
      <c r="F101" s="124"/>
      <c r="G101" s="270">
        <v>-460530129</v>
      </c>
      <c r="H101" s="269"/>
      <c r="I101" s="270">
        <f t="shared" si="2"/>
        <v>58954824</v>
      </c>
      <c r="J101" s="270"/>
      <c r="K101" s="124">
        <v>6196536</v>
      </c>
      <c r="L101" s="270"/>
      <c r="M101" s="270">
        <v>14910414407</v>
      </c>
      <c r="N101" s="269"/>
      <c r="O101" s="270">
        <v>-13580914979</v>
      </c>
      <c r="P101" s="270"/>
      <c r="Q101" s="270">
        <f t="shared" si="3"/>
        <v>1329499428</v>
      </c>
    </row>
    <row r="102" spans="1:17" ht="21">
      <c r="A102" s="268" t="s">
        <v>477</v>
      </c>
      <c r="B102" s="269"/>
      <c r="C102" s="270">
        <v>0</v>
      </c>
      <c r="D102" s="269"/>
      <c r="E102" s="270">
        <v>0</v>
      </c>
      <c r="F102" s="124"/>
      <c r="G102" s="270">
        <v>0</v>
      </c>
      <c r="H102" s="269"/>
      <c r="I102" s="270">
        <f t="shared" si="2"/>
        <v>0</v>
      </c>
      <c r="J102" s="270"/>
      <c r="K102" s="124">
        <v>90070</v>
      </c>
      <c r="L102" s="270"/>
      <c r="M102" s="270">
        <v>3149680396</v>
      </c>
      <c r="N102" s="269"/>
      <c r="O102" s="270">
        <v>-3056049805</v>
      </c>
      <c r="P102" s="270"/>
      <c r="Q102" s="270">
        <f t="shared" si="3"/>
        <v>93630591</v>
      </c>
    </row>
    <row r="103" spans="1:17" ht="21">
      <c r="A103" s="268" t="s">
        <v>478</v>
      </c>
      <c r="B103" s="269"/>
      <c r="C103" s="270">
        <v>0</v>
      </c>
      <c r="D103" s="269"/>
      <c r="E103" s="270">
        <v>0</v>
      </c>
      <c r="F103" s="124"/>
      <c r="G103" s="270">
        <v>0</v>
      </c>
      <c r="H103" s="269"/>
      <c r="I103" s="270">
        <f t="shared" si="2"/>
        <v>0</v>
      </c>
      <c r="J103" s="270"/>
      <c r="K103" s="124">
        <v>410222</v>
      </c>
      <c r="L103" s="270"/>
      <c r="M103" s="270">
        <v>6412042087</v>
      </c>
      <c r="N103" s="269"/>
      <c r="O103" s="270">
        <v>-6183390867</v>
      </c>
      <c r="P103" s="270"/>
      <c r="Q103" s="270">
        <f t="shared" si="3"/>
        <v>228651220</v>
      </c>
    </row>
    <row r="104" spans="1:17" ht="21">
      <c r="A104" s="268" t="s">
        <v>483</v>
      </c>
      <c r="B104" s="269"/>
      <c r="C104" s="270">
        <v>2900817</v>
      </c>
      <c r="D104" s="269"/>
      <c r="E104" s="270">
        <v>7895450368</v>
      </c>
      <c r="F104" s="124"/>
      <c r="G104" s="270">
        <v>-8077036602</v>
      </c>
      <c r="H104" s="269"/>
      <c r="I104" s="270">
        <f t="shared" si="2"/>
        <v>-181586234</v>
      </c>
      <c r="J104" s="270"/>
      <c r="K104" s="124">
        <v>6469733</v>
      </c>
      <c r="L104" s="270"/>
      <c r="M104" s="270">
        <v>17498047570</v>
      </c>
      <c r="N104" s="269"/>
      <c r="O104" s="270">
        <v>-17593771873</v>
      </c>
      <c r="P104" s="270"/>
      <c r="Q104" s="270">
        <f t="shared" si="3"/>
        <v>-95724303</v>
      </c>
    </row>
    <row r="105" spans="1:17" ht="21">
      <c r="A105" s="268" t="s">
        <v>231</v>
      </c>
      <c r="B105" s="269"/>
      <c r="C105" s="270">
        <v>2049</v>
      </c>
      <c r="D105" s="269"/>
      <c r="E105" s="270">
        <v>5859574</v>
      </c>
      <c r="F105" s="124"/>
      <c r="G105" s="270">
        <v>-4332829</v>
      </c>
      <c r="H105" s="269"/>
      <c r="I105" s="270">
        <f t="shared" si="2"/>
        <v>1526745</v>
      </c>
      <c r="J105" s="270"/>
      <c r="K105" s="124">
        <v>24245603</v>
      </c>
      <c r="L105" s="270"/>
      <c r="M105" s="270">
        <v>56392913142</v>
      </c>
      <c r="N105" s="269"/>
      <c r="O105" s="270">
        <v>-51169433011</v>
      </c>
      <c r="P105" s="270"/>
      <c r="Q105" s="270">
        <f t="shared" si="3"/>
        <v>5223480131</v>
      </c>
    </row>
    <row r="106" spans="1:17" ht="21">
      <c r="A106" s="268" t="s">
        <v>106</v>
      </c>
      <c r="B106" s="269"/>
      <c r="C106" s="270">
        <v>2794676</v>
      </c>
      <c r="D106" s="269"/>
      <c r="E106" s="270">
        <v>20021588263</v>
      </c>
      <c r="F106" s="124"/>
      <c r="G106" s="270">
        <v>-16399666474</v>
      </c>
      <c r="H106" s="269"/>
      <c r="I106" s="270">
        <f t="shared" si="2"/>
        <v>3621921789</v>
      </c>
      <c r="J106" s="270"/>
      <c r="K106" s="124">
        <v>7873243</v>
      </c>
      <c r="L106" s="270"/>
      <c r="M106" s="270">
        <v>47805936644</v>
      </c>
      <c r="N106" s="269"/>
      <c r="O106" s="270">
        <v>-46387566425</v>
      </c>
      <c r="P106" s="270"/>
      <c r="Q106" s="270">
        <f t="shared" si="3"/>
        <v>1418370219</v>
      </c>
    </row>
    <row r="107" spans="1:17" ht="21">
      <c r="A107" s="268" t="s">
        <v>161</v>
      </c>
      <c r="B107" s="269"/>
      <c r="C107" s="270">
        <v>2411536</v>
      </c>
      <c r="D107" s="269"/>
      <c r="E107" s="270">
        <v>6311471220</v>
      </c>
      <c r="F107" s="124"/>
      <c r="G107" s="270">
        <v>-6372322249</v>
      </c>
      <c r="H107" s="269"/>
      <c r="I107" s="270">
        <f t="shared" si="2"/>
        <v>-60851029</v>
      </c>
      <c r="J107" s="270"/>
      <c r="K107" s="124">
        <v>23307782</v>
      </c>
      <c r="L107" s="270"/>
      <c r="M107" s="270">
        <v>63735502052</v>
      </c>
      <c r="N107" s="269"/>
      <c r="O107" s="270">
        <v>-63849005450</v>
      </c>
      <c r="P107" s="270"/>
      <c r="Q107" s="270">
        <f t="shared" si="3"/>
        <v>-113503398</v>
      </c>
    </row>
    <row r="108" spans="1:17" ht="21">
      <c r="A108" s="268" t="s">
        <v>184</v>
      </c>
      <c r="B108" s="269"/>
      <c r="C108" s="270">
        <v>1613559</v>
      </c>
      <c r="D108" s="269"/>
      <c r="E108" s="270">
        <v>8695512610</v>
      </c>
      <c r="F108" s="124"/>
      <c r="G108" s="270">
        <v>-6734736252</v>
      </c>
      <c r="H108" s="269"/>
      <c r="I108" s="270">
        <f t="shared" si="2"/>
        <v>1960776358</v>
      </c>
      <c r="J108" s="270"/>
      <c r="K108" s="124">
        <v>20104930</v>
      </c>
      <c r="L108" s="270"/>
      <c r="M108" s="270">
        <v>93158707035</v>
      </c>
      <c r="N108" s="269"/>
      <c r="O108" s="270">
        <v>-91176266027</v>
      </c>
      <c r="P108" s="270"/>
      <c r="Q108" s="270">
        <f t="shared" si="3"/>
        <v>1982441008</v>
      </c>
    </row>
    <row r="109" spans="1:17" ht="21">
      <c r="A109" s="268" t="s">
        <v>270</v>
      </c>
      <c r="B109" s="269"/>
      <c r="C109" s="270">
        <v>0</v>
      </c>
      <c r="D109" s="269"/>
      <c r="E109" s="270">
        <v>0</v>
      </c>
      <c r="F109" s="124"/>
      <c r="G109" s="270">
        <v>0</v>
      </c>
      <c r="H109" s="269"/>
      <c r="I109" s="270">
        <f t="shared" si="2"/>
        <v>0</v>
      </c>
      <c r="J109" s="270"/>
      <c r="K109" s="124">
        <v>4807504</v>
      </c>
      <c r="L109" s="270"/>
      <c r="M109" s="270">
        <v>30411499578</v>
      </c>
      <c r="N109" s="269"/>
      <c r="O109" s="270">
        <v>-27565165314</v>
      </c>
      <c r="P109" s="270"/>
      <c r="Q109" s="270">
        <f t="shared" si="3"/>
        <v>2846334264</v>
      </c>
    </row>
    <row r="110" spans="1:17" ht="21">
      <c r="A110" s="268" t="s">
        <v>484</v>
      </c>
      <c r="B110" s="269"/>
      <c r="C110" s="270">
        <v>619695</v>
      </c>
      <c r="D110" s="269"/>
      <c r="E110" s="270">
        <v>20554718206</v>
      </c>
      <c r="F110" s="124"/>
      <c r="G110" s="270">
        <v>-15587313947</v>
      </c>
      <c r="H110" s="269"/>
      <c r="I110" s="270">
        <f t="shared" si="2"/>
        <v>4967404259</v>
      </c>
      <c r="J110" s="270"/>
      <c r="K110" s="124">
        <v>2135894</v>
      </c>
      <c r="L110" s="270"/>
      <c r="M110" s="270">
        <v>70115813658</v>
      </c>
      <c r="N110" s="269"/>
      <c r="O110" s="270">
        <v>-53050582524</v>
      </c>
      <c r="P110" s="270"/>
      <c r="Q110" s="270">
        <f t="shared" si="3"/>
        <v>17065231134</v>
      </c>
    </row>
    <row r="111" spans="1:17" ht="21">
      <c r="A111" s="268" t="s">
        <v>495</v>
      </c>
      <c r="B111" s="269"/>
      <c r="C111" s="270">
        <v>308144</v>
      </c>
      <c r="D111" s="269"/>
      <c r="E111" s="270">
        <v>2520091245</v>
      </c>
      <c r="F111" s="124"/>
      <c r="G111" s="270">
        <v>-2121599423</v>
      </c>
      <c r="H111" s="269"/>
      <c r="I111" s="270">
        <f t="shared" si="2"/>
        <v>398491822</v>
      </c>
      <c r="J111" s="270"/>
      <c r="K111" s="124">
        <v>3237444</v>
      </c>
      <c r="L111" s="270"/>
      <c r="M111" s="270">
        <v>27468651437</v>
      </c>
      <c r="N111" s="269"/>
      <c r="O111" s="270">
        <v>-21856292815</v>
      </c>
      <c r="P111" s="270"/>
      <c r="Q111" s="270">
        <f t="shared" si="3"/>
        <v>5612358622</v>
      </c>
    </row>
    <row r="112" spans="1:17" ht="21">
      <c r="A112" s="268" t="s">
        <v>342</v>
      </c>
      <c r="B112" s="269"/>
      <c r="C112" s="270">
        <v>0</v>
      </c>
      <c r="D112" s="269"/>
      <c r="E112" s="270">
        <v>0</v>
      </c>
      <c r="F112" s="124"/>
      <c r="G112" s="270">
        <v>0</v>
      </c>
      <c r="H112" s="269"/>
      <c r="I112" s="270">
        <f t="shared" si="2"/>
        <v>0</v>
      </c>
      <c r="J112" s="270"/>
      <c r="K112" s="124">
        <v>1665096</v>
      </c>
      <c r="L112" s="270"/>
      <c r="M112" s="270">
        <v>21614993307</v>
      </c>
      <c r="N112" s="269"/>
      <c r="O112" s="270">
        <v>-13787984699</v>
      </c>
      <c r="P112" s="270"/>
      <c r="Q112" s="270">
        <f t="shared" si="3"/>
        <v>7827008608</v>
      </c>
    </row>
    <row r="113" spans="1:17" ht="21">
      <c r="A113" s="268" t="s">
        <v>244</v>
      </c>
      <c r="B113" s="269"/>
      <c r="C113" s="270">
        <v>1469286</v>
      </c>
      <c r="D113" s="269"/>
      <c r="E113" s="270">
        <v>5352251020</v>
      </c>
      <c r="F113" s="124"/>
      <c r="G113" s="270">
        <v>-5266875251</v>
      </c>
      <c r="H113" s="269"/>
      <c r="I113" s="270">
        <f t="shared" si="2"/>
        <v>85375769</v>
      </c>
      <c r="J113" s="270"/>
      <c r="K113" s="124">
        <v>15559606</v>
      </c>
      <c r="L113" s="270"/>
      <c r="M113" s="270">
        <v>52023454937</v>
      </c>
      <c r="N113" s="269"/>
      <c r="O113" s="270">
        <v>-50736823950</v>
      </c>
      <c r="P113" s="270"/>
      <c r="Q113" s="270">
        <f t="shared" si="3"/>
        <v>1286630987</v>
      </c>
    </row>
    <row r="114" spans="1:17" ht="21">
      <c r="A114" s="268" t="s">
        <v>397</v>
      </c>
      <c r="B114" s="269"/>
      <c r="C114" s="270">
        <v>0</v>
      </c>
      <c r="D114" s="269"/>
      <c r="E114" s="270">
        <v>0</v>
      </c>
      <c r="F114" s="124"/>
      <c r="G114" s="270">
        <v>0</v>
      </c>
      <c r="H114" s="269"/>
      <c r="I114" s="270">
        <f t="shared" si="2"/>
        <v>0</v>
      </c>
      <c r="J114" s="270"/>
      <c r="K114" s="124">
        <v>330734</v>
      </c>
      <c r="L114" s="270"/>
      <c r="M114" s="270">
        <v>69704486260</v>
      </c>
      <c r="N114" s="269"/>
      <c r="O114" s="270">
        <v>-46843305721</v>
      </c>
      <c r="P114" s="270"/>
      <c r="Q114" s="270">
        <f t="shared" si="3"/>
        <v>22861180539</v>
      </c>
    </row>
    <row r="115" spans="1:17" ht="21">
      <c r="A115" s="268" t="s">
        <v>139</v>
      </c>
      <c r="B115" s="269"/>
      <c r="C115" s="270">
        <v>4349865</v>
      </c>
      <c r="D115" s="269"/>
      <c r="E115" s="270">
        <v>6285343913</v>
      </c>
      <c r="F115" s="124"/>
      <c r="G115" s="270">
        <v>-7571802546</v>
      </c>
      <c r="H115" s="269"/>
      <c r="I115" s="270">
        <f t="shared" si="2"/>
        <v>-1286458633</v>
      </c>
      <c r="J115" s="270"/>
      <c r="K115" s="124">
        <v>36831556</v>
      </c>
      <c r="L115" s="270"/>
      <c r="M115" s="270">
        <v>58370947055</v>
      </c>
      <c r="N115" s="269"/>
      <c r="O115" s="270">
        <v>-62164241455</v>
      </c>
      <c r="P115" s="270"/>
      <c r="Q115" s="270">
        <f t="shared" si="3"/>
        <v>-3793294400</v>
      </c>
    </row>
    <row r="116" spans="1:17" ht="21">
      <c r="A116" s="268" t="s">
        <v>293</v>
      </c>
      <c r="B116" s="269"/>
      <c r="C116" s="270">
        <v>1303093</v>
      </c>
      <c r="D116" s="269"/>
      <c r="E116" s="270">
        <v>3766976336</v>
      </c>
      <c r="F116" s="124"/>
      <c r="G116" s="270">
        <v>-3175911686</v>
      </c>
      <c r="H116" s="269"/>
      <c r="I116" s="270">
        <f t="shared" si="2"/>
        <v>591064650</v>
      </c>
      <c r="J116" s="270"/>
      <c r="K116" s="124">
        <v>18639061</v>
      </c>
      <c r="L116" s="270"/>
      <c r="M116" s="270">
        <v>47626739684</v>
      </c>
      <c r="N116" s="269"/>
      <c r="O116" s="270">
        <v>-43373119583</v>
      </c>
      <c r="P116" s="270"/>
      <c r="Q116" s="270">
        <f t="shared" si="3"/>
        <v>4253620101</v>
      </c>
    </row>
    <row r="117" spans="1:17" ht="21">
      <c r="A117" s="268" t="s">
        <v>130</v>
      </c>
      <c r="B117" s="269"/>
      <c r="C117" s="270">
        <v>491208</v>
      </c>
      <c r="D117" s="269"/>
      <c r="E117" s="270">
        <v>2427501968</v>
      </c>
      <c r="F117" s="124"/>
      <c r="G117" s="270">
        <v>-3575336104</v>
      </c>
      <c r="H117" s="269"/>
      <c r="I117" s="270">
        <f t="shared" si="2"/>
        <v>-1147834136</v>
      </c>
      <c r="J117" s="270"/>
      <c r="K117" s="124">
        <v>6166320</v>
      </c>
      <c r="L117" s="270"/>
      <c r="M117" s="270">
        <v>38643613908</v>
      </c>
      <c r="N117" s="269"/>
      <c r="O117" s="270">
        <v>-37172797341</v>
      </c>
      <c r="P117" s="270"/>
      <c r="Q117" s="270">
        <f t="shared" si="3"/>
        <v>1470816567</v>
      </c>
    </row>
    <row r="118" spans="1:17" ht="21">
      <c r="A118" s="268" t="s">
        <v>212</v>
      </c>
      <c r="B118" s="269"/>
      <c r="C118" s="270">
        <v>1353818</v>
      </c>
      <c r="D118" s="269"/>
      <c r="E118" s="270">
        <v>3957919502</v>
      </c>
      <c r="F118" s="124"/>
      <c r="G118" s="270">
        <v>-2807236860</v>
      </c>
      <c r="H118" s="269"/>
      <c r="I118" s="270">
        <f t="shared" si="2"/>
        <v>1150682642</v>
      </c>
      <c r="J118" s="270"/>
      <c r="K118" s="124">
        <v>46630824</v>
      </c>
      <c r="L118" s="270"/>
      <c r="M118" s="270">
        <v>85601231301</v>
      </c>
      <c r="N118" s="269"/>
      <c r="O118" s="270">
        <v>-82897357162</v>
      </c>
      <c r="P118" s="270"/>
      <c r="Q118" s="270">
        <f t="shared" si="3"/>
        <v>2703874139</v>
      </c>
    </row>
    <row r="119" spans="1:17" ht="21">
      <c r="A119" s="268" t="s">
        <v>163</v>
      </c>
      <c r="B119" s="269"/>
      <c r="C119" s="270">
        <v>203320</v>
      </c>
      <c r="D119" s="269"/>
      <c r="E119" s="270">
        <v>589111868</v>
      </c>
      <c r="F119" s="124"/>
      <c r="G119" s="270">
        <v>-707219521</v>
      </c>
      <c r="H119" s="269"/>
      <c r="I119" s="270">
        <f t="shared" si="2"/>
        <v>-118107653</v>
      </c>
      <c r="J119" s="270"/>
      <c r="K119" s="124">
        <v>5195788</v>
      </c>
      <c r="L119" s="270"/>
      <c r="M119" s="270">
        <v>15130660841</v>
      </c>
      <c r="N119" s="269"/>
      <c r="O119" s="270">
        <v>-18325790455</v>
      </c>
      <c r="P119" s="270"/>
      <c r="Q119" s="270">
        <f t="shared" si="3"/>
        <v>-3195129614</v>
      </c>
    </row>
    <row r="120" spans="1:17" ht="21">
      <c r="A120" s="268" t="s">
        <v>384</v>
      </c>
      <c r="B120" s="269"/>
      <c r="C120" s="270">
        <v>0</v>
      </c>
      <c r="D120" s="269"/>
      <c r="E120" s="270">
        <v>0</v>
      </c>
      <c r="F120" s="124"/>
      <c r="G120" s="270">
        <v>0</v>
      </c>
      <c r="H120" s="269"/>
      <c r="I120" s="270">
        <f t="shared" si="2"/>
        <v>0</v>
      </c>
      <c r="J120" s="270"/>
      <c r="K120" s="124">
        <v>40356610</v>
      </c>
      <c r="L120" s="270"/>
      <c r="M120" s="270">
        <v>198478948379</v>
      </c>
      <c r="N120" s="269"/>
      <c r="O120" s="270">
        <v>-180335525986</v>
      </c>
      <c r="P120" s="270"/>
      <c r="Q120" s="270">
        <f t="shared" si="3"/>
        <v>18143422393</v>
      </c>
    </row>
    <row r="121" spans="1:17" ht="21">
      <c r="A121" s="268" t="s">
        <v>386</v>
      </c>
      <c r="B121" s="269"/>
      <c r="C121" s="270">
        <v>0</v>
      </c>
      <c r="D121" s="269"/>
      <c r="E121" s="270">
        <v>0</v>
      </c>
      <c r="F121" s="124"/>
      <c r="G121" s="270">
        <v>0</v>
      </c>
      <c r="H121" s="269"/>
      <c r="I121" s="270">
        <f t="shared" si="2"/>
        <v>0</v>
      </c>
      <c r="J121" s="270"/>
      <c r="K121" s="124">
        <v>1805102</v>
      </c>
      <c r="L121" s="270"/>
      <c r="M121" s="270">
        <v>85321897175</v>
      </c>
      <c r="N121" s="269"/>
      <c r="O121" s="270">
        <v>-79490220791</v>
      </c>
      <c r="P121" s="270"/>
      <c r="Q121" s="270">
        <f t="shared" si="3"/>
        <v>5831676384</v>
      </c>
    </row>
    <row r="122" spans="1:17" ht="21">
      <c r="A122" s="268" t="s">
        <v>158</v>
      </c>
      <c r="B122" s="269"/>
      <c r="C122" s="270">
        <v>0</v>
      </c>
      <c r="D122" s="269"/>
      <c r="E122" s="270">
        <v>0</v>
      </c>
      <c r="F122" s="124"/>
      <c r="G122" s="270">
        <v>0</v>
      </c>
      <c r="H122" s="269"/>
      <c r="I122" s="270">
        <f t="shared" si="2"/>
        <v>0</v>
      </c>
      <c r="J122" s="270"/>
      <c r="K122" s="124">
        <v>7610398</v>
      </c>
      <c r="L122" s="270"/>
      <c r="M122" s="270">
        <v>39257514027</v>
      </c>
      <c r="N122" s="269"/>
      <c r="O122" s="270">
        <v>-43573022800</v>
      </c>
      <c r="P122" s="270"/>
      <c r="Q122" s="270">
        <f t="shared" si="3"/>
        <v>-4315508773</v>
      </c>
    </row>
    <row r="123" spans="1:17" ht="21">
      <c r="A123" s="268" t="s">
        <v>521</v>
      </c>
      <c r="B123" s="269"/>
      <c r="C123" s="270">
        <v>1680470</v>
      </c>
      <c r="D123" s="269"/>
      <c r="E123" s="270">
        <v>2115767043</v>
      </c>
      <c r="F123" s="124"/>
      <c r="G123" s="270">
        <v>-2933486180</v>
      </c>
      <c r="H123" s="269"/>
      <c r="I123" s="270">
        <f t="shared" si="2"/>
        <v>-817719137</v>
      </c>
      <c r="J123" s="270"/>
      <c r="K123" s="124">
        <v>4392998</v>
      </c>
      <c r="L123" s="270"/>
      <c r="M123" s="270">
        <v>5988544456</v>
      </c>
      <c r="N123" s="269"/>
      <c r="O123" s="270">
        <v>-7668568271</v>
      </c>
      <c r="P123" s="270"/>
      <c r="Q123" s="270">
        <f t="shared" si="3"/>
        <v>-1680023815</v>
      </c>
    </row>
    <row r="124" spans="1:17" ht="21">
      <c r="A124" s="268" t="s">
        <v>522</v>
      </c>
      <c r="B124" s="269"/>
      <c r="C124" s="270">
        <v>1625429</v>
      </c>
      <c r="D124" s="269"/>
      <c r="E124" s="270">
        <v>3161825021</v>
      </c>
      <c r="F124" s="124"/>
      <c r="G124" s="270">
        <v>-4061165553</v>
      </c>
      <c r="H124" s="269"/>
      <c r="I124" s="270">
        <f t="shared" si="2"/>
        <v>-899340532</v>
      </c>
      <c r="J124" s="270"/>
      <c r="K124" s="124">
        <v>4156056</v>
      </c>
      <c r="L124" s="270"/>
      <c r="M124" s="270">
        <v>9344498033</v>
      </c>
      <c r="N124" s="269"/>
      <c r="O124" s="270">
        <v>-10816899102</v>
      </c>
      <c r="P124" s="270"/>
      <c r="Q124" s="270">
        <f t="shared" si="3"/>
        <v>-1472401069</v>
      </c>
    </row>
    <row r="125" spans="1:17" ht="21">
      <c r="A125" s="268" t="s">
        <v>530</v>
      </c>
      <c r="B125" s="269"/>
      <c r="C125" s="270">
        <v>0</v>
      </c>
      <c r="D125" s="269"/>
      <c r="E125" s="270">
        <v>0</v>
      </c>
      <c r="F125" s="124"/>
      <c r="G125" s="270">
        <v>0</v>
      </c>
      <c r="H125" s="269"/>
      <c r="I125" s="270">
        <f t="shared" si="2"/>
        <v>0</v>
      </c>
      <c r="J125" s="270"/>
      <c r="K125" s="124">
        <v>500000</v>
      </c>
      <c r="L125" s="270"/>
      <c r="M125" s="270">
        <v>895523675</v>
      </c>
      <c r="N125" s="269"/>
      <c r="O125" s="270">
        <v>-904886187</v>
      </c>
      <c r="P125" s="270"/>
      <c r="Q125" s="270">
        <f t="shared" si="3"/>
        <v>-9362512</v>
      </c>
    </row>
    <row r="126" spans="1:17" ht="21">
      <c r="A126" s="268" t="s">
        <v>415</v>
      </c>
      <c r="B126" s="269"/>
      <c r="C126" s="270">
        <v>0</v>
      </c>
      <c r="D126" s="269"/>
      <c r="E126" s="270">
        <v>0</v>
      </c>
      <c r="F126" s="124"/>
      <c r="G126" s="270">
        <v>0</v>
      </c>
      <c r="H126" s="269"/>
      <c r="I126" s="270">
        <f t="shared" si="2"/>
        <v>0</v>
      </c>
      <c r="J126" s="270"/>
      <c r="K126" s="124">
        <v>750000</v>
      </c>
      <c r="L126" s="270"/>
      <c r="M126" s="270">
        <v>2295052418</v>
      </c>
      <c r="N126" s="269"/>
      <c r="O126" s="270">
        <v>-3129766425</v>
      </c>
      <c r="P126" s="270"/>
      <c r="Q126" s="270">
        <f t="shared" si="3"/>
        <v>-834714007</v>
      </c>
    </row>
    <row r="127" spans="1:17" ht="21">
      <c r="A127" s="268" t="s">
        <v>392</v>
      </c>
      <c r="B127" s="269"/>
      <c r="C127" s="270">
        <v>0</v>
      </c>
      <c r="D127" s="269"/>
      <c r="E127" s="270">
        <v>0</v>
      </c>
      <c r="F127" s="124"/>
      <c r="G127" s="270">
        <v>0</v>
      </c>
      <c r="H127" s="269"/>
      <c r="I127" s="270">
        <f t="shared" si="2"/>
        <v>0</v>
      </c>
      <c r="J127" s="270"/>
      <c r="K127" s="124">
        <v>175000</v>
      </c>
      <c r="L127" s="270"/>
      <c r="M127" s="270">
        <v>7098160586</v>
      </c>
      <c r="N127" s="269"/>
      <c r="O127" s="270">
        <v>-8854500375</v>
      </c>
      <c r="P127" s="270"/>
      <c r="Q127" s="270">
        <f t="shared" si="3"/>
        <v>-1756339789</v>
      </c>
    </row>
    <row r="128" spans="1:17" ht="21">
      <c r="A128" s="268" t="s">
        <v>368</v>
      </c>
      <c r="B128" s="269"/>
      <c r="C128" s="270">
        <v>0</v>
      </c>
      <c r="D128" s="269"/>
      <c r="E128" s="270">
        <v>0</v>
      </c>
      <c r="F128" s="124"/>
      <c r="G128" s="270">
        <v>0</v>
      </c>
      <c r="H128" s="269"/>
      <c r="I128" s="270">
        <f t="shared" si="2"/>
        <v>0</v>
      </c>
      <c r="J128" s="270"/>
      <c r="K128" s="124">
        <v>1133234</v>
      </c>
      <c r="L128" s="270"/>
      <c r="M128" s="270">
        <v>11385320034</v>
      </c>
      <c r="N128" s="269"/>
      <c r="O128" s="270">
        <v>-14216319676</v>
      </c>
      <c r="P128" s="270"/>
      <c r="Q128" s="270">
        <f t="shared" si="3"/>
        <v>-2830999642</v>
      </c>
    </row>
    <row r="129" spans="1:17" ht="21">
      <c r="A129" s="268" t="s">
        <v>291</v>
      </c>
      <c r="B129" s="269"/>
      <c r="C129" s="270">
        <v>315045</v>
      </c>
      <c r="D129" s="269"/>
      <c r="E129" s="270">
        <v>995122405</v>
      </c>
      <c r="F129" s="124"/>
      <c r="G129" s="270">
        <v>-1446926243</v>
      </c>
      <c r="H129" s="269"/>
      <c r="I129" s="270">
        <f t="shared" si="2"/>
        <v>-451803838</v>
      </c>
      <c r="J129" s="270"/>
      <c r="K129" s="124">
        <v>1478413</v>
      </c>
      <c r="L129" s="270"/>
      <c r="M129" s="270">
        <v>6025625762</v>
      </c>
      <c r="N129" s="269"/>
      <c r="O129" s="270">
        <v>-7650839919</v>
      </c>
      <c r="P129" s="270"/>
      <c r="Q129" s="270">
        <f t="shared" si="3"/>
        <v>-1625214157</v>
      </c>
    </row>
    <row r="130" spans="1:17" ht="21">
      <c r="A130" s="268" t="s">
        <v>222</v>
      </c>
      <c r="B130" s="269"/>
      <c r="C130" s="270">
        <v>342744</v>
      </c>
      <c r="D130" s="269"/>
      <c r="E130" s="270">
        <v>2131266933</v>
      </c>
      <c r="F130" s="124"/>
      <c r="G130" s="270">
        <v>-3177060555</v>
      </c>
      <c r="H130" s="269"/>
      <c r="I130" s="270">
        <f t="shared" si="2"/>
        <v>-1045793622</v>
      </c>
      <c r="J130" s="270"/>
      <c r="K130" s="124">
        <v>5085128</v>
      </c>
      <c r="L130" s="270"/>
      <c r="M130" s="270">
        <v>35061793020</v>
      </c>
      <c r="N130" s="269"/>
      <c r="O130" s="270">
        <v>-51430870372</v>
      </c>
      <c r="P130" s="270"/>
      <c r="Q130" s="270">
        <f t="shared" si="3"/>
        <v>-16369077352</v>
      </c>
    </row>
    <row r="131" spans="1:17" ht="21">
      <c r="A131" s="268" t="s">
        <v>306</v>
      </c>
      <c r="B131" s="269"/>
      <c r="C131" s="270">
        <v>48005</v>
      </c>
      <c r="D131" s="269"/>
      <c r="E131" s="270">
        <v>2148527420</v>
      </c>
      <c r="F131" s="124"/>
      <c r="G131" s="270">
        <v>-2743085273</v>
      </c>
      <c r="H131" s="269"/>
      <c r="I131" s="270">
        <f t="shared" si="2"/>
        <v>-594557853</v>
      </c>
      <c r="J131" s="270"/>
      <c r="K131" s="124">
        <v>251008</v>
      </c>
      <c r="L131" s="270"/>
      <c r="M131" s="270">
        <v>10960542170</v>
      </c>
      <c r="N131" s="269"/>
      <c r="O131" s="270">
        <v>-13194246270</v>
      </c>
      <c r="P131" s="270"/>
      <c r="Q131" s="270">
        <f t="shared" si="3"/>
        <v>-2233704100</v>
      </c>
    </row>
    <row r="132" spans="1:17" ht="21">
      <c r="A132" s="268" t="s">
        <v>396</v>
      </c>
      <c r="B132" s="269"/>
      <c r="C132" s="270">
        <v>1194490</v>
      </c>
      <c r="D132" s="269"/>
      <c r="E132" s="270">
        <v>2822338029</v>
      </c>
      <c r="F132" s="124"/>
      <c r="G132" s="270">
        <v>-3460288173</v>
      </c>
      <c r="H132" s="269"/>
      <c r="I132" s="270">
        <f t="shared" si="2"/>
        <v>-637950144</v>
      </c>
      <c r="J132" s="270"/>
      <c r="K132" s="124">
        <v>7435982</v>
      </c>
      <c r="L132" s="270"/>
      <c r="M132" s="270">
        <v>21570263576</v>
      </c>
      <c r="N132" s="269"/>
      <c r="O132" s="270">
        <v>-24969148144</v>
      </c>
      <c r="P132" s="270"/>
      <c r="Q132" s="270">
        <f t="shared" si="3"/>
        <v>-3398884568</v>
      </c>
    </row>
    <row r="133" spans="1:17" ht="21">
      <c r="A133" s="268" t="s">
        <v>182</v>
      </c>
      <c r="B133" s="269"/>
      <c r="C133" s="270">
        <v>0</v>
      </c>
      <c r="D133" s="269"/>
      <c r="E133" s="270">
        <v>0</v>
      </c>
      <c r="F133" s="124"/>
      <c r="G133" s="270">
        <v>0</v>
      </c>
      <c r="H133" s="269"/>
      <c r="I133" s="270">
        <f t="shared" si="2"/>
        <v>0</v>
      </c>
      <c r="J133" s="270"/>
      <c r="K133" s="124">
        <v>13949649</v>
      </c>
      <c r="L133" s="270"/>
      <c r="M133" s="270">
        <v>23284003184</v>
      </c>
      <c r="N133" s="269"/>
      <c r="O133" s="270">
        <v>-25017308571</v>
      </c>
      <c r="P133" s="270"/>
      <c r="Q133" s="270">
        <f t="shared" si="3"/>
        <v>-1733305387</v>
      </c>
    </row>
    <row r="134" spans="1:17" ht="21">
      <c r="A134" s="268" t="s">
        <v>138</v>
      </c>
      <c r="B134" s="269"/>
      <c r="C134" s="270">
        <v>0</v>
      </c>
      <c r="D134" s="269"/>
      <c r="E134" s="270">
        <v>0</v>
      </c>
      <c r="F134" s="124"/>
      <c r="G134" s="270">
        <v>0</v>
      </c>
      <c r="H134" s="269"/>
      <c r="I134" s="270">
        <f t="shared" si="2"/>
        <v>0</v>
      </c>
      <c r="J134" s="270"/>
      <c r="K134" s="124">
        <v>6740975</v>
      </c>
      <c r="L134" s="270"/>
      <c r="M134" s="270">
        <v>20546885240</v>
      </c>
      <c r="N134" s="269"/>
      <c r="O134" s="270">
        <v>-24570635582</v>
      </c>
      <c r="P134" s="270"/>
      <c r="Q134" s="270">
        <f t="shared" si="3"/>
        <v>-4023750342</v>
      </c>
    </row>
    <row r="135" spans="1:17" ht="21">
      <c r="A135" s="268" t="s">
        <v>80</v>
      </c>
      <c r="B135" s="269"/>
      <c r="C135" s="270">
        <v>1529207</v>
      </c>
      <c r="D135" s="269"/>
      <c r="E135" s="270">
        <v>3930218645</v>
      </c>
      <c r="F135" s="124"/>
      <c r="G135" s="270">
        <v>-4977263721</v>
      </c>
      <c r="H135" s="269"/>
      <c r="I135" s="270">
        <f t="shared" si="2"/>
        <v>-1047045076</v>
      </c>
      <c r="J135" s="270"/>
      <c r="K135" s="124">
        <v>15319106</v>
      </c>
      <c r="L135" s="270"/>
      <c r="M135" s="270">
        <v>43181070631</v>
      </c>
      <c r="N135" s="269"/>
      <c r="O135" s="270">
        <v>-53181791683</v>
      </c>
      <c r="P135" s="270"/>
      <c r="Q135" s="270">
        <f t="shared" si="3"/>
        <v>-10000721052</v>
      </c>
    </row>
    <row r="136" spans="1:17" ht="21">
      <c r="A136" s="268" t="s">
        <v>349</v>
      </c>
      <c r="B136" s="269"/>
      <c r="C136" s="270">
        <v>0</v>
      </c>
      <c r="D136" s="269"/>
      <c r="E136" s="270">
        <v>0</v>
      </c>
      <c r="F136" s="124"/>
      <c r="G136" s="270">
        <v>0</v>
      </c>
      <c r="H136" s="269"/>
      <c r="I136" s="270">
        <f t="shared" si="2"/>
        <v>0</v>
      </c>
      <c r="J136" s="270"/>
      <c r="K136" s="124">
        <v>3819344</v>
      </c>
      <c r="L136" s="270"/>
      <c r="M136" s="270">
        <v>19683257416</v>
      </c>
      <c r="N136" s="269"/>
      <c r="O136" s="270">
        <v>-20501742081</v>
      </c>
      <c r="P136" s="270"/>
      <c r="Q136" s="270">
        <f t="shared" si="3"/>
        <v>-818484665</v>
      </c>
    </row>
    <row r="137" spans="1:17" ht="21">
      <c r="A137" s="268" t="s">
        <v>129</v>
      </c>
      <c r="B137" s="269"/>
      <c r="C137" s="270">
        <v>206812</v>
      </c>
      <c r="D137" s="269"/>
      <c r="E137" s="270">
        <v>4200263314</v>
      </c>
      <c r="F137" s="124"/>
      <c r="G137" s="270">
        <v>-5654999924</v>
      </c>
      <c r="H137" s="269"/>
      <c r="I137" s="270">
        <f t="shared" ref="I137:I200" si="4">E137+G137</f>
        <v>-1454736610</v>
      </c>
      <c r="J137" s="270"/>
      <c r="K137" s="124">
        <v>2467320</v>
      </c>
      <c r="L137" s="270"/>
      <c r="M137" s="270">
        <v>50004629543</v>
      </c>
      <c r="N137" s="269"/>
      <c r="O137" s="270">
        <v>-52903672203</v>
      </c>
      <c r="P137" s="270"/>
      <c r="Q137" s="270">
        <f t="shared" ref="Q137:Q200" si="5">M137+O137</f>
        <v>-2899042660</v>
      </c>
    </row>
    <row r="138" spans="1:17" ht="21">
      <c r="A138" s="268" t="s">
        <v>225</v>
      </c>
      <c r="B138" s="269"/>
      <c r="C138" s="270">
        <v>2011782</v>
      </c>
      <c r="D138" s="269"/>
      <c r="E138" s="270">
        <v>22062403040</v>
      </c>
      <c r="F138" s="124"/>
      <c r="G138" s="270">
        <v>-26294062603</v>
      </c>
      <c r="H138" s="269"/>
      <c r="I138" s="270">
        <f t="shared" si="4"/>
        <v>-4231659563</v>
      </c>
      <c r="J138" s="270"/>
      <c r="K138" s="124">
        <v>8104090</v>
      </c>
      <c r="L138" s="270"/>
      <c r="M138" s="270">
        <v>108343359498</v>
      </c>
      <c r="N138" s="269"/>
      <c r="O138" s="270">
        <v>-115940863636</v>
      </c>
      <c r="P138" s="270"/>
      <c r="Q138" s="270">
        <f t="shared" si="5"/>
        <v>-7597504138</v>
      </c>
    </row>
    <row r="139" spans="1:17" ht="21">
      <c r="A139" s="268" t="s">
        <v>258</v>
      </c>
      <c r="B139" s="269"/>
      <c r="C139" s="270">
        <v>1246082</v>
      </c>
      <c r="D139" s="269"/>
      <c r="E139" s="270">
        <v>2908427880</v>
      </c>
      <c r="F139" s="124"/>
      <c r="G139" s="270">
        <v>-3796408638</v>
      </c>
      <c r="H139" s="269"/>
      <c r="I139" s="270">
        <f t="shared" si="4"/>
        <v>-887980758</v>
      </c>
      <c r="J139" s="270"/>
      <c r="K139" s="124">
        <v>7260302</v>
      </c>
      <c r="L139" s="270"/>
      <c r="M139" s="270">
        <v>24355548166</v>
      </c>
      <c r="N139" s="269"/>
      <c r="O139" s="270">
        <v>-31670004046</v>
      </c>
      <c r="P139" s="270"/>
      <c r="Q139" s="270">
        <f t="shared" si="5"/>
        <v>-7314455880</v>
      </c>
    </row>
    <row r="140" spans="1:17" ht="21">
      <c r="A140" s="268" t="s">
        <v>188</v>
      </c>
      <c r="B140" s="269"/>
      <c r="C140" s="270">
        <v>884499</v>
      </c>
      <c r="D140" s="269"/>
      <c r="E140" s="270">
        <v>1983546075</v>
      </c>
      <c r="F140" s="124"/>
      <c r="G140" s="270">
        <v>-2152038218</v>
      </c>
      <c r="H140" s="269"/>
      <c r="I140" s="270">
        <f t="shared" si="4"/>
        <v>-168492143</v>
      </c>
      <c r="J140" s="270"/>
      <c r="K140" s="124">
        <v>21375825</v>
      </c>
      <c r="L140" s="270"/>
      <c r="M140" s="270">
        <v>47016338568</v>
      </c>
      <c r="N140" s="269"/>
      <c r="O140" s="270">
        <v>-50714379502</v>
      </c>
      <c r="P140" s="270"/>
      <c r="Q140" s="270">
        <f t="shared" si="5"/>
        <v>-3698040934</v>
      </c>
    </row>
    <row r="141" spans="1:17" ht="21">
      <c r="A141" s="268" t="s">
        <v>207</v>
      </c>
      <c r="B141" s="269"/>
      <c r="C141" s="270">
        <v>451520</v>
      </c>
      <c r="D141" s="269"/>
      <c r="E141" s="270">
        <v>798037280</v>
      </c>
      <c r="F141" s="124"/>
      <c r="G141" s="270">
        <v>-1218091311</v>
      </c>
      <c r="H141" s="269"/>
      <c r="I141" s="270">
        <f t="shared" si="4"/>
        <v>-420054031</v>
      </c>
      <c r="J141" s="270"/>
      <c r="K141" s="124">
        <v>3879425</v>
      </c>
      <c r="L141" s="270"/>
      <c r="M141" s="270">
        <v>11031770764</v>
      </c>
      <c r="N141" s="269"/>
      <c r="O141" s="270">
        <v>-12562332623</v>
      </c>
      <c r="P141" s="270"/>
      <c r="Q141" s="270">
        <f t="shared" si="5"/>
        <v>-1530561859</v>
      </c>
    </row>
    <row r="142" spans="1:17" ht="21">
      <c r="A142" s="268" t="s">
        <v>167</v>
      </c>
      <c r="B142" s="269"/>
      <c r="C142" s="270">
        <v>563116</v>
      </c>
      <c r="D142" s="269"/>
      <c r="E142" s="270">
        <v>1026847209</v>
      </c>
      <c r="F142" s="124"/>
      <c r="G142" s="270">
        <v>-966242172</v>
      </c>
      <c r="H142" s="269"/>
      <c r="I142" s="270">
        <f t="shared" si="4"/>
        <v>60605037</v>
      </c>
      <c r="J142" s="270"/>
      <c r="K142" s="124">
        <v>16011788</v>
      </c>
      <c r="L142" s="270"/>
      <c r="M142" s="270">
        <v>24818758040</v>
      </c>
      <c r="N142" s="269"/>
      <c r="O142" s="270">
        <v>-27074971928</v>
      </c>
      <c r="P142" s="270"/>
      <c r="Q142" s="270">
        <f t="shared" si="5"/>
        <v>-2256213888</v>
      </c>
    </row>
    <row r="143" spans="1:17" ht="21">
      <c r="A143" s="268" t="s">
        <v>361</v>
      </c>
      <c r="B143" s="269"/>
      <c r="C143" s="270">
        <v>33699</v>
      </c>
      <c r="D143" s="269"/>
      <c r="E143" s="270">
        <v>81901482</v>
      </c>
      <c r="F143" s="124"/>
      <c r="G143" s="270">
        <v>-104920692</v>
      </c>
      <c r="H143" s="269"/>
      <c r="I143" s="270">
        <f t="shared" si="4"/>
        <v>-23019210</v>
      </c>
      <c r="J143" s="270"/>
      <c r="K143" s="124">
        <v>73062817</v>
      </c>
      <c r="L143" s="270"/>
      <c r="M143" s="270">
        <v>180729458283</v>
      </c>
      <c r="N143" s="269"/>
      <c r="O143" s="270">
        <v>-212135028497</v>
      </c>
      <c r="P143" s="270"/>
      <c r="Q143" s="270">
        <f t="shared" si="5"/>
        <v>-31405570214</v>
      </c>
    </row>
    <row r="144" spans="1:17" ht="21">
      <c r="A144" s="268" t="s">
        <v>381</v>
      </c>
      <c r="B144" s="269"/>
      <c r="C144" s="270">
        <v>0</v>
      </c>
      <c r="D144" s="269"/>
      <c r="E144" s="270">
        <v>0</v>
      </c>
      <c r="F144" s="124"/>
      <c r="G144" s="270">
        <v>0</v>
      </c>
      <c r="H144" s="269"/>
      <c r="I144" s="270">
        <f t="shared" si="4"/>
        <v>0</v>
      </c>
      <c r="J144" s="270"/>
      <c r="K144" s="124">
        <v>7505527</v>
      </c>
      <c r="L144" s="270"/>
      <c r="M144" s="270">
        <v>19114173364</v>
      </c>
      <c r="N144" s="269"/>
      <c r="O144" s="270">
        <v>-20703911794</v>
      </c>
      <c r="P144" s="270"/>
      <c r="Q144" s="270">
        <f t="shared" si="5"/>
        <v>-1589738430</v>
      </c>
    </row>
    <row r="145" spans="1:17" ht="21">
      <c r="A145" s="268" t="s">
        <v>520</v>
      </c>
      <c r="B145" s="269"/>
      <c r="C145" s="270">
        <v>0</v>
      </c>
      <c r="D145" s="269"/>
      <c r="E145" s="270">
        <v>0</v>
      </c>
      <c r="F145" s="124"/>
      <c r="G145" s="270">
        <v>0</v>
      </c>
      <c r="H145" s="269"/>
      <c r="I145" s="270">
        <f t="shared" si="4"/>
        <v>0</v>
      </c>
      <c r="J145" s="270"/>
      <c r="K145" s="124">
        <v>280484</v>
      </c>
      <c r="L145" s="270"/>
      <c r="M145" s="270">
        <v>8613925435</v>
      </c>
      <c r="N145" s="269"/>
      <c r="O145" s="270">
        <v>-9586654571</v>
      </c>
      <c r="P145" s="270"/>
      <c r="Q145" s="270">
        <f t="shared" si="5"/>
        <v>-972729136</v>
      </c>
    </row>
    <row r="146" spans="1:17" ht="21">
      <c r="A146" s="268" t="s">
        <v>501</v>
      </c>
      <c r="B146" s="269"/>
      <c r="C146" s="270">
        <v>472044</v>
      </c>
      <c r="D146" s="269"/>
      <c r="E146" s="270">
        <v>908084047</v>
      </c>
      <c r="F146" s="124"/>
      <c r="G146" s="270">
        <v>-1214819465</v>
      </c>
      <c r="H146" s="269"/>
      <c r="I146" s="270">
        <f t="shared" si="4"/>
        <v>-306735418</v>
      </c>
      <c r="J146" s="270"/>
      <c r="K146" s="124">
        <v>1238983</v>
      </c>
      <c r="L146" s="270"/>
      <c r="M146" s="270">
        <v>2448404161</v>
      </c>
      <c r="N146" s="269"/>
      <c r="O146" s="270">
        <v>-3188560102</v>
      </c>
      <c r="P146" s="270"/>
      <c r="Q146" s="270">
        <f t="shared" si="5"/>
        <v>-740155941</v>
      </c>
    </row>
    <row r="147" spans="1:17" ht="21">
      <c r="A147" s="268" t="s">
        <v>532</v>
      </c>
      <c r="B147" s="269"/>
      <c r="C147" s="270">
        <v>655772</v>
      </c>
      <c r="D147" s="269"/>
      <c r="E147" s="270">
        <v>1421268918</v>
      </c>
      <c r="F147" s="124"/>
      <c r="G147" s="270">
        <v>-1858896473</v>
      </c>
      <c r="H147" s="269"/>
      <c r="I147" s="270">
        <f t="shared" si="4"/>
        <v>-437627555</v>
      </c>
      <c r="J147" s="270"/>
      <c r="K147" s="124">
        <v>1785930</v>
      </c>
      <c r="L147" s="270"/>
      <c r="M147" s="270">
        <v>4005148521</v>
      </c>
      <c r="N147" s="269"/>
      <c r="O147" s="270">
        <v>-5062520171</v>
      </c>
      <c r="P147" s="270"/>
      <c r="Q147" s="270">
        <f t="shared" si="5"/>
        <v>-1057371650</v>
      </c>
    </row>
    <row r="148" spans="1:17" ht="21">
      <c r="A148" s="268" t="s">
        <v>505</v>
      </c>
      <c r="B148" s="269"/>
      <c r="C148" s="270">
        <v>16034</v>
      </c>
      <c r="D148" s="269"/>
      <c r="E148" s="270">
        <v>2658902296</v>
      </c>
      <c r="F148" s="124"/>
      <c r="G148" s="270">
        <v>-3741526519</v>
      </c>
      <c r="H148" s="269"/>
      <c r="I148" s="270">
        <f t="shared" si="4"/>
        <v>-1082624223</v>
      </c>
      <c r="J148" s="270"/>
      <c r="K148" s="124">
        <v>72994</v>
      </c>
      <c r="L148" s="270"/>
      <c r="M148" s="270">
        <v>13431403293</v>
      </c>
      <c r="N148" s="269"/>
      <c r="O148" s="270">
        <v>-17033116290</v>
      </c>
      <c r="P148" s="270"/>
      <c r="Q148" s="270">
        <f t="shared" si="5"/>
        <v>-3601712997</v>
      </c>
    </row>
    <row r="149" spans="1:17" ht="21">
      <c r="A149" s="268" t="s">
        <v>284</v>
      </c>
      <c r="B149" s="269"/>
      <c r="C149" s="270">
        <v>2098786</v>
      </c>
      <c r="D149" s="269"/>
      <c r="E149" s="270">
        <v>3746491799</v>
      </c>
      <c r="F149" s="124"/>
      <c r="G149" s="270">
        <v>-5279691207</v>
      </c>
      <c r="H149" s="269"/>
      <c r="I149" s="270">
        <f t="shared" si="4"/>
        <v>-1533199408</v>
      </c>
      <c r="J149" s="270"/>
      <c r="K149" s="124">
        <v>12311375</v>
      </c>
      <c r="L149" s="270"/>
      <c r="M149" s="270">
        <v>23506606657</v>
      </c>
      <c r="N149" s="269"/>
      <c r="O149" s="270">
        <v>-31142598705</v>
      </c>
      <c r="P149" s="270"/>
      <c r="Q149" s="270">
        <f t="shared" si="5"/>
        <v>-7635992048</v>
      </c>
    </row>
    <row r="150" spans="1:17" ht="21">
      <c r="A150" s="268" t="s">
        <v>92</v>
      </c>
      <c r="B150" s="269"/>
      <c r="C150" s="270">
        <v>1656758</v>
      </c>
      <c r="D150" s="269"/>
      <c r="E150" s="270">
        <v>3835434384</v>
      </c>
      <c r="F150" s="124"/>
      <c r="G150" s="270">
        <v>-4016932163</v>
      </c>
      <c r="H150" s="269"/>
      <c r="I150" s="270">
        <f t="shared" si="4"/>
        <v>-181497779</v>
      </c>
      <c r="J150" s="270"/>
      <c r="K150" s="124">
        <v>16482752</v>
      </c>
      <c r="L150" s="270"/>
      <c r="M150" s="270">
        <v>37565825728</v>
      </c>
      <c r="N150" s="269"/>
      <c r="O150" s="270">
        <v>-39463558030</v>
      </c>
      <c r="P150" s="270"/>
      <c r="Q150" s="270">
        <f t="shared" si="5"/>
        <v>-1897732302</v>
      </c>
    </row>
    <row r="151" spans="1:17" ht="21">
      <c r="A151" s="268" t="s">
        <v>147</v>
      </c>
      <c r="B151" s="269"/>
      <c r="C151" s="270">
        <v>1806917</v>
      </c>
      <c r="D151" s="269"/>
      <c r="E151" s="270">
        <v>5978779288</v>
      </c>
      <c r="F151" s="124"/>
      <c r="G151" s="270">
        <v>-6787233542</v>
      </c>
      <c r="H151" s="269"/>
      <c r="I151" s="270">
        <f t="shared" si="4"/>
        <v>-808454254</v>
      </c>
      <c r="J151" s="270"/>
      <c r="K151" s="124">
        <v>6848066</v>
      </c>
      <c r="L151" s="270"/>
      <c r="M151" s="270">
        <v>21312547920</v>
      </c>
      <c r="N151" s="269"/>
      <c r="O151" s="270">
        <v>-24661412164</v>
      </c>
      <c r="P151" s="270"/>
      <c r="Q151" s="270">
        <f t="shared" si="5"/>
        <v>-3348864244</v>
      </c>
    </row>
    <row r="152" spans="1:17" ht="21">
      <c r="A152" s="268" t="s">
        <v>353</v>
      </c>
      <c r="B152" s="269"/>
      <c r="C152" s="270">
        <v>2606568</v>
      </c>
      <c r="D152" s="269"/>
      <c r="E152" s="270">
        <v>5038201483</v>
      </c>
      <c r="F152" s="124"/>
      <c r="G152" s="270">
        <v>-5281096002</v>
      </c>
      <c r="H152" s="269"/>
      <c r="I152" s="270">
        <f t="shared" si="4"/>
        <v>-242894519</v>
      </c>
      <c r="J152" s="270"/>
      <c r="K152" s="124">
        <v>18848174</v>
      </c>
      <c r="L152" s="270"/>
      <c r="M152" s="270">
        <v>32563840978</v>
      </c>
      <c r="N152" s="269"/>
      <c r="O152" s="270">
        <v>-40661033347</v>
      </c>
      <c r="P152" s="270"/>
      <c r="Q152" s="270">
        <f t="shared" si="5"/>
        <v>-8097192369</v>
      </c>
    </row>
    <row r="153" spans="1:17" ht="21">
      <c r="A153" s="268" t="s">
        <v>354</v>
      </c>
      <c r="B153" s="269"/>
      <c r="C153" s="270">
        <v>1938963</v>
      </c>
      <c r="D153" s="269"/>
      <c r="E153" s="270">
        <v>3409553882</v>
      </c>
      <c r="F153" s="124"/>
      <c r="G153" s="270">
        <v>-4545848725</v>
      </c>
      <c r="H153" s="269"/>
      <c r="I153" s="270">
        <f t="shared" si="4"/>
        <v>-1136294843</v>
      </c>
      <c r="J153" s="270"/>
      <c r="K153" s="124">
        <v>7205036</v>
      </c>
      <c r="L153" s="270"/>
      <c r="M153" s="270">
        <v>13602515087</v>
      </c>
      <c r="N153" s="269"/>
      <c r="O153" s="270">
        <v>-17073323948</v>
      </c>
      <c r="P153" s="270"/>
      <c r="Q153" s="270">
        <f t="shared" si="5"/>
        <v>-3470808861</v>
      </c>
    </row>
    <row r="154" spans="1:17" ht="21">
      <c r="A154" s="268" t="s">
        <v>378</v>
      </c>
      <c r="B154" s="269"/>
      <c r="C154" s="270">
        <v>256668</v>
      </c>
      <c r="D154" s="269"/>
      <c r="E154" s="270">
        <v>635588161</v>
      </c>
      <c r="F154" s="124"/>
      <c r="G154" s="270">
        <v>-799553380</v>
      </c>
      <c r="H154" s="269"/>
      <c r="I154" s="270">
        <f t="shared" si="4"/>
        <v>-163965219</v>
      </c>
      <c r="J154" s="270"/>
      <c r="K154" s="124">
        <v>5546322</v>
      </c>
      <c r="L154" s="270"/>
      <c r="M154" s="270">
        <v>15316221150</v>
      </c>
      <c r="N154" s="269"/>
      <c r="O154" s="270">
        <v>-18025953896</v>
      </c>
      <c r="P154" s="270"/>
      <c r="Q154" s="270">
        <f t="shared" si="5"/>
        <v>-2709732746</v>
      </c>
    </row>
    <row r="155" spans="1:17" ht="21">
      <c r="A155" s="268" t="s">
        <v>187</v>
      </c>
      <c r="B155" s="269"/>
      <c r="C155" s="270">
        <v>1450911</v>
      </c>
      <c r="D155" s="269"/>
      <c r="E155" s="270">
        <v>2274006788</v>
      </c>
      <c r="F155" s="124"/>
      <c r="G155" s="270">
        <v>-3700017283</v>
      </c>
      <c r="H155" s="269"/>
      <c r="I155" s="270">
        <f t="shared" si="4"/>
        <v>-1426010495</v>
      </c>
      <c r="J155" s="270"/>
      <c r="K155" s="124">
        <v>31672784</v>
      </c>
      <c r="L155" s="270"/>
      <c r="M155" s="270">
        <v>72766960798</v>
      </c>
      <c r="N155" s="269"/>
      <c r="O155" s="270">
        <v>-87100604199</v>
      </c>
      <c r="P155" s="270"/>
      <c r="Q155" s="270">
        <f t="shared" si="5"/>
        <v>-14333643401</v>
      </c>
    </row>
    <row r="156" spans="1:17" ht="21">
      <c r="A156" s="268" t="s">
        <v>168</v>
      </c>
      <c r="B156" s="269"/>
      <c r="C156" s="270">
        <v>166242</v>
      </c>
      <c r="D156" s="269"/>
      <c r="E156" s="270">
        <v>771354423</v>
      </c>
      <c r="F156" s="124"/>
      <c r="G156" s="270">
        <v>-1099864859</v>
      </c>
      <c r="H156" s="269"/>
      <c r="I156" s="270">
        <f t="shared" si="4"/>
        <v>-328510436</v>
      </c>
      <c r="J156" s="270"/>
      <c r="K156" s="124">
        <v>4148335</v>
      </c>
      <c r="L156" s="270"/>
      <c r="M156" s="270">
        <v>24362077326</v>
      </c>
      <c r="N156" s="269"/>
      <c r="O156" s="270">
        <v>-29947151964</v>
      </c>
      <c r="P156" s="270"/>
      <c r="Q156" s="270">
        <f t="shared" si="5"/>
        <v>-5585074638</v>
      </c>
    </row>
    <row r="157" spans="1:17" ht="21">
      <c r="A157" s="268" t="s">
        <v>236</v>
      </c>
      <c r="B157" s="269"/>
      <c r="C157" s="270">
        <v>0</v>
      </c>
      <c r="D157" s="269"/>
      <c r="E157" s="270">
        <v>0</v>
      </c>
      <c r="F157" s="124"/>
      <c r="G157" s="270">
        <v>0</v>
      </c>
      <c r="H157" s="269"/>
      <c r="I157" s="270">
        <f t="shared" si="4"/>
        <v>0</v>
      </c>
      <c r="J157" s="270"/>
      <c r="K157" s="124">
        <v>3198243</v>
      </c>
      <c r="L157" s="270"/>
      <c r="M157" s="270">
        <v>7112815259</v>
      </c>
      <c r="N157" s="269"/>
      <c r="O157" s="270">
        <v>-9308736997</v>
      </c>
      <c r="P157" s="270"/>
      <c r="Q157" s="270">
        <f t="shared" si="5"/>
        <v>-2195921738</v>
      </c>
    </row>
    <row r="158" spans="1:17" ht="21">
      <c r="A158" s="268" t="s">
        <v>286</v>
      </c>
      <c r="B158" s="269"/>
      <c r="C158" s="270">
        <v>2006996</v>
      </c>
      <c r="D158" s="269"/>
      <c r="E158" s="270">
        <v>5587385820</v>
      </c>
      <c r="F158" s="124"/>
      <c r="G158" s="270">
        <v>-6098320838</v>
      </c>
      <c r="H158" s="269"/>
      <c r="I158" s="270">
        <f t="shared" si="4"/>
        <v>-510935018</v>
      </c>
      <c r="J158" s="270"/>
      <c r="K158" s="124">
        <v>17757689</v>
      </c>
      <c r="L158" s="270"/>
      <c r="M158" s="270">
        <v>48279225072</v>
      </c>
      <c r="N158" s="269"/>
      <c r="O158" s="270">
        <v>-52798588320</v>
      </c>
      <c r="P158" s="270"/>
      <c r="Q158" s="270">
        <f t="shared" si="5"/>
        <v>-4519363248</v>
      </c>
    </row>
    <row r="159" spans="1:17" ht="21">
      <c r="A159" s="268" t="s">
        <v>325</v>
      </c>
      <c r="B159" s="269"/>
      <c r="C159" s="270">
        <v>0</v>
      </c>
      <c r="D159" s="269"/>
      <c r="E159" s="270">
        <v>0</v>
      </c>
      <c r="F159" s="124"/>
      <c r="G159" s="270">
        <v>0</v>
      </c>
      <c r="H159" s="269"/>
      <c r="I159" s="270">
        <f t="shared" si="4"/>
        <v>0</v>
      </c>
      <c r="J159" s="270"/>
      <c r="K159" s="124">
        <v>825879</v>
      </c>
      <c r="L159" s="270"/>
      <c r="M159" s="270">
        <v>7472761574</v>
      </c>
      <c r="N159" s="269"/>
      <c r="O159" s="270">
        <v>-7708861539</v>
      </c>
      <c r="P159" s="270"/>
      <c r="Q159" s="270">
        <f t="shared" si="5"/>
        <v>-236099965</v>
      </c>
    </row>
    <row r="160" spans="1:17" ht="21">
      <c r="A160" s="268" t="s">
        <v>229</v>
      </c>
      <c r="B160" s="269"/>
      <c r="C160" s="270">
        <v>0</v>
      </c>
      <c r="D160" s="269"/>
      <c r="E160" s="270">
        <v>0</v>
      </c>
      <c r="F160" s="124"/>
      <c r="G160" s="270">
        <v>0</v>
      </c>
      <c r="H160" s="269"/>
      <c r="I160" s="270">
        <f t="shared" si="4"/>
        <v>0</v>
      </c>
      <c r="J160" s="270"/>
      <c r="K160" s="124">
        <v>6888043</v>
      </c>
      <c r="L160" s="270"/>
      <c r="M160" s="270">
        <v>6733669910</v>
      </c>
      <c r="N160" s="269"/>
      <c r="O160" s="270">
        <v>-8401341573</v>
      </c>
      <c r="P160" s="270"/>
      <c r="Q160" s="270">
        <f t="shared" si="5"/>
        <v>-1667671663</v>
      </c>
    </row>
    <row r="161" spans="1:19" ht="21">
      <c r="A161" s="268" t="s">
        <v>170</v>
      </c>
      <c r="B161" s="269"/>
      <c r="C161" s="270">
        <v>3904983</v>
      </c>
      <c r="D161" s="269"/>
      <c r="E161" s="270">
        <v>4917999223</v>
      </c>
      <c r="F161" s="124"/>
      <c r="G161" s="270">
        <v>-5088106684</v>
      </c>
      <c r="H161" s="269"/>
      <c r="I161" s="270">
        <f t="shared" si="4"/>
        <v>-170107461</v>
      </c>
      <c r="J161" s="270"/>
      <c r="K161" s="124">
        <v>25818022</v>
      </c>
      <c r="L161" s="270"/>
      <c r="M161" s="270">
        <v>42879686400</v>
      </c>
      <c r="N161" s="269"/>
      <c r="O161" s="270">
        <v>-45582893182</v>
      </c>
      <c r="P161" s="270"/>
      <c r="Q161" s="270">
        <f t="shared" si="5"/>
        <v>-2703206782</v>
      </c>
    </row>
    <row r="162" spans="1:19" ht="21">
      <c r="A162" s="268" t="s">
        <v>253</v>
      </c>
      <c r="B162" s="269"/>
      <c r="C162" s="270">
        <v>89318</v>
      </c>
      <c r="D162" s="269"/>
      <c r="E162" s="270">
        <v>4523532390</v>
      </c>
      <c r="F162" s="124"/>
      <c r="G162" s="270">
        <v>-4393494688</v>
      </c>
      <c r="H162" s="269"/>
      <c r="I162" s="270">
        <f t="shared" si="4"/>
        <v>130037702</v>
      </c>
      <c r="J162" s="270"/>
      <c r="K162" s="124">
        <v>1540045</v>
      </c>
      <c r="L162" s="270"/>
      <c r="M162" s="270">
        <v>64216543744</v>
      </c>
      <c r="N162" s="269"/>
      <c r="O162" s="270">
        <v>-68064393305</v>
      </c>
      <c r="P162" s="270"/>
      <c r="Q162" s="270">
        <f t="shared" si="5"/>
        <v>-3847849561</v>
      </c>
    </row>
    <row r="163" spans="1:19" ht="21">
      <c r="A163" s="268" t="s">
        <v>183</v>
      </c>
      <c r="B163" s="269"/>
      <c r="C163" s="270">
        <v>436301</v>
      </c>
      <c r="D163" s="269"/>
      <c r="E163" s="270">
        <v>1801990058</v>
      </c>
      <c r="F163" s="124"/>
      <c r="G163" s="270">
        <v>-2230627750</v>
      </c>
      <c r="H163" s="269"/>
      <c r="I163" s="270">
        <f t="shared" si="4"/>
        <v>-428637692</v>
      </c>
      <c r="J163" s="270"/>
      <c r="K163" s="124">
        <v>10101499</v>
      </c>
      <c r="L163" s="270"/>
      <c r="M163" s="270">
        <v>45769180184</v>
      </c>
      <c r="N163" s="269"/>
      <c r="O163" s="270">
        <v>-55101298323</v>
      </c>
      <c r="P163" s="270"/>
      <c r="Q163" s="270">
        <f t="shared" si="5"/>
        <v>-9332118139</v>
      </c>
    </row>
    <row r="164" spans="1:19" s="136" customFormat="1" ht="21">
      <c r="A164" s="268" t="s">
        <v>376</v>
      </c>
      <c r="B164" s="269"/>
      <c r="C164" s="270">
        <v>27987</v>
      </c>
      <c r="D164" s="269"/>
      <c r="E164" s="270">
        <v>702712366</v>
      </c>
      <c r="F164" s="124"/>
      <c r="G164" s="270">
        <v>-897735140</v>
      </c>
      <c r="H164" s="269"/>
      <c r="I164" s="270">
        <f t="shared" si="4"/>
        <v>-195022774</v>
      </c>
      <c r="J164" s="270"/>
      <c r="K164" s="124">
        <v>820365</v>
      </c>
      <c r="L164" s="270"/>
      <c r="M164" s="270">
        <v>22943915268</v>
      </c>
      <c r="N164" s="269"/>
      <c r="O164" s="270">
        <v>-25763640645</v>
      </c>
      <c r="P164" s="270"/>
      <c r="Q164" s="270">
        <f t="shared" si="5"/>
        <v>-2819725377</v>
      </c>
      <c r="R164" s="11"/>
      <c r="S164" s="11"/>
    </row>
    <row r="165" spans="1:19" ht="21">
      <c r="A165" s="268" t="s">
        <v>112</v>
      </c>
      <c r="B165" s="269"/>
      <c r="C165" s="270">
        <v>311394</v>
      </c>
      <c r="D165" s="269"/>
      <c r="E165" s="270">
        <v>734370946</v>
      </c>
      <c r="F165" s="124"/>
      <c r="G165" s="270">
        <v>-1114498553</v>
      </c>
      <c r="H165" s="269"/>
      <c r="I165" s="270">
        <f t="shared" si="4"/>
        <v>-380127607</v>
      </c>
      <c r="J165" s="270"/>
      <c r="K165" s="124">
        <v>2900243</v>
      </c>
      <c r="L165" s="270"/>
      <c r="M165" s="270">
        <v>10221045488</v>
      </c>
      <c r="N165" s="269"/>
      <c r="O165" s="270">
        <v>-14005549088</v>
      </c>
      <c r="P165" s="270"/>
      <c r="Q165" s="270">
        <f t="shared" si="5"/>
        <v>-3784503600</v>
      </c>
    </row>
    <row r="166" spans="1:19" ht="21">
      <c r="A166" s="268" t="s">
        <v>219</v>
      </c>
      <c r="B166" s="269"/>
      <c r="C166" s="270">
        <v>604682</v>
      </c>
      <c r="D166" s="269"/>
      <c r="E166" s="270">
        <v>877564351</v>
      </c>
      <c r="F166" s="124"/>
      <c r="G166" s="270">
        <v>-1095571214</v>
      </c>
      <c r="H166" s="269"/>
      <c r="I166" s="270">
        <f t="shared" si="4"/>
        <v>-218006863</v>
      </c>
      <c r="J166" s="270"/>
      <c r="K166" s="124">
        <v>1618196</v>
      </c>
      <c r="L166" s="270"/>
      <c r="M166" s="270">
        <v>6790760422</v>
      </c>
      <c r="N166" s="269"/>
      <c r="O166" s="270">
        <v>-7318306883</v>
      </c>
      <c r="P166" s="270"/>
      <c r="Q166" s="270">
        <f t="shared" si="5"/>
        <v>-527546461</v>
      </c>
    </row>
    <row r="167" spans="1:19" ht="21">
      <c r="A167" s="268" t="s">
        <v>358</v>
      </c>
      <c r="B167" s="269"/>
      <c r="C167" s="270">
        <v>187094</v>
      </c>
      <c r="D167" s="269"/>
      <c r="E167" s="270">
        <v>1763944764</v>
      </c>
      <c r="F167" s="124"/>
      <c r="G167" s="270">
        <v>-2596149797</v>
      </c>
      <c r="H167" s="269"/>
      <c r="I167" s="270">
        <f t="shared" si="4"/>
        <v>-832205033</v>
      </c>
      <c r="J167" s="270"/>
      <c r="K167" s="124">
        <v>4352413</v>
      </c>
      <c r="L167" s="270"/>
      <c r="M167" s="270">
        <v>51780450708</v>
      </c>
      <c r="N167" s="269"/>
      <c r="O167" s="270">
        <v>-62516827037</v>
      </c>
      <c r="P167" s="270"/>
      <c r="Q167" s="270">
        <f t="shared" si="5"/>
        <v>-10736376329</v>
      </c>
    </row>
    <row r="168" spans="1:19" ht="21">
      <c r="A168" s="268" t="s">
        <v>104</v>
      </c>
      <c r="B168" s="269"/>
      <c r="C168" s="270">
        <v>7237166</v>
      </c>
      <c r="D168" s="269"/>
      <c r="E168" s="270">
        <v>7423318093</v>
      </c>
      <c r="F168" s="124"/>
      <c r="G168" s="270">
        <v>-10079554970</v>
      </c>
      <c r="H168" s="269"/>
      <c r="I168" s="270">
        <f t="shared" si="4"/>
        <v>-2656236877</v>
      </c>
      <c r="J168" s="270"/>
      <c r="K168" s="124">
        <v>34048290</v>
      </c>
      <c r="L168" s="270"/>
      <c r="M168" s="270">
        <v>38702105319</v>
      </c>
      <c r="N168" s="269"/>
      <c r="O168" s="270">
        <v>-47837524879</v>
      </c>
      <c r="P168" s="270"/>
      <c r="Q168" s="270">
        <f t="shared" si="5"/>
        <v>-9135419560</v>
      </c>
    </row>
    <row r="169" spans="1:19" ht="21">
      <c r="A169" s="268" t="s">
        <v>99</v>
      </c>
      <c r="B169" s="269"/>
      <c r="C169" s="270">
        <v>2342590</v>
      </c>
      <c r="D169" s="269"/>
      <c r="E169" s="270">
        <v>15577714463</v>
      </c>
      <c r="F169" s="124"/>
      <c r="G169" s="270">
        <v>-18803565356</v>
      </c>
      <c r="H169" s="269"/>
      <c r="I169" s="270">
        <f t="shared" si="4"/>
        <v>-3225850893</v>
      </c>
      <c r="J169" s="270"/>
      <c r="K169" s="124">
        <v>5237232</v>
      </c>
      <c r="L169" s="270"/>
      <c r="M169" s="270">
        <v>36463236001</v>
      </c>
      <c r="N169" s="269"/>
      <c r="O169" s="270">
        <v>-46164499962</v>
      </c>
      <c r="P169" s="270"/>
      <c r="Q169" s="270">
        <f t="shared" si="5"/>
        <v>-9701263961</v>
      </c>
    </row>
    <row r="170" spans="1:19" ht="21">
      <c r="A170" s="268" t="s">
        <v>371</v>
      </c>
      <c r="B170" s="269"/>
      <c r="C170" s="270">
        <v>425445</v>
      </c>
      <c r="D170" s="269"/>
      <c r="E170" s="270">
        <v>1267131499</v>
      </c>
      <c r="F170" s="124"/>
      <c r="G170" s="270">
        <v>-1579932673</v>
      </c>
      <c r="H170" s="269"/>
      <c r="I170" s="270">
        <f t="shared" si="4"/>
        <v>-312801174</v>
      </c>
      <c r="J170" s="270"/>
      <c r="K170" s="124">
        <v>5094153</v>
      </c>
      <c r="L170" s="270"/>
      <c r="M170" s="270">
        <v>16765048785</v>
      </c>
      <c r="N170" s="269"/>
      <c r="O170" s="270">
        <v>-18830568645</v>
      </c>
      <c r="P170" s="270"/>
      <c r="Q170" s="270">
        <f t="shared" si="5"/>
        <v>-2065519860</v>
      </c>
    </row>
    <row r="171" spans="1:19" ht="21">
      <c r="A171" s="268" t="s">
        <v>102</v>
      </c>
      <c r="B171" s="269"/>
      <c r="C171" s="270">
        <v>293419</v>
      </c>
      <c r="D171" s="269"/>
      <c r="E171" s="270">
        <v>3696933142</v>
      </c>
      <c r="F171" s="124"/>
      <c r="G171" s="270">
        <v>-3482576391</v>
      </c>
      <c r="H171" s="269"/>
      <c r="I171" s="270">
        <f t="shared" si="4"/>
        <v>214356751</v>
      </c>
      <c r="J171" s="270"/>
      <c r="K171" s="124">
        <v>2208781</v>
      </c>
      <c r="L171" s="270"/>
      <c r="M171" s="270">
        <v>23931775012</v>
      </c>
      <c r="N171" s="269"/>
      <c r="O171" s="270">
        <v>-26229847333</v>
      </c>
      <c r="P171" s="270"/>
      <c r="Q171" s="270">
        <f t="shared" si="5"/>
        <v>-2298072321</v>
      </c>
    </row>
    <row r="172" spans="1:19" ht="21">
      <c r="A172" s="268" t="s">
        <v>312</v>
      </c>
      <c r="B172" s="269"/>
      <c r="C172" s="270">
        <v>976650</v>
      </c>
      <c r="D172" s="269"/>
      <c r="E172" s="270">
        <v>3863653571</v>
      </c>
      <c r="F172" s="124"/>
      <c r="G172" s="270">
        <v>-4869398275</v>
      </c>
      <c r="H172" s="269"/>
      <c r="I172" s="270">
        <f t="shared" si="4"/>
        <v>-1005744704</v>
      </c>
      <c r="J172" s="270"/>
      <c r="K172" s="124">
        <v>9532343</v>
      </c>
      <c r="L172" s="270"/>
      <c r="M172" s="270">
        <v>37587088423</v>
      </c>
      <c r="N172" s="269"/>
      <c r="O172" s="270">
        <v>-43649300863</v>
      </c>
      <c r="P172" s="270"/>
      <c r="Q172" s="270">
        <f t="shared" si="5"/>
        <v>-6062212440</v>
      </c>
    </row>
    <row r="173" spans="1:19" ht="21">
      <c r="A173" s="268" t="s">
        <v>197</v>
      </c>
      <c r="B173" s="269"/>
      <c r="C173" s="270">
        <v>321603</v>
      </c>
      <c r="D173" s="269"/>
      <c r="E173" s="270">
        <v>2140962549</v>
      </c>
      <c r="F173" s="124"/>
      <c r="G173" s="270">
        <v>-2516971887</v>
      </c>
      <c r="H173" s="269"/>
      <c r="I173" s="270">
        <f t="shared" si="4"/>
        <v>-376009338</v>
      </c>
      <c r="J173" s="270"/>
      <c r="K173" s="124">
        <v>4865801</v>
      </c>
      <c r="L173" s="270"/>
      <c r="M173" s="270">
        <v>35240008251</v>
      </c>
      <c r="N173" s="269"/>
      <c r="O173" s="270">
        <v>-38654119693</v>
      </c>
      <c r="P173" s="270"/>
      <c r="Q173" s="270">
        <f t="shared" si="5"/>
        <v>-3414111442</v>
      </c>
    </row>
    <row r="174" spans="1:19" ht="21">
      <c r="A174" s="268" t="s">
        <v>259</v>
      </c>
      <c r="B174" s="269"/>
      <c r="C174" s="270">
        <v>112030</v>
      </c>
      <c r="D174" s="269"/>
      <c r="E174" s="270">
        <v>7756699777</v>
      </c>
      <c r="F174" s="124"/>
      <c r="G174" s="270">
        <v>-8267245847</v>
      </c>
      <c r="H174" s="269"/>
      <c r="I174" s="270">
        <f t="shared" si="4"/>
        <v>-510546070</v>
      </c>
      <c r="J174" s="270"/>
      <c r="K174" s="124">
        <v>1585992</v>
      </c>
      <c r="L174" s="270"/>
      <c r="M174" s="270">
        <v>107092832345</v>
      </c>
      <c r="N174" s="269"/>
      <c r="O174" s="270">
        <v>-109415372235</v>
      </c>
      <c r="P174" s="270"/>
      <c r="Q174" s="270">
        <f t="shared" si="5"/>
        <v>-2322539890</v>
      </c>
    </row>
    <row r="175" spans="1:19" ht="21">
      <c r="A175" s="268" t="s">
        <v>346</v>
      </c>
      <c r="B175" s="269"/>
      <c r="C175" s="270">
        <v>0</v>
      </c>
      <c r="D175" s="269"/>
      <c r="E175" s="270">
        <v>0</v>
      </c>
      <c r="F175" s="124"/>
      <c r="G175" s="270">
        <v>0</v>
      </c>
      <c r="H175" s="269"/>
      <c r="I175" s="270">
        <f t="shared" si="4"/>
        <v>0</v>
      </c>
      <c r="J175" s="270"/>
      <c r="K175" s="124">
        <v>7403677</v>
      </c>
      <c r="L175" s="270"/>
      <c r="M175" s="270">
        <v>62728561600</v>
      </c>
      <c r="N175" s="269"/>
      <c r="O175" s="270">
        <v>-63885585519</v>
      </c>
      <c r="P175" s="270"/>
      <c r="Q175" s="270">
        <f t="shared" si="5"/>
        <v>-1157023919</v>
      </c>
    </row>
    <row r="176" spans="1:19" ht="21">
      <c r="A176" s="268" t="s">
        <v>523</v>
      </c>
      <c r="B176" s="269"/>
      <c r="C176" s="270">
        <v>834989</v>
      </c>
      <c r="D176" s="269"/>
      <c r="E176" s="270">
        <v>14607445568</v>
      </c>
      <c r="F176" s="124"/>
      <c r="G176" s="270">
        <v>-16268253660</v>
      </c>
      <c r="H176" s="269"/>
      <c r="I176" s="270">
        <f t="shared" si="4"/>
        <v>-1660808092</v>
      </c>
      <c r="J176" s="270"/>
      <c r="K176" s="124">
        <v>842293</v>
      </c>
      <c r="L176" s="270"/>
      <c r="M176" s="270">
        <v>14745649013</v>
      </c>
      <c r="N176" s="269"/>
      <c r="O176" s="270">
        <v>-16410519757</v>
      </c>
      <c r="P176" s="270"/>
      <c r="Q176" s="270">
        <f t="shared" si="5"/>
        <v>-1664870744</v>
      </c>
    </row>
    <row r="177" spans="1:17" ht="21">
      <c r="A177" s="268" t="s">
        <v>242</v>
      </c>
      <c r="B177" s="269"/>
      <c r="C177" s="270">
        <v>5447123</v>
      </c>
      <c r="D177" s="269"/>
      <c r="E177" s="270">
        <v>1533389547</v>
      </c>
      <c r="F177" s="124"/>
      <c r="G177" s="270">
        <v>-2540081837</v>
      </c>
      <c r="H177" s="269"/>
      <c r="I177" s="270">
        <f t="shared" si="4"/>
        <v>-1006692290</v>
      </c>
      <c r="J177" s="270"/>
      <c r="K177" s="124">
        <v>43993755</v>
      </c>
      <c r="L177" s="270"/>
      <c r="M177" s="270">
        <v>14169619243</v>
      </c>
      <c r="N177" s="269"/>
      <c r="O177" s="270">
        <v>-21572538104</v>
      </c>
      <c r="P177" s="270"/>
      <c r="Q177" s="270">
        <f t="shared" si="5"/>
        <v>-7402918861</v>
      </c>
    </row>
    <row r="178" spans="1:17" ht="21">
      <c r="A178" s="268" t="s">
        <v>256</v>
      </c>
      <c r="B178" s="269"/>
      <c r="C178" s="270">
        <v>10982742</v>
      </c>
      <c r="D178" s="269"/>
      <c r="E178" s="270">
        <v>5190736176</v>
      </c>
      <c r="F178" s="124"/>
      <c r="G178" s="270">
        <v>-6793701689</v>
      </c>
      <c r="H178" s="269"/>
      <c r="I178" s="270">
        <f t="shared" si="4"/>
        <v>-1602965513</v>
      </c>
      <c r="J178" s="270"/>
      <c r="K178" s="124">
        <v>71621162</v>
      </c>
      <c r="L178" s="270"/>
      <c r="M178" s="270">
        <v>34347772511</v>
      </c>
      <c r="N178" s="269"/>
      <c r="O178" s="270">
        <v>-42909605290</v>
      </c>
      <c r="P178" s="270"/>
      <c r="Q178" s="270">
        <f t="shared" si="5"/>
        <v>-8561832779</v>
      </c>
    </row>
    <row r="179" spans="1:17" ht="21">
      <c r="A179" s="268" t="s">
        <v>235</v>
      </c>
      <c r="B179" s="269"/>
      <c r="C179" s="270">
        <v>632334</v>
      </c>
      <c r="D179" s="269"/>
      <c r="E179" s="270">
        <v>4373299050</v>
      </c>
      <c r="F179" s="124"/>
      <c r="G179" s="270">
        <v>-5682704144</v>
      </c>
      <c r="H179" s="269"/>
      <c r="I179" s="270">
        <f t="shared" si="4"/>
        <v>-1309405094</v>
      </c>
      <c r="J179" s="270"/>
      <c r="K179" s="124">
        <v>18494973</v>
      </c>
      <c r="L179" s="270"/>
      <c r="M179" s="270">
        <v>133354761340</v>
      </c>
      <c r="N179" s="269"/>
      <c r="O179" s="270">
        <v>-168739348086</v>
      </c>
      <c r="P179" s="270"/>
      <c r="Q179" s="270">
        <f t="shared" si="5"/>
        <v>-35384586746</v>
      </c>
    </row>
    <row r="180" spans="1:17" ht="21">
      <c r="A180" s="268" t="s">
        <v>374</v>
      </c>
      <c r="B180" s="269"/>
      <c r="C180" s="270">
        <v>348800</v>
      </c>
      <c r="D180" s="269"/>
      <c r="E180" s="270">
        <v>970801815</v>
      </c>
      <c r="F180" s="124"/>
      <c r="G180" s="270">
        <v>-1266749651</v>
      </c>
      <c r="H180" s="269"/>
      <c r="I180" s="270">
        <f t="shared" si="4"/>
        <v>-295947836</v>
      </c>
      <c r="J180" s="270"/>
      <c r="K180" s="124">
        <v>3115124</v>
      </c>
      <c r="L180" s="270"/>
      <c r="M180" s="270">
        <v>8629327262</v>
      </c>
      <c r="N180" s="269"/>
      <c r="O180" s="270">
        <v>-11691887919</v>
      </c>
      <c r="P180" s="270"/>
      <c r="Q180" s="270">
        <f t="shared" si="5"/>
        <v>-3062560657</v>
      </c>
    </row>
    <row r="181" spans="1:17" ht="21">
      <c r="A181" s="268" t="s">
        <v>120</v>
      </c>
      <c r="B181" s="269"/>
      <c r="C181" s="270">
        <v>1063920</v>
      </c>
      <c r="D181" s="269"/>
      <c r="E181" s="270">
        <v>3288388681</v>
      </c>
      <c r="F181" s="124"/>
      <c r="G181" s="270">
        <v>-3552074069</v>
      </c>
      <c r="H181" s="269"/>
      <c r="I181" s="270">
        <f t="shared" si="4"/>
        <v>-263685388</v>
      </c>
      <c r="J181" s="270"/>
      <c r="K181" s="124">
        <v>16155377</v>
      </c>
      <c r="L181" s="270"/>
      <c r="M181" s="270">
        <v>46302267051</v>
      </c>
      <c r="N181" s="269"/>
      <c r="O181" s="270">
        <v>-54394865865</v>
      </c>
      <c r="P181" s="270"/>
      <c r="Q181" s="270">
        <f t="shared" si="5"/>
        <v>-8092598814</v>
      </c>
    </row>
    <row r="182" spans="1:17" ht="21">
      <c r="A182" s="268" t="s">
        <v>389</v>
      </c>
      <c r="B182" s="269"/>
      <c r="C182" s="270">
        <v>0</v>
      </c>
      <c r="D182" s="269"/>
      <c r="E182" s="270">
        <v>0</v>
      </c>
      <c r="F182" s="124"/>
      <c r="G182" s="270">
        <v>0</v>
      </c>
      <c r="H182" s="269"/>
      <c r="I182" s="270">
        <f t="shared" si="4"/>
        <v>0</v>
      </c>
      <c r="J182" s="270"/>
      <c r="K182" s="124">
        <v>1750000</v>
      </c>
      <c r="L182" s="270"/>
      <c r="M182" s="270">
        <v>6413058887</v>
      </c>
      <c r="N182" s="269"/>
      <c r="O182" s="270">
        <v>-6580859514</v>
      </c>
      <c r="P182" s="270"/>
      <c r="Q182" s="270">
        <f t="shared" si="5"/>
        <v>-167800627</v>
      </c>
    </row>
    <row r="183" spans="1:17" ht="21">
      <c r="A183" s="268" t="s">
        <v>387</v>
      </c>
      <c r="B183" s="269"/>
      <c r="C183" s="270">
        <v>0</v>
      </c>
      <c r="D183" s="269"/>
      <c r="E183" s="270">
        <v>0</v>
      </c>
      <c r="F183" s="124"/>
      <c r="G183" s="270">
        <v>0</v>
      </c>
      <c r="H183" s="269"/>
      <c r="I183" s="270">
        <f t="shared" si="4"/>
        <v>0</v>
      </c>
      <c r="J183" s="270"/>
      <c r="K183" s="124">
        <v>1507556</v>
      </c>
      <c r="L183" s="270"/>
      <c r="M183" s="270">
        <v>6241413591</v>
      </c>
      <c r="N183" s="269"/>
      <c r="O183" s="270">
        <v>-7217913599</v>
      </c>
      <c r="P183" s="270"/>
      <c r="Q183" s="270">
        <f t="shared" si="5"/>
        <v>-976500008</v>
      </c>
    </row>
    <row r="184" spans="1:17" ht="21">
      <c r="A184" s="268" t="s">
        <v>298</v>
      </c>
      <c r="B184" s="269"/>
      <c r="C184" s="270">
        <v>346417</v>
      </c>
      <c r="D184" s="269"/>
      <c r="E184" s="270">
        <v>2169560702</v>
      </c>
      <c r="F184" s="124"/>
      <c r="G184" s="270">
        <v>-2925161014</v>
      </c>
      <c r="H184" s="269"/>
      <c r="I184" s="270">
        <f t="shared" si="4"/>
        <v>-755600312</v>
      </c>
      <c r="J184" s="270"/>
      <c r="K184" s="124">
        <v>2158725</v>
      </c>
      <c r="L184" s="270"/>
      <c r="M184" s="270">
        <v>14736546588</v>
      </c>
      <c r="N184" s="269"/>
      <c r="O184" s="270">
        <v>-18837674126</v>
      </c>
      <c r="P184" s="270"/>
      <c r="Q184" s="270">
        <f t="shared" si="5"/>
        <v>-4101127538</v>
      </c>
    </row>
    <row r="185" spans="1:17" ht="21">
      <c r="A185" s="268" t="s">
        <v>209</v>
      </c>
      <c r="B185" s="269"/>
      <c r="C185" s="270">
        <v>294791</v>
      </c>
      <c r="D185" s="269"/>
      <c r="E185" s="270">
        <v>5831032760</v>
      </c>
      <c r="F185" s="124"/>
      <c r="G185" s="270">
        <v>-5016321316</v>
      </c>
      <c r="H185" s="269"/>
      <c r="I185" s="270">
        <f t="shared" si="4"/>
        <v>814711444</v>
      </c>
      <c r="J185" s="270"/>
      <c r="K185" s="124">
        <v>1711945</v>
      </c>
      <c r="L185" s="270"/>
      <c r="M185" s="270">
        <v>29336823219</v>
      </c>
      <c r="N185" s="269"/>
      <c r="O185" s="270">
        <v>-29913079849</v>
      </c>
      <c r="P185" s="270"/>
      <c r="Q185" s="270">
        <f t="shared" si="5"/>
        <v>-576256630</v>
      </c>
    </row>
    <row r="186" spans="1:17" ht="21">
      <c r="A186" s="268" t="s">
        <v>200</v>
      </c>
      <c r="B186" s="269"/>
      <c r="C186" s="270">
        <v>117056</v>
      </c>
      <c r="D186" s="269"/>
      <c r="E186" s="270">
        <v>1436774496</v>
      </c>
      <c r="F186" s="124"/>
      <c r="G186" s="270">
        <v>-809028977</v>
      </c>
      <c r="H186" s="269"/>
      <c r="I186" s="270">
        <f t="shared" si="4"/>
        <v>627745519</v>
      </c>
      <c r="J186" s="270"/>
      <c r="K186" s="124">
        <v>5449240</v>
      </c>
      <c r="L186" s="270"/>
      <c r="M186" s="270">
        <v>37352651809</v>
      </c>
      <c r="N186" s="269"/>
      <c r="O186" s="270">
        <v>-37885306858</v>
      </c>
      <c r="P186" s="270"/>
      <c r="Q186" s="270">
        <f t="shared" si="5"/>
        <v>-532655049</v>
      </c>
    </row>
    <row r="187" spans="1:17" ht="21">
      <c r="A187" s="268" t="s">
        <v>254</v>
      </c>
      <c r="B187" s="269"/>
      <c r="C187" s="270">
        <v>990346</v>
      </c>
      <c r="D187" s="269"/>
      <c r="E187" s="270">
        <v>6079472590</v>
      </c>
      <c r="F187" s="124"/>
      <c r="G187" s="270">
        <v>-5471990481</v>
      </c>
      <c r="H187" s="269"/>
      <c r="I187" s="270">
        <f t="shared" si="4"/>
        <v>607482109</v>
      </c>
      <c r="J187" s="270"/>
      <c r="K187" s="124">
        <v>13622095</v>
      </c>
      <c r="L187" s="270"/>
      <c r="M187" s="270">
        <v>68838228134</v>
      </c>
      <c r="N187" s="269"/>
      <c r="O187" s="270">
        <v>-69878415258</v>
      </c>
      <c r="P187" s="270"/>
      <c r="Q187" s="270">
        <f t="shared" si="5"/>
        <v>-1040187124</v>
      </c>
    </row>
    <row r="188" spans="1:17" ht="21">
      <c r="A188" s="268" t="s">
        <v>336</v>
      </c>
      <c r="B188" s="269"/>
      <c r="C188" s="270">
        <v>828000</v>
      </c>
      <c r="D188" s="269"/>
      <c r="E188" s="270">
        <v>1919597980</v>
      </c>
      <c r="F188" s="124"/>
      <c r="G188" s="270">
        <v>-2379086229</v>
      </c>
      <c r="H188" s="269"/>
      <c r="I188" s="270">
        <f t="shared" si="4"/>
        <v>-459488249</v>
      </c>
      <c r="J188" s="270"/>
      <c r="K188" s="124">
        <v>13450644</v>
      </c>
      <c r="L188" s="270"/>
      <c r="M188" s="270">
        <v>32990180257</v>
      </c>
      <c r="N188" s="269"/>
      <c r="O188" s="270">
        <v>-39555978776</v>
      </c>
      <c r="P188" s="270"/>
      <c r="Q188" s="270">
        <f t="shared" si="5"/>
        <v>-6565798519</v>
      </c>
    </row>
    <row r="189" spans="1:17" ht="21">
      <c r="A189" s="268" t="s">
        <v>211</v>
      </c>
      <c r="B189" s="269"/>
      <c r="C189" s="270">
        <v>302904</v>
      </c>
      <c r="D189" s="269"/>
      <c r="E189" s="270">
        <v>4231127649</v>
      </c>
      <c r="F189" s="124"/>
      <c r="G189" s="270">
        <v>-4852582654</v>
      </c>
      <c r="H189" s="269"/>
      <c r="I189" s="270">
        <f t="shared" si="4"/>
        <v>-621455005</v>
      </c>
      <c r="J189" s="270"/>
      <c r="K189" s="124">
        <v>3484781</v>
      </c>
      <c r="L189" s="270"/>
      <c r="M189" s="270">
        <v>48965016639</v>
      </c>
      <c r="N189" s="269"/>
      <c r="O189" s="270">
        <v>-56728790908</v>
      </c>
      <c r="P189" s="270"/>
      <c r="Q189" s="270">
        <f t="shared" si="5"/>
        <v>-7763774269</v>
      </c>
    </row>
    <row r="190" spans="1:17" ht="21">
      <c r="A190" s="268" t="s">
        <v>269</v>
      </c>
      <c r="B190" s="269"/>
      <c r="C190" s="270">
        <v>128887</v>
      </c>
      <c r="D190" s="269"/>
      <c r="E190" s="270">
        <v>1476393713</v>
      </c>
      <c r="F190" s="124"/>
      <c r="G190" s="270">
        <v>-2000510938</v>
      </c>
      <c r="H190" s="269"/>
      <c r="I190" s="270">
        <f t="shared" si="4"/>
        <v>-524117225</v>
      </c>
      <c r="J190" s="270"/>
      <c r="K190" s="124">
        <v>2072582</v>
      </c>
      <c r="L190" s="270"/>
      <c r="M190" s="270">
        <v>27409472536</v>
      </c>
      <c r="N190" s="269"/>
      <c r="O190" s="270">
        <v>-30248938264</v>
      </c>
      <c r="P190" s="270"/>
      <c r="Q190" s="270">
        <f t="shared" si="5"/>
        <v>-2839465728</v>
      </c>
    </row>
    <row r="191" spans="1:17" ht="21">
      <c r="A191" s="268" t="s">
        <v>169</v>
      </c>
      <c r="B191" s="269"/>
      <c r="C191" s="270">
        <v>346686</v>
      </c>
      <c r="D191" s="269"/>
      <c r="E191" s="270">
        <v>2621666854</v>
      </c>
      <c r="F191" s="124"/>
      <c r="G191" s="270">
        <v>-2521608530</v>
      </c>
      <c r="H191" s="269"/>
      <c r="I191" s="270">
        <f t="shared" si="4"/>
        <v>100058324</v>
      </c>
      <c r="J191" s="270"/>
      <c r="K191" s="124">
        <v>4959105</v>
      </c>
      <c r="L191" s="270"/>
      <c r="M191" s="270">
        <v>33086178176</v>
      </c>
      <c r="N191" s="269"/>
      <c r="O191" s="270">
        <v>-35423713145</v>
      </c>
      <c r="P191" s="270"/>
      <c r="Q191" s="270">
        <f t="shared" si="5"/>
        <v>-2337534969</v>
      </c>
    </row>
    <row r="192" spans="1:17" ht="21">
      <c r="A192" s="268" t="s">
        <v>356</v>
      </c>
      <c r="B192" s="269"/>
      <c r="C192" s="270">
        <v>0</v>
      </c>
      <c r="D192" s="269"/>
      <c r="E192" s="270">
        <v>0</v>
      </c>
      <c r="F192" s="124"/>
      <c r="G192" s="270">
        <v>0</v>
      </c>
      <c r="H192" s="269"/>
      <c r="I192" s="270">
        <f t="shared" si="4"/>
        <v>0</v>
      </c>
      <c r="J192" s="270"/>
      <c r="K192" s="124">
        <v>10545467</v>
      </c>
      <c r="L192" s="270"/>
      <c r="M192" s="270">
        <v>53339867446</v>
      </c>
      <c r="N192" s="269"/>
      <c r="O192" s="270">
        <v>-60799784536</v>
      </c>
      <c r="P192" s="270"/>
      <c r="Q192" s="270">
        <f t="shared" si="5"/>
        <v>-7459917090</v>
      </c>
    </row>
    <row r="193" spans="1:17" ht="21">
      <c r="A193" s="268" t="s">
        <v>88</v>
      </c>
      <c r="B193" s="269"/>
      <c r="C193" s="270">
        <v>196506</v>
      </c>
      <c r="D193" s="269"/>
      <c r="E193" s="270">
        <v>4241434161</v>
      </c>
      <c r="F193" s="124"/>
      <c r="G193" s="270">
        <v>-6470675091</v>
      </c>
      <c r="H193" s="269"/>
      <c r="I193" s="270">
        <f t="shared" si="4"/>
        <v>-2229240930</v>
      </c>
      <c r="J193" s="270"/>
      <c r="K193" s="124">
        <v>4183486</v>
      </c>
      <c r="L193" s="270"/>
      <c r="M193" s="270">
        <v>111286046320</v>
      </c>
      <c r="N193" s="269"/>
      <c r="O193" s="270">
        <v>-142916276303</v>
      </c>
      <c r="P193" s="270"/>
      <c r="Q193" s="270">
        <f t="shared" si="5"/>
        <v>-31630229983</v>
      </c>
    </row>
    <row r="194" spans="1:17" ht="21">
      <c r="A194" s="268" t="s">
        <v>117</v>
      </c>
      <c r="B194" s="269"/>
      <c r="C194" s="270">
        <v>3014923</v>
      </c>
      <c r="D194" s="269"/>
      <c r="E194" s="270">
        <v>3143295357</v>
      </c>
      <c r="F194" s="124"/>
      <c r="G194" s="270">
        <v>-4140926388</v>
      </c>
      <c r="H194" s="269"/>
      <c r="I194" s="270">
        <f t="shared" si="4"/>
        <v>-997631031</v>
      </c>
      <c r="J194" s="270"/>
      <c r="K194" s="124">
        <v>33302369</v>
      </c>
      <c r="L194" s="270"/>
      <c r="M194" s="270">
        <v>37154474409</v>
      </c>
      <c r="N194" s="269"/>
      <c r="O194" s="270">
        <v>-44056311233</v>
      </c>
      <c r="P194" s="270"/>
      <c r="Q194" s="270">
        <f t="shared" si="5"/>
        <v>-6901836824</v>
      </c>
    </row>
    <row r="195" spans="1:17" ht="21">
      <c r="A195" s="268" t="s">
        <v>178</v>
      </c>
      <c r="B195" s="269"/>
      <c r="C195" s="270">
        <v>4588202</v>
      </c>
      <c r="D195" s="269"/>
      <c r="E195" s="270">
        <v>5111863566</v>
      </c>
      <c r="F195" s="124"/>
      <c r="G195" s="270">
        <v>-6706899152</v>
      </c>
      <c r="H195" s="269"/>
      <c r="I195" s="270">
        <f t="shared" si="4"/>
        <v>-1595035586</v>
      </c>
      <c r="J195" s="270"/>
      <c r="K195" s="124">
        <v>18678901</v>
      </c>
      <c r="L195" s="270"/>
      <c r="M195" s="270">
        <v>27976400634</v>
      </c>
      <c r="N195" s="269"/>
      <c r="O195" s="270">
        <v>-33992382032</v>
      </c>
      <c r="P195" s="270"/>
      <c r="Q195" s="270">
        <f t="shared" si="5"/>
        <v>-6015981398</v>
      </c>
    </row>
    <row r="196" spans="1:17" ht="21">
      <c r="A196" s="268" t="s">
        <v>180</v>
      </c>
      <c r="B196" s="269"/>
      <c r="C196" s="270">
        <v>94489</v>
      </c>
      <c r="D196" s="269"/>
      <c r="E196" s="270">
        <v>530412820</v>
      </c>
      <c r="F196" s="124"/>
      <c r="G196" s="270">
        <v>-741624281</v>
      </c>
      <c r="H196" s="269"/>
      <c r="I196" s="270">
        <f t="shared" si="4"/>
        <v>-211211461</v>
      </c>
      <c r="J196" s="270"/>
      <c r="K196" s="124">
        <v>10670302</v>
      </c>
      <c r="L196" s="270"/>
      <c r="M196" s="270">
        <v>69487909113</v>
      </c>
      <c r="N196" s="269"/>
      <c r="O196" s="270">
        <v>-87369974670</v>
      </c>
      <c r="P196" s="270"/>
      <c r="Q196" s="270">
        <f t="shared" si="5"/>
        <v>-17882065557</v>
      </c>
    </row>
    <row r="197" spans="1:17" ht="21">
      <c r="A197" s="268" t="s">
        <v>382</v>
      </c>
      <c r="B197" s="269"/>
      <c r="C197" s="270">
        <v>1890578</v>
      </c>
      <c r="D197" s="269"/>
      <c r="E197" s="270">
        <v>13577217062</v>
      </c>
      <c r="F197" s="124"/>
      <c r="G197" s="270">
        <v>-14406603159</v>
      </c>
      <c r="H197" s="269"/>
      <c r="I197" s="270">
        <f t="shared" si="4"/>
        <v>-829386097</v>
      </c>
      <c r="J197" s="270"/>
      <c r="K197" s="124">
        <v>8126676</v>
      </c>
      <c r="L197" s="270"/>
      <c r="M197" s="270">
        <v>54696916673</v>
      </c>
      <c r="N197" s="269"/>
      <c r="O197" s="270">
        <v>-58863965685</v>
      </c>
      <c r="P197" s="270"/>
      <c r="Q197" s="270">
        <f t="shared" si="5"/>
        <v>-4167049012</v>
      </c>
    </row>
    <row r="198" spans="1:17" ht="21">
      <c r="A198" s="268" t="s">
        <v>228</v>
      </c>
      <c r="B198" s="269"/>
      <c r="C198" s="270">
        <v>2683063</v>
      </c>
      <c r="D198" s="269"/>
      <c r="E198" s="270">
        <v>5362319295</v>
      </c>
      <c r="F198" s="124"/>
      <c r="G198" s="270">
        <v>-7943430035</v>
      </c>
      <c r="H198" s="269"/>
      <c r="I198" s="270">
        <f t="shared" si="4"/>
        <v>-2581110740</v>
      </c>
      <c r="J198" s="270"/>
      <c r="K198" s="124">
        <v>26255964</v>
      </c>
      <c r="L198" s="270"/>
      <c r="M198" s="270">
        <v>67402652664</v>
      </c>
      <c r="N198" s="269"/>
      <c r="O198" s="270">
        <v>-82572412526</v>
      </c>
      <c r="P198" s="270"/>
      <c r="Q198" s="270">
        <f t="shared" si="5"/>
        <v>-15169759862</v>
      </c>
    </row>
    <row r="199" spans="1:17" ht="21">
      <c r="A199" s="268" t="s">
        <v>221</v>
      </c>
      <c r="B199" s="269"/>
      <c r="C199" s="270">
        <v>1423523</v>
      </c>
      <c r="D199" s="269"/>
      <c r="E199" s="270">
        <v>3342235607</v>
      </c>
      <c r="F199" s="124"/>
      <c r="G199" s="270">
        <v>-4030153138</v>
      </c>
      <c r="H199" s="269"/>
      <c r="I199" s="270">
        <f t="shared" si="4"/>
        <v>-687917531</v>
      </c>
      <c r="J199" s="270"/>
      <c r="K199" s="124">
        <v>30251483</v>
      </c>
      <c r="L199" s="270"/>
      <c r="M199" s="270">
        <v>79175330629</v>
      </c>
      <c r="N199" s="269"/>
      <c r="O199" s="270">
        <v>-84579565679</v>
      </c>
      <c r="P199" s="270"/>
      <c r="Q199" s="270">
        <f t="shared" si="5"/>
        <v>-5404235050</v>
      </c>
    </row>
    <row r="200" spans="1:17" ht="21">
      <c r="A200" s="268" t="s">
        <v>142</v>
      </c>
      <c r="B200" s="269"/>
      <c r="C200" s="270">
        <v>131725</v>
      </c>
      <c r="D200" s="269"/>
      <c r="E200" s="270">
        <v>4575464465</v>
      </c>
      <c r="F200" s="124"/>
      <c r="G200" s="270">
        <v>-6118889168</v>
      </c>
      <c r="H200" s="269"/>
      <c r="I200" s="270">
        <f t="shared" si="4"/>
        <v>-1543424703</v>
      </c>
      <c r="J200" s="270"/>
      <c r="K200" s="124">
        <v>1501729</v>
      </c>
      <c r="L200" s="270"/>
      <c r="M200" s="270">
        <v>65449825691</v>
      </c>
      <c r="N200" s="269"/>
      <c r="O200" s="270">
        <v>-69823606031</v>
      </c>
      <c r="P200" s="270"/>
      <c r="Q200" s="270">
        <f t="shared" si="5"/>
        <v>-4373780340</v>
      </c>
    </row>
    <row r="201" spans="1:17" ht="21">
      <c r="A201" s="268" t="s">
        <v>110</v>
      </c>
      <c r="B201" s="269"/>
      <c r="C201" s="270">
        <v>491038</v>
      </c>
      <c r="D201" s="269"/>
      <c r="E201" s="270">
        <v>3870064271</v>
      </c>
      <c r="F201" s="124"/>
      <c r="G201" s="270">
        <v>-5327211277</v>
      </c>
      <c r="H201" s="269"/>
      <c r="I201" s="270">
        <f t="shared" ref="I201:I264" si="6">E201+G201</f>
        <v>-1457147006</v>
      </c>
      <c r="J201" s="270"/>
      <c r="K201" s="124">
        <v>9420192</v>
      </c>
      <c r="L201" s="270"/>
      <c r="M201" s="270">
        <v>83593053755</v>
      </c>
      <c r="N201" s="269"/>
      <c r="O201" s="270">
        <v>-105512864601</v>
      </c>
      <c r="P201" s="270"/>
      <c r="Q201" s="270">
        <f t="shared" ref="Q201:Q264" si="7">M201+O201</f>
        <v>-21919810846</v>
      </c>
    </row>
    <row r="202" spans="1:17" ht="21">
      <c r="A202" s="268" t="s">
        <v>86</v>
      </c>
      <c r="B202" s="269"/>
      <c r="C202" s="270">
        <v>803468</v>
      </c>
      <c r="D202" s="269"/>
      <c r="E202" s="270">
        <v>3312027191</v>
      </c>
      <c r="F202" s="124"/>
      <c r="G202" s="270">
        <v>-3482645269</v>
      </c>
      <c r="H202" s="269"/>
      <c r="I202" s="270">
        <f t="shared" si="6"/>
        <v>-170618078</v>
      </c>
      <c r="J202" s="270"/>
      <c r="K202" s="124">
        <v>5086574</v>
      </c>
      <c r="L202" s="270"/>
      <c r="M202" s="270">
        <v>14911341339</v>
      </c>
      <c r="N202" s="269"/>
      <c r="O202" s="270">
        <v>-16110840540</v>
      </c>
      <c r="P202" s="270"/>
      <c r="Q202" s="270">
        <f t="shared" si="7"/>
        <v>-1199499201</v>
      </c>
    </row>
    <row r="203" spans="1:17" ht="21">
      <c r="A203" s="268" t="s">
        <v>146</v>
      </c>
      <c r="B203" s="269"/>
      <c r="C203" s="270">
        <v>1011438</v>
      </c>
      <c r="D203" s="269"/>
      <c r="E203" s="270">
        <v>2354151730</v>
      </c>
      <c r="F203" s="124"/>
      <c r="G203" s="270">
        <v>-2273916212</v>
      </c>
      <c r="H203" s="269"/>
      <c r="I203" s="270">
        <f t="shared" si="6"/>
        <v>80235518</v>
      </c>
      <c r="J203" s="270"/>
      <c r="K203" s="124">
        <v>11835832</v>
      </c>
      <c r="L203" s="270"/>
      <c r="M203" s="270">
        <v>35416085275</v>
      </c>
      <c r="N203" s="269"/>
      <c r="O203" s="270">
        <v>-35805884099</v>
      </c>
      <c r="P203" s="270"/>
      <c r="Q203" s="270">
        <f t="shared" si="7"/>
        <v>-389798824</v>
      </c>
    </row>
    <row r="204" spans="1:17" ht="21">
      <c r="A204" s="268" t="s">
        <v>277</v>
      </c>
      <c r="B204" s="269"/>
      <c r="C204" s="270">
        <v>0</v>
      </c>
      <c r="D204" s="269"/>
      <c r="E204" s="270">
        <v>0</v>
      </c>
      <c r="F204" s="124"/>
      <c r="G204" s="270">
        <v>0</v>
      </c>
      <c r="H204" s="269"/>
      <c r="I204" s="270">
        <f t="shared" si="6"/>
        <v>0</v>
      </c>
      <c r="J204" s="270"/>
      <c r="K204" s="124">
        <v>1577060</v>
      </c>
      <c r="L204" s="270"/>
      <c r="M204" s="270">
        <v>4974479225</v>
      </c>
      <c r="N204" s="269"/>
      <c r="O204" s="270">
        <v>-5361453609</v>
      </c>
      <c r="P204" s="270"/>
      <c r="Q204" s="270">
        <f t="shared" si="7"/>
        <v>-386974384</v>
      </c>
    </row>
    <row r="205" spans="1:17" ht="21">
      <c r="A205" s="268" t="s">
        <v>87</v>
      </c>
      <c r="B205" s="269"/>
      <c r="C205" s="270">
        <v>0</v>
      </c>
      <c r="D205" s="269"/>
      <c r="E205" s="270">
        <v>0</v>
      </c>
      <c r="F205" s="124"/>
      <c r="G205" s="270">
        <v>0</v>
      </c>
      <c r="H205" s="269"/>
      <c r="I205" s="270">
        <f t="shared" si="6"/>
        <v>0</v>
      </c>
      <c r="J205" s="270"/>
      <c r="K205" s="124">
        <v>10765403</v>
      </c>
      <c r="L205" s="270"/>
      <c r="M205" s="270">
        <v>189814514806</v>
      </c>
      <c r="N205" s="269"/>
      <c r="O205" s="270">
        <v>-214543506933</v>
      </c>
      <c r="P205" s="270"/>
      <c r="Q205" s="270">
        <f t="shared" si="7"/>
        <v>-24728992127</v>
      </c>
    </row>
    <row r="206" spans="1:17" ht="21">
      <c r="A206" s="268" t="s">
        <v>134</v>
      </c>
      <c r="B206" s="269"/>
      <c r="C206" s="270">
        <v>101803</v>
      </c>
      <c r="D206" s="269"/>
      <c r="E206" s="270">
        <v>939436497</v>
      </c>
      <c r="F206" s="124"/>
      <c r="G206" s="270">
        <v>-1573979963</v>
      </c>
      <c r="H206" s="269"/>
      <c r="I206" s="270">
        <f t="shared" si="6"/>
        <v>-634543466</v>
      </c>
      <c r="J206" s="270"/>
      <c r="K206" s="124">
        <v>1195944</v>
      </c>
      <c r="L206" s="270"/>
      <c r="M206" s="270">
        <v>10680738467</v>
      </c>
      <c r="N206" s="269"/>
      <c r="O206" s="270">
        <v>-13644414704</v>
      </c>
      <c r="P206" s="270"/>
      <c r="Q206" s="270">
        <f t="shared" si="7"/>
        <v>-2963676237</v>
      </c>
    </row>
    <row r="207" spans="1:17" ht="21">
      <c r="A207" s="268" t="s">
        <v>176</v>
      </c>
      <c r="B207" s="269"/>
      <c r="C207" s="270">
        <v>1484067</v>
      </c>
      <c r="D207" s="269"/>
      <c r="E207" s="270">
        <v>5817126735</v>
      </c>
      <c r="F207" s="124"/>
      <c r="G207" s="270">
        <v>-6090069362</v>
      </c>
      <c r="H207" s="269"/>
      <c r="I207" s="270">
        <f t="shared" si="6"/>
        <v>-272942627</v>
      </c>
      <c r="J207" s="270"/>
      <c r="K207" s="124">
        <v>7216833</v>
      </c>
      <c r="L207" s="270"/>
      <c r="M207" s="270">
        <v>26156646991</v>
      </c>
      <c r="N207" s="269"/>
      <c r="O207" s="270">
        <v>-27435521696</v>
      </c>
      <c r="P207" s="270"/>
      <c r="Q207" s="270">
        <f t="shared" si="7"/>
        <v>-1278874705</v>
      </c>
    </row>
    <row r="208" spans="1:17" ht="21">
      <c r="A208" s="268" t="s">
        <v>230</v>
      </c>
      <c r="B208" s="269"/>
      <c r="C208" s="270">
        <v>0</v>
      </c>
      <c r="D208" s="269"/>
      <c r="E208" s="270">
        <v>0</v>
      </c>
      <c r="F208" s="124"/>
      <c r="G208" s="270">
        <v>0</v>
      </c>
      <c r="H208" s="269"/>
      <c r="I208" s="270">
        <f t="shared" si="6"/>
        <v>0</v>
      </c>
      <c r="J208" s="270"/>
      <c r="K208" s="124">
        <v>2890314</v>
      </c>
      <c r="L208" s="270"/>
      <c r="M208" s="270">
        <v>21390927039</v>
      </c>
      <c r="N208" s="269"/>
      <c r="O208" s="270">
        <v>-26412446273</v>
      </c>
      <c r="P208" s="270"/>
      <c r="Q208" s="270">
        <f t="shared" si="7"/>
        <v>-5021519234</v>
      </c>
    </row>
    <row r="209" spans="1:17" ht="21">
      <c r="A209" s="268" t="s">
        <v>335</v>
      </c>
      <c r="B209" s="269"/>
      <c r="C209" s="270">
        <v>857587</v>
      </c>
      <c r="D209" s="269"/>
      <c r="E209" s="270">
        <v>1273174767</v>
      </c>
      <c r="F209" s="124"/>
      <c r="G209" s="270">
        <v>-1775263287</v>
      </c>
      <c r="H209" s="269"/>
      <c r="I209" s="270">
        <f t="shared" si="6"/>
        <v>-502088520</v>
      </c>
      <c r="J209" s="270"/>
      <c r="K209" s="124">
        <v>25492993</v>
      </c>
      <c r="L209" s="270"/>
      <c r="M209" s="270">
        <v>46915639361</v>
      </c>
      <c r="N209" s="269"/>
      <c r="O209" s="270">
        <v>-58325981532</v>
      </c>
      <c r="P209" s="270"/>
      <c r="Q209" s="270">
        <f t="shared" si="7"/>
        <v>-11410342171</v>
      </c>
    </row>
    <row r="210" spans="1:17" ht="21">
      <c r="A210" s="268" t="s">
        <v>181</v>
      </c>
      <c r="B210" s="269"/>
      <c r="C210" s="270">
        <v>335618</v>
      </c>
      <c r="D210" s="269"/>
      <c r="E210" s="270">
        <v>2750332182</v>
      </c>
      <c r="F210" s="124"/>
      <c r="G210" s="270">
        <v>-2823161069</v>
      </c>
      <c r="H210" s="269"/>
      <c r="I210" s="270">
        <f t="shared" si="6"/>
        <v>-72828887</v>
      </c>
      <c r="J210" s="270"/>
      <c r="K210" s="124">
        <v>25018234</v>
      </c>
      <c r="L210" s="270"/>
      <c r="M210" s="270">
        <v>154534272912</v>
      </c>
      <c r="N210" s="269"/>
      <c r="O210" s="270">
        <v>-163606111561</v>
      </c>
      <c r="P210" s="270"/>
      <c r="Q210" s="270">
        <f t="shared" si="7"/>
        <v>-9071838649</v>
      </c>
    </row>
    <row r="211" spans="1:17" ht="21">
      <c r="A211" s="268" t="s">
        <v>402</v>
      </c>
      <c r="B211" s="269"/>
      <c r="C211" s="270">
        <v>186780</v>
      </c>
      <c r="D211" s="269"/>
      <c r="E211" s="270">
        <v>970425516</v>
      </c>
      <c r="F211" s="124"/>
      <c r="G211" s="270">
        <v>-1236673608</v>
      </c>
      <c r="H211" s="269"/>
      <c r="I211" s="270">
        <f t="shared" si="6"/>
        <v>-266248092</v>
      </c>
      <c r="J211" s="270"/>
      <c r="K211" s="124">
        <v>1598035</v>
      </c>
      <c r="L211" s="270"/>
      <c r="M211" s="270">
        <v>13894142053</v>
      </c>
      <c r="N211" s="269"/>
      <c r="O211" s="270">
        <v>-16606620963</v>
      </c>
      <c r="P211" s="270"/>
      <c r="Q211" s="270">
        <f t="shared" si="7"/>
        <v>-2712478910</v>
      </c>
    </row>
    <row r="212" spans="1:17" ht="21">
      <c r="A212" s="268" t="s">
        <v>262</v>
      </c>
      <c r="B212" s="269"/>
      <c r="C212" s="270">
        <v>6814727</v>
      </c>
      <c r="D212" s="269"/>
      <c r="E212" s="270">
        <v>3265017224</v>
      </c>
      <c r="F212" s="124"/>
      <c r="G212" s="270">
        <v>-4452659907</v>
      </c>
      <c r="H212" s="269"/>
      <c r="I212" s="270">
        <f t="shared" si="6"/>
        <v>-1187642683</v>
      </c>
      <c r="J212" s="270"/>
      <c r="K212" s="124">
        <v>45563014</v>
      </c>
      <c r="L212" s="270"/>
      <c r="M212" s="270">
        <v>24973468866</v>
      </c>
      <c r="N212" s="269"/>
      <c r="O212" s="270">
        <v>-28834487941</v>
      </c>
      <c r="P212" s="270"/>
      <c r="Q212" s="270">
        <f t="shared" si="7"/>
        <v>-3861019075</v>
      </c>
    </row>
    <row r="213" spans="1:17" ht="21">
      <c r="A213" s="268" t="s">
        <v>135</v>
      </c>
      <c r="B213" s="269"/>
      <c r="C213" s="270">
        <v>0</v>
      </c>
      <c r="D213" s="269"/>
      <c r="E213" s="270">
        <v>0</v>
      </c>
      <c r="F213" s="124"/>
      <c r="G213" s="270">
        <v>0</v>
      </c>
      <c r="H213" s="269"/>
      <c r="I213" s="270">
        <f t="shared" si="6"/>
        <v>0</v>
      </c>
      <c r="J213" s="270"/>
      <c r="K213" s="124">
        <v>5017255</v>
      </c>
      <c r="L213" s="270"/>
      <c r="M213" s="270">
        <v>49601260194</v>
      </c>
      <c r="N213" s="269"/>
      <c r="O213" s="270">
        <v>-53004741869</v>
      </c>
      <c r="P213" s="270"/>
      <c r="Q213" s="270">
        <f t="shared" si="7"/>
        <v>-3403481675</v>
      </c>
    </row>
    <row r="214" spans="1:17" ht="21">
      <c r="A214" s="268" t="s">
        <v>309</v>
      </c>
      <c r="B214" s="269"/>
      <c r="C214" s="270">
        <v>45571</v>
      </c>
      <c r="D214" s="269"/>
      <c r="E214" s="270">
        <v>124938486</v>
      </c>
      <c r="F214" s="124"/>
      <c r="G214" s="270">
        <v>-132744369</v>
      </c>
      <c r="H214" s="269"/>
      <c r="I214" s="270">
        <f t="shared" si="6"/>
        <v>-7805883</v>
      </c>
      <c r="J214" s="270"/>
      <c r="K214" s="124">
        <v>21854897</v>
      </c>
      <c r="L214" s="270"/>
      <c r="M214" s="270">
        <v>64096937831</v>
      </c>
      <c r="N214" s="269"/>
      <c r="O214" s="270">
        <v>-77556627283</v>
      </c>
      <c r="P214" s="270"/>
      <c r="Q214" s="270">
        <f t="shared" si="7"/>
        <v>-13459689452</v>
      </c>
    </row>
    <row r="215" spans="1:17" ht="21">
      <c r="A215" s="268" t="s">
        <v>333</v>
      </c>
      <c r="B215" s="269"/>
      <c r="C215" s="270">
        <v>135000</v>
      </c>
      <c r="D215" s="269"/>
      <c r="E215" s="270">
        <v>2163396680</v>
      </c>
      <c r="F215" s="124"/>
      <c r="G215" s="270">
        <v>-2537045487</v>
      </c>
      <c r="H215" s="269"/>
      <c r="I215" s="270">
        <f t="shared" si="6"/>
        <v>-373648807</v>
      </c>
      <c r="J215" s="270"/>
      <c r="K215" s="124">
        <v>7021444</v>
      </c>
      <c r="L215" s="270"/>
      <c r="M215" s="270">
        <v>127379016746</v>
      </c>
      <c r="N215" s="269"/>
      <c r="O215" s="270">
        <v>-137189055534</v>
      </c>
      <c r="P215" s="270"/>
      <c r="Q215" s="270">
        <f t="shared" si="7"/>
        <v>-9810038788</v>
      </c>
    </row>
    <row r="216" spans="1:17" ht="21">
      <c r="A216" s="268" t="s">
        <v>91</v>
      </c>
      <c r="B216" s="269"/>
      <c r="C216" s="270">
        <v>185650</v>
      </c>
      <c r="D216" s="269"/>
      <c r="E216" s="270">
        <v>1327389332</v>
      </c>
      <c r="F216" s="124"/>
      <c r="G216" s="270">
        <v>-1386477748</v>
      </c>
      <c r="H216" s="269"/>
      <c r="I216" s="270">
        <f t="shared" si="6"/>
        <v>-59088416</v>
      </c>
      <c r="J216" s="270"/>
      <c r="K216" s="124">
        <v>7259130</v>
      </c>
      <c r="L216" s="270"/>
      <c r="M216" s="270">
        <v>45706887294</v>
      </c>
      <c r="N216" s="269"/>
      <c r="O216" s="270">
        <v>-52427850661</v>
      </c>
      <c r="P216" s="270"/>
      <c r="Q216" s="270">
        <f t="shared" si="7"/>
        <v>-6720963367</v>
      </c>
    </row>
    <row r="217" spans="1:17" ht="21">
      <c r="A217" s="268" t="s">
        <v>531</v>
      </c>
      <c r="B217" s="269"/>
      <c r="C217" s="270">
        <v>996819</v>
      </c>
      <c r="D217" s="269"/>
      <c r="E217" s="270">
        <v>3707464013</v>
      </c>
      <c r="F217" s="124"/>
      <c r="G217" s="270">
        <v>-4935405191</v>
      </c>
      <c r="H217" s="269"/>
      <c r="I217" s="270">
        <f t="shared" si="6"/>
        <v>-1227941178</v>
      </c>
      <c r="J217" s="270"/>
      <c r="K217" s="124">
        <v>1955737</v>
      </c>
      <c r="L217" s="270"/>
      <c r="M217" s="270">
        <v>7974551688</v>
      </c>
      <c r="N217" s="269"/>
      <c r="O217" s="270">
        <v>-9683156660</v>
      </c>
      <c r="P217" s="270"/>
      <c r="Q217" s="270">
        <f t="shared" si="7"/>
        <v>-1708604972</v>
      </c>
    </row>
    <row r="218" spans="1:17" ht="21">
      <c r="A218" s="268" t="s">
        <v>534</v>
      </c>
      <c r="B218" s="269"/>
      <c r="C218" s="270">
        <v>1285896</v>
      </c>
      <c r="D218" s="269"/>
      <c r="E218" s="270">
        <v>3675998418</v>
      </c>
      <c r="F218" s="124"/>
      <c r="G218" s="270">
        <v>-4954862978</v>
      </c>
      <c r="H218" s="269"/>
      <c r="I218" s="270">
        <f t="shared" si="6"/>
        <v>-1278864560</v>
      </c>
      <c r="J218" s="270"/>
      <c r="K218" s="124">
        <v>2522900</v>
      </c>
      <c r="L218" s="270"/>
      <c r="M218" s="270">
        <v>7549436554</v>
      </c>
      <c r="N218" s="269"/>
      <c r="O218" s="270">
        <v>-9721333456</v>
      </c>
      <c r="P218" s="270"/>
      <c r="Q218" s="270">
        <f t="shared" si="7"/>
        <v>-2171896902</v>
      </c>
    </row>
    <row r="219" spans="1:17" ht="21">
      <c r="A219" s="268" t="s">
        <v>518</v>
      </c>
      <c r="B219" s="269"/>
      <c r="C219" s="270">
        <v>282311</v>
      </c>
      <c r="D219" s="269"/>
      <c r="E219" s="270">
        <v>1026671819</v>
      </c>
      <c r="F219" s="124"/>
      <c r="G219" s="270">
        <v>-1149722352</v>
      </c>
      <c r="H219" s="269"/>
      <c r="I219" s="270">
        <f t="shared" si="6"/>
        <v>-123050533</v>
      </c>
      <c r="J219" s="270"/>
      <c r="K219" s="124">
        <v>1148429</v>
      </c>
      <c r="L219" s="270"/>
      <c r="M219" s="270">
        <v>3697664241</v>
      </c>
      <c r="N219" s="269"/>
      <c r="O219" s="270">
        <v>-4677021053</v>
      </c>
      <c r="P219" s="270"/>
      <c r="Q219" s="270">
        <f t="shared" si="7"/>
        <v>-979356812</v>
      </c>
    </row>
    <row r="220" spans="1:17" ht="21">
      <c r="A220" s="268" t="s">
        <v>379</v>
      </c>
      <c r="B220" s="269"/>
      <c r="C220" s="270">
        <v>0</v>
      </c>
      <c r="D220" s="269"/>
      <c r="E220" s="270">
        <v>0</v>
      </c>
      <c r="F220" s="124"/>
      <c r="G220" s="270">
        <v>0</v>
      </c>
      <c r="H220" s="269"/>
      <c r="I220" s="270">
        <f t="shared" si="6"/>
        <v>0</v>
      </c>
      <c r="J220" s="270"/>
      <c r="K220" s="124">
        <v>5331469</v>
      </c>
      <c r="L220" s="270"/>
      <c r="M220" s="270">
        <v>198413023775</v>
      </c>
      <c r="N220" s="269"/>
      <c r="O220" s="270">
        <v>-208810022325</v>
      </c>
      <c r="P220" s="270"/>
      <c r="Q220" s="270">
        <f t="shared" si="7"/>
        <v>-10396998550</v>
      </c>
    </row>
    <row r="221" spans="1:17" ht="21">
      <c r="A221" s="268" t="s">
        <v>185</v>
      </c>
      <c r="B221" s="269"/>
      <c r="C221" s="270">
        <v>890983</v>
      </c>
      <c r="D221" s="269"/>
      <c r="E221" s="270">
        <v>4215185232</v>
      </c>
      <c r="F221" s="124"/>
      <c r="G221" s="270">
        <v>-4863608777</v>
      </c>
      <c r="H221" s="269"/>
      <c r="I221" s="270">
        <f t="shared" si="6"/>
        <v>-648423545</v>
      </c>
      <c r="J221" s="270"/>
      <c r="K221" s="124">
        <v>12085832</v>
      </c>
      <c r="L221" s="270"/>
      <c r="M221" s="270">
        <v>59332743733</v>
      </c>
      <c r="N221" s="269"/>
      <c r="O221" s="270">
        <v>-65946732616</v>
      </c>
      <c r="P221" s="270"/>
      <c r="Q221" s="270">
        <f t="shared" si="7"/>
        <v>-6613988883</v>
      </c>
    </row>
    <row r="222" spans="1:17" ht="21">
      <c r="A222" s="268" t="s">
        <v>359</v>
      </c>
      <c r="B222" s="269"/>
      <c r="C222" s="270">
        <v>1572357</v>
      </c>
      <c r="D222" s="269"/>
      <c r="E222" s="270">
        <v>2593089686</v>
      </c>
      <c r="F222" s="124"/>
      <c r="G222" s="270">
        <v>-3794050514</v>
      </c>
      <c r="H222" s="269"/>
      <c r="I222" s="270">
        <f t="shared" si="6"/>
        <v>-1200960828</v>
      </c>
      <c r="J222" s="270"/>
      <c r="K222" s="124">
        <v>13184723</v>
      </c>
      <c r="L222" s="270"/>
      <c r="M222" s="270">
        <v>26366217859</v>
      </c>
      <c r="N222" s="269"/>
      <c r="O222" s="270">
        <v>-33668614853</v>
      </c>
      <c r="P222" s="270"/>
      <c r="Q222" s="270">
        <f t="shared" si="7"/>
        <v>-7302396994</v>
      </c>
    </row>
    <row r="223" spans="1:17" ht="21">
      <c r="A223" s="268" t="s">
        <v>246</v>
      </c>
      <c r="B223" s="269"/>
      <c r="C223" s="270">
        <v>518696</v>
      </c>
      <c r="D223" s="269"/>
      <c r="E223" s="270">
        <v>3400506948</v>
      </c>
      <c r="F223" s="124"/>
      <c r="G223" s="270">
        <v>-4113336980</v>
      </c>
      <c r="H223" s="269"/>
      <c r="I223" s="270">
        <f t="shared" si="6"/>
        <v>-712830032</v>
      </c>
      <c r="J223" s="270"/>
      <c r="K223" s="124">
        <v>7931214</v>
      </c>
      <c r="L223" s="270"/>
      <c r="M223" s="270">
        <v>52428669190</v>
      </c>
      <c r="N223" s="269"/>
      <c r="O223" s="270">
        <v>-63493331588</v>
      </c>
      <c r="P223" s="270"/>
      <c r="Q223" s="270">
        <f t="shared" si="7"/>
        <v>-11064662398</v>
      </c>
    </row>
    <row r="224" spans="1:17" ht="21">
      <c r="A224" s="268" t="s">
        <v>328</v>
      </c>
      <c r="B224" s="269"/>
      <c r="C224" s="270">
        <v>0</v>
      </c>
      <c r="D224" s="269"/>
      <c r="E224" s="270">
        <v>0</v>
      </c>
      <c r="F224" s="124"/>
      <c r="G224" s="270">
        <v>0</v>
      </c>
      <c r="H224" s="269"/>
      <c r="I224" s="270">
        <f t="shared" si="6"/>
        <v>0</v>
      </c>
      <c r="J224" s="270"/>
      <c r="K224" s="124">
        <v>4393461</v>
      </c>
      <c r="L224" s="270"/>
      <c r="M224" s="270">
        <v>22351132618</v>
      </c>
      <c r="N224" s="269"/>
      <c r="O224" s="270">
        <v>-24436986324</v>
      </c>
      <c r="P224" s="270"/>
      <c r="Q224" s="270">
        <f t="shared" si="7"/>
        <v>-2085853706</v>
      </c>
    </row>
    <row r="225" spans="1:17" ht="21">
      <c r="A225" s="268" t="s">
        <v>203</v>
      </c>
      <c r="B225" s="269"/>
      <c r="C225" s="270">
        <v>1247852</v>
      </c>
      <c r="D225" s="269"/>
      <c r="E225" s="270">
        <v>1585375610</v>
      </c>
      <c r="F225" s="124"/>
      <c r="G225" s="270">
        <v>-2746907320</v>
      </c>
      <c r="H225" s="269"/>
      <c r="I225" s="270">
        <f t="shared" si="6"/>
        <v>-1161531710</v>
      </c>
      <c r="J225" s="270"/>
      <c r="K225" s="124">
        <v>11651800</v>
      </c>
      <c r="L225" s="270"/>
      <c r="M225" s="270">
        <v>18901529718</v>
      </c>
      <c r="N225" s="269"/>
      <c r="O225" s="270">
        <v>-26621544553</v>
      </c>
      <c r="P225" s="270"/>
      <c r="Q225" s="270">
        <f t="shared" si="7"/>
        <v>-7720014835</v>
      </c>
    </row>
    <row r="226" spans="1:17" ht="21">
      <c r="A226" s="268" t="s">
        <v>351</v>
      </c>
      <c r="B226" s="269"/>
      <c r="C226" s="270">
        <v>392740</v>
      </c>
      <c r="D226" s="269"/>
      <c r="E226" s="270">
        <v>928247200</v>
      </c>
      <c r="F226" s="124"/>
      <c r="G226" s="270">
        <v>-1187338256</v>
      </c>
      <c r="H226" s="269"/>
      <c r="I226" s="270">
        <f t="shared" si="6"/>
        <v>-259091056</v>
      </c>
      <c r="J226" s="270"/>
      <c r="K226" s="124">
        <v>9904655</v>
      </c>
      <c r="L226" s="270"/>
      <c r="M226" s="270">
        <v>25371780569</v>
      </c>
      <c r="N226" s="269"/>
      <c r="O226" s="270">
        <v>-28052906941</v>
      </c>
      <c r="P226" s="270"/>
      <c r="Q226" s="270">
        <f t="shared" si="7"/>
        <v>-2681126372</v>
      </c>
    </row>
    <row r="227" spans="1:17" ht="21">
      <c r="A227" s="268" t="s">
        <v>202</v>
      </c>
      <c r="B227" s="269"/>
      <c r="C227" s="270">
        <v>291331</v>
      </c>
      <c r="D227" s="269"/>
      <c r="E227" s="270">
        <v>580319045</v>
      </c>
      <c r="F227" s="124"/>
      <c r="G227" s="270">
        <v>-827320853</v>
      </c>
      <c r="H227" s="269"/>
      <c r="I227" s="270">
        <f t="shared" si="6"/>
        <v>-247001808</v>
      </c>
      <c r="J227" s="270"/>
      <c r="K227" s="124">
        <v>3989640</v>
      </c>
      <c r="L227" s="270"/>
      <c r="M227" s="270">
        <v>8858943491</v>
      </c>
      <c r="N227" s="269"/>
      <c r="O227" s="270">
        <v>-11384947487</v>
      </c>
      <c r="P227" s="270"/>
      <c r="Q227" s="270">
        <f t="shared" si="7"/>
        <v>-2526003996</v>
      </c>
    </row>
    <row r="228" spans="1:17" ht="21">
      <c r="A228" s="268" t="s">
        <v>215</v>
      </c>
      <c r="B228" s="269"/>
      <c r="C228" s="270">
        <v>2271849</v>
      </c>
      <c r="D228" s="269"/>
      <c r="E228" s="270">
        <v>4987249394</v>
      </c>
      <c r="F228" s="124"/>
      <c r="G228" s="270">
        <v>-5720327788</v>
      </c>
      <c r="H228" s="269"/>
      <c r="I228" s="270">
        <f t="shared" si="6"/>
        <v>-733078394</v>
      </c>
      <c r="J228" s="270"/>
      <c r="K228" s="124">
        <v>14899686</v>
      </c>
      <c r="L228" s="270"/>
      <c r="M228" s="270">
        <v>42856795186</v>
      </c>
      <c r="N228" s="269"/>
      <c r="O228" s="270">
        <v>-47439274748</v>
      </c>
      <c r="P228" s="270"/>
      <c r="Q228" s="270">
        <f t="shared" si="7"/>
        <v>-4582479562</v>
      </c>
    </row>
    <row r="229" spans="1:17" ht="21">
      <c r="A229" s="268" t="s">
        <v>295</v>
      </c>
      <c r="B229" s="269"/>
      <c r="C229" s="270">
        <v>1805917</v>
      </c>
      <c r="D229" s="269"/>
      <c r="E229" s="270">
        <v>2751302829</v>
      </c>
      <c r="F229" s="124"/>
      <c r="G229" s="270">
        <v>-3668346914</v>
      </c>
      <c r="H229" s="269"/>
      <c r="I229" s="270">
        <f t="shared" si="6"/>
        <v>-917044085</v>
      </c>
      <c r="J229" s="270"/>
      <c r="K229" s="124">
        <v>17564839</v>
      </c>
      <c r="L229" s="270"/>
      <c r="M229" s="270">
        <v>35889800823</v>
      </c>
      <c r="N229" s="269"/>
      <c r="O229" s="270">
        <v>-41253151884</v>
      </c>
      <c r="P229" s="270"/>
      <c r="Q229" s="270">
        <f t="shared" si="7"/>
        <v>-5363351061</v>
      </c>
    </row>
    <row r="230" spans="1:17" ht="21">
      <c r="A230" s="268" t="s">
        <v>313</v>
      </c>
      <c r="B230" s="269"/>
      <c r="C230" s="270">
        <v>377001</v>
      </c>
      <c r="D230" s="269"/>
      <c r="E230" s="270">
        <v>1608319928</v>
      </c>
      <c r="F230" s="124"/>
      <c r="G230" s="270">
        <v>-1785213218</v>
      </c>
      <c r="H230" s="269"/>
      <c r="I230" s="270">
        <f t="shared" si="6"/>
        <v>-176893290</v>
      </c>
      <c r="J230" s="270"/>
      <c r="K230" s="124">
        <v>3817647</v>
      </c>
      <c r="L230" s="270"/>
      <c r="M230" s="270">
        <v>15511428940</v>
      </c>
      <c r="N230" s="269"/>
      <c r="O230" s="270">
        <v>-16879477010</v>
      </c>
      <c r="P230" s="270"/>
      <c r="Q230" s="270">
        <f t="shared" si="7"/>
        <v>-1368048070</v>
      </c>
    </row>
    <row r="231" spans="1:17" ht="21">
      <c r="A231" s="268" t="s">
        <v>150</v>
      </c>
      <c r="B231" s="269"/>
      <c r="C231" s="270">
        <v>19411</v>
      </c>
      <c r="D231" s="269"/>
      <c r="E231" s="270">
        <v>319924431</v>
      </c>
      <c r="F231" s="124"/>
      <c r="G231" s="270">
        <v>-238898617</v>
      </c>
      <c r="H231" s="269"/>
      <c r="I231" s="270">
        <f t="shared" si="6"/>
        <v>81025814</v>
      </c>
      <c r="J231" s="270"/>
      <c r="K231" s="124">
        <v>257877</v>
      </c>
      <c r="L231" s="270"/>
      <c r="M231" s="270">
        <v>2956439275</v>
      </c>
      <c r="N231" s="269"/>
      <c r="O231" s="270">
        <v>-3222635023</v>
      </c>
      <c r="P231" s="270"/>
      <c r="Q231" s="270">
        <f t="shared" si="7"/>
        <v>-266195748</v>
      </c>
    </row>
    <row r="232" spans="1:17" ht="21">
      <c r="A232" s="268" t="s">
        <v>226</v>
      </c>
      <c r="B232" s="269"/>
      <c r="C232" s="270">
        <v>84874</v>
      </c>
      <c r="D232" s="269"/>
      <c r="E232" s="270">
        <v>1043043784</v>
      </c>
      <c r="F232" s="124"/>
      <c r="G232" s="270">
        <v>-1062924513</v>
      </c>
      <c r="H232" s="269"/>
      <c r="I232" s="270">
        <f t="shared" si="6"/>
        <v>-19880729</v>
      </c>
      <c r="J232" s="270"/>
      <c r="K232" s="124">
        <v>1323757</v>
      </c>
      <c r="L232" s="270"/>
      <c r="M232" s="270">
        <v>31862686258</v>
      </c>
      <c r="N232" s="269"/>
      <c r="O232" s="270">
        <v>-33716918290</v>
      </c>
      <c r="P232" s="270"/>
      <c r="Q232" s="270">
        <f t="shared" si="7"/>
        <v>-1854232032</v>
      </c>
    </row>
    <row r="233" spans="1:17" ht="21">
      <c r="A233" s="268" t="s">
        <v>304</v>
      </c>
      <c r="B233" s="269"/>
      <c r="C233" s="270">
        <v>133789</v>
      </c>
      <c r="D233" s="269"/>
      <c r="E233" s="270">
        <v>761718233</v>
      </c>
      <c r="F233" s="124"/>
      <c r="G233" s="270">
        <v>-731218408</v>
      </c>
      <c r="H233" s="269"/>
      <c r="I233" s="270">
        <f t="shared" si="6"/>
        <v>30499825</v>
      </c>
      <c r="J233" s="270"/>
      <c r="K233" s="124">
        <v>7547715</v>
      </c>
      <c r="L233" s="270"/>
      <c r="M233" s="270">
        <v>41181724600</v>
      </c>
      <c r="N233" s="269"/>
      <c r="O233" s="270">
        <v>-42964096710</v>
      </c>
      <c r="P233" s="270"/>
      <c r="Q233" s="270">
        <f t="shared" si="7"/>
        <v>-1782372110</v>
      </c>
    </row>
    <row r="234" spans="1:17" ht="21">
      <c r="A234" s="268" t="s">
        <v>287</v>
      </c>
      <c r="B234" s="269"/>
      <c r="C234" s="270">
        <v>376398</v>
      </c>
      <c r="D234" s="269"/>
      <c r="E234" s="270">
        <v>2296281316</v>
      </c>
      <c r="F234" s="124"/>
      <c r="G234" s="270">
        <v>-2498510881</v>
      </c>
      <c r="H234" s="269"/>
      <c r="I234" s="270">
        <f t="shared" si="6"/>
        <v>-202229565</v>
      </c>
      <c r="J234" s="270"/>
      <c r="K234" s="124">
        <v>4465845</v>
      </c>
      <c r="L234" s="270"/>
      <c r="M234" s="270">
        <v>25052117473</v>
      </c>
      <c r="N234" s="269"/>
      <c r="O234" s="270">
        <v>-28433943246</v>
      </c>
      <c r="P234" s="270"/>
      <c r="Q234" s="270">
        <f t="shared" si="7"/>
        <v>-3381825773</v>
      </c>
    </row>
    <row r="235" spans="1:17" ht="21">
      <c r="A235" s="268" t="s">
        <v>165</v>
      </c>
      <c r="B235" s="269"/>
      <c r="C235" s="270">
        <v>707782</v>
      </c>
      <c r="D235" s="269"/>
      <c r="E235" s="270">
        <v>4464203933</v>
      </c>
      <c r="F235" s="124"/>
      <c r="G235" s="270">
        <v>-4706001663</v>
      </c>
      <c r="H235" s="269"/>
      <c r="I235" s="270">
        <f t="shared" si="6"/>
        <v>-241797730</v>
      </c>
      <c r="J235" s="270"/>
      <c r="K235" s="124">
        <v>12787013</v>
      </c>
      <c r="L235" s="270"/>
      <c r="M235" s="270">
        <v>76453108821</v>
      </c>
      <c r="N235" s="269"/>
      <c r="O235" s="270">
        <v>-81038428454</v>
      </c>
      <c r="P235" s="270"/>
      <c r="Q235" s="270">
        <f t="shared" si="7"/>
        <v>-4585319633</v>
      </c>
    </row>
    <row r="236" spans="1:17" ht="21">
      <c r="A236" s="268" t="s">
        <v>198</v>
      </c>
      <c r="B236" s="269"/>
      <c r="C236" s="270">
        <v>175476</v>
      </c>
      <c r="D236" s="269"/>
      <c r="E236" s="270">
        <v>485416825</v>
      </c>
      <c r="F236" s="124"/>
      <c r="G236" s="270">
        <v>-644002641</v>
      </c>
      <c r="H236" s="269"/>
      <c r="I236" s="270">
        <f t="shared" si="6"/>
        <v>-158585816</v>
      </c>
      <c r="J236" s="270"/>
      <c r="K236" s="124">
        <v>2410347</v>
      </c>
      <c r="L236" s="270"/>
      <c r="M236" s="270">
        <v>7488808279</v>
      </c>
      <c r="N236" s="269"/>
      <c r="O236" s="270">
        <v>-8846052069</v>
      </c>
      <c r="P236" s="270"/>
      <c r="Q236" s="270">
        <f t="shared" si="7"/>
        <v>-1357243790</v>
      </c>
    </row>
    <row r="237" spans="1:17" ht="21">
      <c r="A237" s="268" t="s">
        <v>279</v>
      </c>
      <c r="B237" s="269"/>
      <c r="C237" s="270">
        <v>714159</v>
      </c>
      <c r="D237" s="269"/>
      <c r="E237" s="270">
        <v>1324553424</v>
      </c>
      <c r="F237" s="124"/>
      <c r="G237" s="270">
        <v>-1631124110</v>
      </c>
      <c r="H237" s="269"/>
      <c r="I237" s="270">
        <f t="shared" si="6"/>
        <v>-306570686</v>
      </c>
      <c r="J237" s="270"/>
      <c r="K237" s="124">
        <v>12582995</v>
      </c>
      <c r="L237" s="270"/>
      <c r="M237" s="270">
        <v>20585859322</v>
      </c>
      <c r="N237" s="269"/>
      <c r="O237" s="270">
        <v>-26060396428</v>
      </c>
      <c r="P237" s="270"/>
      <c r="Q237" s="270">
        <f t="shared" si="7"/>
        <v>-5474537106</v>
      </c>
    </row>
    <row r="238" spans="1:17" ht="21">
      <c r="A238" s="268" t="s">
        <v>362</v>
      </c>
      <c r="B238" s="269"/>
      <c r="C238" s="270">
        <v>0</v>
      </c>
      <c r="D238" s="269"/>
      <c r="E238" s="270">
        <v>0</v>
      </c>
      <c r="F238" s="124"/>
      <c r="G238" s="270">
        <v>0</v>
      </c>
      <c r="H238" s="269"/>
      <c r="I238" s="270">
        <f t="shared" si="6"/>
        <v>0</v>
      </c>
      <c r="J238" s="270"/>
      <c r="K238" s="124">
        <v>1630610</v>
      </c>
      <c r="L238" s="270"/>
      <c r="M238" s="270">
        <v>45183067909</v>
      </c>
      <c r="N238" s="269"/>
      <c r="O238" s="270">
        <v>-48058736408</v>
      </c>
      <c r="P238" s="270"/>
      <c r="Q238" s="270">
        <f t="shared" si="7"/>
        <v>-2875668499</v>
      </c>
    </row>
    <row r="239" spans="1:17" ht="21">
      <c r="A239" s="268" t="s">
        <v>294</v>
      </c>
      <c r="B239" s="269"/>
      <c r="C239" s="270">
        <v>4848588</v>
      </c>
      <c r="D239" s="269"/>
      <c r="E239" s="270">
        <v>2430887991</v>
      </c>
      <c r="F239" s="124"/>
      <c r="G239" s="270">
        <v>-2445383796</v>
      </c>
      <c r="H239" s="269"/>
      <c r="I239" s="270">
        <f t="shared" si="6"/>
        <v>-14495805</v>
      </c>
      <c r="J239" s="270"/>
      <c r="K239" s="124">
        <v>46822902</v>
      </c>
      <c r="L239" s="270"/>
      <c r="M239" s="270">
        <v>20864425861</v>
      </c>
      <c r="N239" s="269"/>
      <c r="O239" s="270">
        <v>-23136521705</v>
      </c>
      <c r="P239" s="270"/>
      <c r="Q239" s="270">
        <f t="shared" si="7"/>
        <v>-2272095844</v>
      </c>
    </row>
    <row r="240" spans="1:17" ht="21">
      <c r="A240" s="268" t="s">
        <v>305</v>
      </c>
      <c r="B240" s="269"/>
      <c r="C240" s="270">
        <v>958917</v>
      </c>
      <c r="D240" s="269"/>
      <c r="E240" s="270">
        <v>1325188704</v>
      </c>
      <c r="F240" s="124"/>
      <c r="G240" s="270">
        <v>-1747754733</v>
      </c>
      <c r="H240" s="269"/>
      <c r="I240" s="270">
        <f t="shared" si="6"/>
        <v>-422566029</v>
      </c>
      <c r="J240" s="270"/>
      <c r="K240" s="124">
        <v>13679415</v>
      </c>
      <c r="L240" s="270"/>
      <c r="M240" s="270">
        <v>20753349105</v>
      </c>
      <c r="N240" s="269"/>
      <c r="O240" s="270">
        <v>-23837620661</v>
      </c>
      <c r="P240" s="270"/>
      <c r="Q240" s="270">
        <f t="shared" si="7"/>
        <v>-3084271556</v>
      </c>
    </row>
    <row r="241" spans="1:17" ht="21">
      <c r="A241" s="268" t="s">
        <v>172</v>
      </c>
      <c r="B241" s="269"/>
      <c r="C241" s="270">
        <v>1134141</v>
      </c>
      <c r="D241" s="269"/>
      <c r="E241" s="270">
        <v>2764678117</v>
      </c>
      <c r="F241" s="124"/>
      <c r="G241" s="270">
        <v>-3283969226</v>
      </c>
      <c r="H241" s="269"/>
      <c r="I241" s="270">
        <f t="shared" si="6"/>
        <v>-519291109</v>
      </c>
      <c r="J241" s="270"/>
      <c r="K241" s="124">
        <v>9499300</v>
      </c>
      <c r="L241" s="270"/>
      <c r="M241" s="270">
        <v>22680317697</v>
      </c>
      <c r="N241" s="269"/>
      <c r="O241" s="270">
        <v>-25256124398</v>
      </c>
      <c r="P241" s="270"/>
      <c r="Q241" s="270">
        <f t="shared" si="7"/>
        <v>-2575806701</v>
      </c>
    </row>
    <row r="242" spans="1:17" ht="21">
      <c r="A242" s="268" t="s">
        <v>162</v>
      </c>
      <c r="B242" s="269"/>
      <c r="C242" s="270">
        <v>325979</v>
      </c>
      <c r="D242" s="269"/>
      <c r="E242" s="270">
        <v>4467647574</v>
      </c>
      <c r="F242" s="124"/>
      <c r="G242" s="270">
        <v>-3015673719</v>
      </c>
      <c r="H242" s="269"/>
      <c r="I242" s="270">
        <f t="shared" si="6"/>
        <v>1451973855</v>
      </c>
      <c r="J242" s="270"/>
      <c r="K242" s="124">
        <v>13652245</v>
      </c>
      <c r="L242" s="270"/>
      <c r="M242" s="270">
        <v>94007379727</v>
      </c>
      <c r="N242" s="269"/>
      <c r="O242" s="270">
        <v>-102418099882</v>
      </c>
      <c r="P242" s="270"/>
      <c r="Q242" s="270">
        <f t="shared" si="7"/>
        <v>-8410720155</v>
      </c>
    </row>
    <row r="243" spans="1:17" ht="21">
      <c r="A243" s="268" t="s">
        <v>76</v>
      </c>
      <c r="B243" s="269"/>
      <c r="C243" s="270">
        <v>440305</v>
      </c>
      <c r="D243" s="269"/>
      <c r="E243" s="270">
        <v>1163158177</v>
      </c>
      <c r="F243" s="124"/>
      <c r="G243" s="270">
        <v>-2077702739</v>
      </c>
      <c r="H243" s="269"/>
      <c r="I243" s="270">
        <f t="shared" si="6"/>
        <v>-914544562</v>
      </c>
      <c r="J243" s="270"/>
      <c r="K243" s="124">
        <v>11957856</v>
      </c>
      <c r="L243" s="270"/>
      <c r="M243" s="270">
        <v>46088574503</v>
      </c>
      <c r="N243" s="269"/>
      <c r="O243" s="270">
        <v>-59747274229</v>
      </c>
      <c r="P243" s="270"/>
      <c r="Q243" s="270">
        <f t="shared" si="7"/>
        <v>-13658699726</v>
      </c>
    </row>
    <row r="244" spans="1:17" ht="21">
      <c r="A244" s="268" t="s">
        <v>157</v>
      </c>
      <c r="B244" s="269"/>
      <c r="C244" s="270">
        <v>1275807</v>
      </c>
      <c r="D244" s="269"/>
      <c r="E244" s="270">
        <v>3608155997</v>
      </c>
      <c r="F244" s="124"/>
      <c r="G244" s="270">
        <v>-2926508352</v>
      </c>
      <c r="H244" s="269"/>
      <c r="I244" s="270">
        <f t="shared" si="6"/>
        <v>681647645</v>
      </c>
      <c r="J244" s="270"/>
      <c r="K244" s="124">
        <v>16733336</v>
      </c>
      <c r="L244" s="270"/>
      <c r="M244" s="270">
        <v>39066507058</v>
      </c>
      <c r="N244" s="269"/>
      <c r="O244" s="270">
        <v>-41153920035</v>
      </c>
      <c r="P244" s="270"/>
      <c r="Q244" s="270">
        <f t="shared" si="7"/>
        <v>-2087412977</v>
      </c>
    </row>
    <row r="245" spans="1:17" ht="21">
      <c r="A245" s="268" t="s">
        <v>280</v>
      </c>
      <c r="B245" s="269"/>
      <c r="C245" s="270">
        <v>571907</v>
      </c>
      <c r="D245" s="269"/>
      <c r="E245" s="270">
        <v>1800563312</v>
      </c>
      <c r="F245" s="124"/>
      <c r="G245" s="270">
        <v>-1785931338</v>
      </c>
      <c r="H245" s="269"/>
      <c r="I245" s="270">
        <f t="shared" si="6"/>
        <v>14631974</v>
      </c>
      <c r="J245" s="270"/>
      <c r="K245" s="124">
        <v>14146966</v>
      </c>
      <c r="L245" s="270"/>
      <c r="M245" s="270">
        <v>37498755557</v>
      </c>
      <c r="N245" s="269"/>
      <c r="O245" s="270">
        <v>-43533802352</v>
      </c>
      <c r="P245" s="270"/>
      <c r="Q245" s="270">
        <f t="shared" si="7"/>
        <v>-6035046795</v>
      </c>
    </row>
    <row r="246" spans="1:17" ht="21">
      <c r="A246" s="268" t="s">
        <v>154</v>
      </c>
      <c r="B246" s="269"/>
      <c r="C246" s="270">
        <v>119457</v>
      </c>
      <c r="D246" s="269"/>
      <c r="E246" s="270">
        <v>2321128212</v>
      </c>
      <c r="F246" s="124"/>
      <c r="G246" s="270">
        <v>-3808401796</v>
      </c>
      <c r="H246" s="269"/>
      <c r="I246" s="270">
        <f t="shared" si="6"/>
        <v>-1487273584</v>
      </c>
      <c r="J246" s="270"/>
      <c r="K246" s="124">
        <v>4832292</v>
      </c>
      <c r="L246" s="270"/>
      <c r="M246" s="270">
        <v>111386245965</v>
      </c>
      <c r="N246" s="269"/>
      <c r="O246" s="270">
        <v>-177700849428</v>
      </c>
      <c r="P246" s="270"/>
      <c r="Q246" s="270">
        <f t="shared" si="7"/>
        <v>-66314603463</v>
      </c>
    </row>
    <row r="247" spans="1:17" ht="21">
      <c r="A247" s="268" t="s">
        <v>119</v>
      </c>
      <c r="B247" s="269"/>
      <c r="C247" s="270">
        <v>0</v>
      </c>
      <c r="D247" s="269"/>
      <c r="E247" s="270">
        <v>0</v>
      </c>
      <c r="F247" s="124"/>
      <c r="G247" s="270">
        <v>0</v>
      </c>
      <c r="H247" s="269"/>
      <c r="I247" s="270">
        <f t="shared" si="6"/>
        <v>0</v>
      </c>
      <c r="J247" s="270"/>
      <c r="K247" s="124">
        <v>42963069</v>
      </c>
      <c r="L247" s="270"/>
      <c r="M247" s="270">
        <v>108373487877</v>
      </c>
      <c r="N247" s="269"/>
      <c r="O247" s="270">
        <v>-138946347997</v>
      </c>
      <c r="P247" s="270"/>
      <c r="Q247" s="270">
        <f t="shared" si="7"/>
        <v>-30572860120</v>
      </c>
    </row>
    <row r="248" spans="1:17" ht="21">
      <c r="A248" s="268" t="s">
        <v>338</v>
      </c>
      <c r="B248" s="269"/>
      <c r="C248" s="270">
        <v>74627</v>
      </c>
      <c r="D248" s="269"/>
      <c r="E248" s="270">
        <v>2732982007</v>
      </c>
      <c r="F248" s="124"/>
      <c r="G248" s="270">
        <v>-3149334156</v>
      </c>
      <c r="H248" s="269"/>
      <c r="I248" s="270">
        <f t="shared" si="6"/>
        <v>-416352149</v>
      </c>
      <c r="J248" s="270"/>
      <c r="K248" s="124">
        <v>912822</v>
      </c>
      <c r="L248" s="270"/>
      <c r="M248" s="270">
        <v>34494023502</v>
      </c>
      <c r="N248" s="269"/>
      <c r="O248" s="270">
        <v>-38476852933</v>
      </c>
      <c r="P248" s="270"/>
      <c r="Q248" s="270">
        <f t="shared" si="7"/>
        <v>-3982829431</v>
      </c>
    </row>
    <row r="249" spans="1:17" ht="21">
      <c r="A249" s="268" t="s">
        <v>84</v>
      </c>
      <c r="B249" s="269"/>
      <c r="C249" s="270">
        <v>262574</v>
      </c>
      <c r="D249" s="269"/>
      <c r="E249" s="270">
        <v>838417294</v>
      </c>
      <c r="F249" s="124"/>
      <c r="G249" s="270">
        <v>-1365551623</v>
      </c>
      <c r="H249" s="269"/>
      <c r="I249" s="270">
        <f t="shared" si="6"/>
        <v>-527134329</v>
      </c>
      <c r="J249" s="270"/>
      <c r="K249" s="124">
        <v>2690676</v>
      </c>
      <c r="L249" s="270"/>
      <c r="M249" s="270">
        <v>10872523919</v>
      </c>
      <c r="N249" s="269"/>
      <c r="O249" s="270">
        <v>-13770297092</v>
      </c>
      <c r="P249" s="270"/>
      <c r="Q249" s="270">
        <f t="shared" si="7"/>
        <v>-2897773173</v>
      </c>
    </row>
    <row r="250" spans="1:17" ht="21" customHeight="1">
      <c r="A250" s="268" t="s">
        <v>268</v>
      </c>
      <c r="B250" s="269"/>
      <c r="C250" s="270">
        <v>3113321</v>
      </c>
      <c r="D250" s="269"/>
      <c r="E250" s="270">
        <v>1923434679</v>
      </c>
      <c r="F250" s="124"/>
      <c r="G250" s="270">
        <v>-3218149113</v>
      </c>
      <c r="H250" s="269"/>
      <c r="I250" s="270">
        <f t="shared" si="6"/>
        <v>-1294714434</v>
      </c>
      <c r="J250" s="270"/>
      <c r="K250" s="124">
        <v>39896300</v>
      </c>
      <c r="L250" s="270"/>
      <c r="M250" s="270">
        <v>34969559413</v>
      </c>
      <c r="N250" s="269"/>
      <c r="O250" s="270">
        <v>-46408863603</v>
      </c>
      <c r="P250" s="270"/>
      <c r="Q250" s="270">
        <f t="shared" si="7"/>
        <v>-11439304190</v>
      </c>
    </row>
    <row r="251" spans="1:17" ht="21">
      <c r="A251" s="268" t="s">
        <v>341</v>
      </c>
      <c r="B251" s="269"/>
      <c r="C251" s="270">
        <v>157809</v>
      </c>
      <c r="D251" s="269"/>
      <c r="E251" s="270">
        <v>1718946015</v>
      </c>
      <c r="F251" s="124"/>
      <c r="G251" s="270">
        <v>-3064199389</v>
      </c>
      <c r="H251" s="269"/>
      <c r="I251" s="270">
        <f t="shared" si="6"/>
        <v>-1345253374</v>
      </c>
      <c r="J251" s="270"/>
      <c r="K251" s="124">
        <v>1268381</v>
      </c>
      <c r="L251" s="270"/>
      <c r="M251" s="270">
        <v>18687006654</v>
      </c>
      <c r="N251" s="269"/>
      <c r="O251" s="270">
        <v>-25503829339</v>
      </c>
      <c r="P251" s="270"/>
      <c r="Q251" s="270">
        <f t="shared" si="7"/>
        <v>-6816822685</v>
      </c>
    </row>
    <row r="252" spans="1:17" ht="21">
      <c r="A252" s="268" t="s">
        <v>103</v>
      </c>
      <c r="B252" s="269"/>
      <c r="C252" s="270">
        <v>475525</v>
      </c>
      <c r="D252" s="269"/>
      <c r="E252" s="270">
        <v>1165860815</v>
      </c>
      <c r="F252" s="124"/>
      <c r="G252" s="270">
        <v>-1262853577</v>
      </c>
      <c r="H252" s="269"/>
      <c r="I252" s="270">
        <f t="shared" si="6"/>
        <v>-96992762</v>
      </c>
      <c r="J252" s="270"/>
      <c r="K252" s="124">
        <v>9331911</v>
      </c>
      <c r="L252" s="270"/>
      <c r="M252" s="270">
        <v>20319470559</v>
      </c>
      <c r="N252" s="269"/>
      <c r="O252" s="270">
        <v>-22634102373</v>
      </c>
      <c r="P252" s="270"/>
      <c r="Q252" s="270">
        <f t="shared" si="7"/>
        <v>-2314631814</v>
      </c>
    </row>
    <row r="253" spans="1:17" ht="21">
      <c r="A253" s="268" t="s">
        <v>137</v>
      </c>
      <c r="B253" s="269"/>
      <c r="C253" s="270">
        <v>411100</v>
      </c>
      <c r="D253" s="269"/>
      <c r="E253" s="270">
        <v>3930326832</v>
      </c>
      <c r="F253" s="124"/>
      <c r="G253" s="270">
        <v>-4957378535</v>
      </c>
      <c r="H253" s="269"/>
      <c r="I253" s="270">
        <f t="shared" si="6"/>
        <v>-1027051703</v>
      </c>
      <c r="J253" s="270"/>
      <c r="K253" s="124">
        <v>3188209</v>
      </c>
      <c r="L253" s="270"/>
      <c r="M253" s="270">
        <v>32171760608</v>
      </c>
      <c r="N253" s="269"/>
      <c r="O253" s="270">
        <v>-39132086855</v>
      </c>
      <c r="P253" s="270"/>
      <c r="Q253" s="270">
        <f t="shared" si="7"/>
        <v>-6960326247</v>
      </c>
    </row>
    <row r="254" spans="1:17" ht="21">
      <c r="A254" s="268" t="s">
        <v>401</v>
      </c>
      <c r="B254" s="269"/>
      <c r="C254" s="270">
        <v>4163168</v>
      </c>
      <c r="D254" s="269"/>
      <c r="E254" s="270">
        <v>8121029090</v>
      </c>
      <c r="F254" s="124"/>
      <c r="G254" s="270">
        <v>-11904802517</v>
      </c>
      <c r="H254" s="269"/>
      <c r="I254" s="270">
        <f t="shared" si="6"/>
        <v>-3783773427</v>
      </c>
      <c r="J254" s="270"/>
      <c r="K254" s="124">
        <v>15054944</v>
      </c>
      <c r="L254" s="270"/>
      <c r="M254" s="270">
        <v>35120271044</v>
      </c>
      <c r="N254" s="269"/>
      <c r="O254" s="270">
        <v>-44156167736</v>
      </c>
      <c r="P254" s="270"/>
      <c r="Q254" s="270">
        <f t="shared" si="7"/>
        <v>-9035896692</v>
      </c>
    </row>
    <row r="255" spans="1:17" ht="21">
      <c r="A255" s="268" t="s">
        <v>271</v>
      </c>
      <c r="B255" s="269"/>
      <c r="C255" s="270">
        <v>333979</v>
      </c>
      <c r="D255" s="269"/>
      <c r="E255" s="270">
        <v>1219899834</v>
      </c>
      <c r="F255" s="124"/>
      <c r="G255" s="270">
        <v>-1569498411</v>
      </c>
      <c r="H255" s="269"/>
      <c r="I255" s="270">
        <f t="shared" si="6"/>
        <v>-349598577</v>
      </c>
      <c r="J255" s="270"/>
      <c r="K255" s="124">
        <v>11334491</v>
      </c>
      <c r="L255" s="270"/>
      <c r="M255" s="270">
        <v>45377940527</v>
      </c>
      <c r="N255" s="269"/>
      <c r="O255" s="270">
        <v>-54662702195</v>
      </c>
      <c r="P255" s="270"/>
      <c r="Q255" s="270">
        <f t="shared" si="7"/>
        <v>-9284761668</v>
      </c>
    </row>
    <row r="256" spans="1:17" ht="21">
      <c r="A256" s="268" t="s">
        <v>388</v>
      </c>
      <c r="B256" s="269"/>
      <c r="C256" s="270">
        <v>0</v>
      </c>
      <c r="D256" s="269"/>
      <c r="E256" s="270">
        <v>0</v>
      </c>
      <c r="F256" s="124"/>
      <c r="G256" s="270">
        <v>0</v>
      </c>
      <c r="H256" s="269"/>
      <c r="I256" s="270">
        <f t="shared" si="6"/>
        <v>0</v>
      </c>
      <c r="J256" s="270"/>
      <c r="K256" s="124">
        <v>900000</v>
      </c>
      <c r="L256" s="270"/>
      <c r="M256" s="270">
        <v>3033683838</v>
      </c>
      <c r="N256" s="269"/>
      <c r="O256" s="270">
        <v>-3834448471</v>
      </c>
      <c r="P256" s="270"/>
      <c r="Q256" s="270">
        <f t="shared" si="7"/>
        <v>-800764633</v>
      </c>
    </row>
    <row r="257" spans="1:19" ht="21">
      <c r="A257" s="268" t="s">
        <v>385</v>
      </c>
      <c r="B257" s="269"/>
      <c r="C257" s="270">
        <v>0</v>
      </c>
      <c r="D257" s="269"/>
      <c r="E257" s="270">
        <v>0</v>
      </c>
      <c r="F257" s="124"/>
      <c r="G257" s="270">
        <v>0</v>
      </c>
      <c r="H257" s="269"/>
      <c r="I257" s="270">
        <f t="shared" si="6"/>
        <v>0</v>
      </c>
      <c r="J257" s="270"/>
      <c r="K257" s="124">
        <v>285750</v>
      </c>
      <c r="L257" s="270"/>
      <c r="M257" s="270">
        <v>13395577721</v>
      </c>
      <c r="N257" s="269"/>
      <c r="O257" s="270">
        <v>-14855803889</v>
      </c>
      <c r="P257" s="270"/>
      <c r="Q257" s="270">
        <f t="shared" si="7"/>
        <v>-1460226168</v>
      </c>
    </row>
    <row r="258" spans="1:19" ht="21">
      <c r="A258" s="268" t="s">
        <v>238</v>
      </c>
      <c r="B258" s="269"/>
      <c r="C258" s="270">
        <v>274556</v>
      </c>
      <c r="D258" s="269"/>
      <c r="E258" s="270">
        <v>1916324724</v>
      </c>
      <c r="F258" s="124"/>
      <c r="G258" s="270">
        <v>-1939285382</v>
      </c>
      <c r="H258" s="269"/>
      <c r="I258" s="270">
        <f t="shared" si="6"/>
        <v>-22960658</v>
      </c>
      <c r="J258" s="270"/>
      <c r="K258" s="124">
        <v>2356738</v>
      </c>
      <c r="L258" s="270"/>
      <c r="M258" s="270">
        <v>20708441151</v>
      </c>
      <c r="N258" s="269"/>
      <c r="O258" s="270">
        <v>-23405636190</v>
      </c>
      <c r="P258" s="270"/>
      <c r="Q258" s="270">
        <f t="shared" si="7"/>
        <v>-2697195039</v>
      </c>
    </row>
    <row r="259" spans="1:19" ht="21">
      <c r="A259" s="268" t="s">
        <v>131</v>
      </c>
      <c r="B259" s="269"/>
      <c r="C259" s="270">
        <v>2416096</v>
      </c>
      <c r="D259" s="269"/>
      <c r="E259" s="270">
        <v>2177954746</v>
      </c>
      <c r="F259" s="124"/>
      <c r="G259" s="270">
        <v>-2418720635</v>
      </c>
      <c r="H259" s="269"/>
      <c r="I259" s="270">
        <f t="shared" si="6"/>
        <v>-240765889</v>
      </c>
      <c r="J259" s="270"/>
      <c r="K259" s="124">
        <v>29924837</v>
      </c>
      <c r="L259" s="270"/>
      <c r="M259" s="270">
        <v>26197446069</v>
      </c>
      <c r="N259" s="269"/>
      <c r="O259" s="270">
        <v>-31732629234</v>
      </c>
      <c r="P259" s="270"/>
      <c r="Q259" s="270">
        <f t="shared" si="7"/>
        <v>-5535183165</v>
      </c>
    </row>
    <row r="260" spans="1:19" ht="21">
      <c r="A260" s="268" t="s">
        <v>311</v>
      </c>
      <c r="B260" s="269"/>
      <c r="C260" s="270">
        <v>1153847</v>
      </c>
      <c r="D260" s="269"/>
      <c r="E260" s="270">
        <v>1974937271</v>
      </c>
      <c r="F260" s="124"/>
      <c r="G260" s="270">
        <v>-3319348017</v>
      </c>
      <c r="H260" s="269"/>
      <c r="I260" s="270">
        <f t="shared" si="6"/>
        <v>-1344410746</v>
      </c>
      <c r="J260" s="270"/>
      <c r="K260" s="124">
        <v>6173154</v>
      </c>
      <c r="L260" s="270"/>
      <c r="M260" s="270">
        <v>14087087404</v>
      </c>
      <c r="N260" s="269"/>
      <c r="O260" s="270">
        <v>-20405103759</v>
      </c>
      <c r="P260" s="270"/>
      <c r="Q260" s="270">
        <f t="shared" si="7"/>
        <v>-6318016355</v>
      </c>
    </row>
    <row r="261" spans="1:19" ht="21">
      <c r="A261" s="268" t="s">
        <v>153</v>
      </c>
      <c r="B261" s="269"/>
      <c r="C261" s="270">
        <v>2082648</v>
      </c>
      <c r="D261" s="269"/>
      <c r="E261" s="270">
        <v>2809194073</v>
      </c>
      <c r="F261" s="124"/>
      <c r="G261" s="270">
        <v>-4332750040</v>
      </c>
      <c r="H261" s="269"/>
      <c r="I261" s="270">
        <f t="shared" si="6"/>
        <v>-1523555967</v>
      </c>
      <c r="J261" s="270"/>
      <c r="K261" s="124">
        <v>22731188</v>
      </c>
      <c r="L261" s="270"/>
      <c r="M261" s="270">
        <v>36922460698</v>
      </c>
      <c r="N261" s="269"/>
      <c r="O261" s="270">
        <v>-49030277500</v>
      </c>
      <c r="P261" s="270"/>
      <c r="Q261" s="270">
        <f t="shared" si="7"/>
        <v>-12107816802</v>
      </c>
    </row>
    <row r="262" spans="1:19" ht="21">
      <c r="A262" s="268" t="s">
        <v>252</v>
      </c>
      <c r="B262" s="269"/>
      <c r="C262" s="270">
        <v>537205</v>
      </c>
      <c r="D262" s="269"/>
      <c r="E262" s="270">
        <v>2611405364</v>
      </c>
      <c r="F262" s="124"/>
      <c r="G262" s="270">
        <v>-2720391273</v>
      </c>
      <c r="H262" s="269"/>
      <c r="I262" s="270">
        <f t="shared" si="6"/>
        <v>-108985909</v>
      </c>
      <c r="J262" s="270"/>
      <c r="K262" s="124">
        <v>8582573</v>
      </c>
      <c r="L262" s="270"/>
      <c r="M262" s="270">
        <v>38036816679</v>
      </c>
      <c r="N262" s="269"/>
      <c r="O262" s="270">
        <v>-39548766104</v>
      </c>
      <c r="P262" s="270"/>
      <c r="Q262" s="270">
        <f t="shared" si="7"/>
        <v>-1511949425</v>
      </c>
    </row>
    <row r="263" spans="1:19" ht="21">
      <c r="A263" s="268" t="s">
        <v>302</v>
      </c>
      <c r="B263" s="269"/>
      <c r="C263" s="270">
        <v>42390</v>
      </c>
      <c r="D263" s="269"/>
      <c r="E263" s="270">
        <v>519750677</v>
      </c>
      <c r="F263" s="124"/>
      <c r="G263" s="270">
        <v>-792806771</v>
      </c>
      <c r="H263" s="269"/>
      <c r="I263" s="270">
        <f t="shared" si="6"/>
        <v>-273056094</v>
      </c>
      <c r="J263" s="270"/>
      <c r="K263" s="124">
        <v>690120</v>
      </c>
      <c r="L263" s="270"/>
      <c r="M263" s="270">
        <v>10972122115</v>
      </c>
      <c r="N263" s="269"/>
      <c r="O263" s="270">
        <v>-13418321498</v>
      </c>
      <c r="P263" s="270"/>
      <c r="Q263" s="270">
        <f t="shared" si="7"/>
        <v>-2446199383</v>
      </c>
    </row>
    <row r="264" spans="1:19" ht="21">
      <c r="A264" s="268" t="s">
        <v>141</v>
      </c>
      <c r="B264" s="269"/>
      <c r="C264" s="270">
        <v>353936</v>
      </c>
      <c r="D264" s="269"/>
      <c r="E264" s="270">
        <v>3514067737</v>
      </c>
      <c r="F264" s="124"/>
      <c r="G264" s="270">
        <v>-3012601918</v>
      </c>
      <c r="H264" s="269"/>
      <c r="I264" s="270">
        <f t="shared" si="6"/>
        <v>501465819</v>
      </c>
      <c r="J264" s="270"/>
      <c r="K264" s="124">
        <v>4281971</v>
      </c>
      <c r="L264" s="270"/>
      <c r="M264" s="270">
        <v>46793850837</v>
      </c>
      <c r="N264" s="269"/>
      <c r="O264" s="270">
        <v>-47482725473</v>
      </c>
      <c r="P264" s="270"/>
      <c r="Q264" s="270">
        <f t="shared" si="7"/>
        <v>-688874636</v>
      </c>
    </row>
    <row r="265" spans="1:19" ht="21">
      <c r="A265" s="268" t="s">
        <v>292</v>
      </c>
      <c r="B265" s="269"/>
      <c r="C265" s="270">
        <v>161257</v>
      </c>
      <c r="D265" s="269"/>
      <c r="E265" s="270">
        <v>4972385284</v>
      </c>
      <c r="F265" s="124"/>
      <c r="G265" s="270">
        <v>-6033129580</v>
      </c>
      <c r="H265" s="269"/>
      <c r="I265" s="270">
        <f t="shared" ref="I265:I328" si="8">E265+G265</f>
        <v>-1060744296</v>
      </c>
      <c r="J265" s="270"/>
      <c r="K265" s="124">
        <v>891563</v>
      </c>
      <c r="L265" s="270"/>
      <c r="M265" s="270">
        <v>27850598041</v>
      </c>
      <c r="N265" s="269"/>
      <c r="O265" s="270">
        <v>-30833271320</v>
      </c>
      <c r="P265" s="270"/>
      <c r="Q265" s="270">
        <f t="shared" ref="Q265:Q328" si="9">M265+O265</f>
        <v>-2982673279</v>
      </c>
    </row>
    <row r="266" spans="1:19" ht="21">
      <c r="A266" s="268" t="s">
        <v>372</v>
      </c>
      <c r="B266" s="269"/>
      <c r="C266" s="270">
        <v>0</v>
      </c>
      <c r="D266" s="269"/>
      <c r="E266" s="270">
        <v>0</v>
      </c>
      <c r="F266" s="124"/>
      <c r="G266" s="270">
        <v>0</v>
      </c>
      <c r="H266" s="269"/>
      <c r="I266" s="270">
        <f t="shared" si="8"/>
        <v>0</v>
      </c>
      <c r="J266" s="270"/>
      <c r="K266" s="124">
        <v>2319797</v>
      </c>
      <c r="L266" s="270"/>
      <c r="M266" s="270">
        <v>10401702856</v>
      </c>
      <c r="N266" s="269"/>
      <c r="O266" s="270">
        <v>-12439009216</v>
      </c>
      <c r="P266" s="270"/>
      <c r="Q266" s="270">
        <f t="shared" si="9"/>
        <v>-2037306360</v>
      </c>
    </row>
    <row r="267" spans="1:19" s="136" customFormat="1" ht="21">
      <c r="A267" s="268" t="s">
        <v>164</v>
      </c>
      <c r="B267" s="269"/>
      <c r="C267" s="270">
        <v>1022690</v>
      </c>
      <c r="D267" s="269"/>
      <c r="E267" s="270">
        <v>1456345160</v>
      </c>
      <c r="F267" s="124"/>
      <c r="G267" s="270">
        <v>-2256402798</v>
      </c>
      <c r="H267" s="269"/>
      <c r="I267" s="270">
        <f t="shared" si="8"/>
        <v>-800057638</v>
      </c>
      <c r="J267" s="270"/>
      <c r="K267" s="124">
        <v>21257387</v>
      </c>
      <c r="L267" s="270"/>
      <c r="M267" s="270">
        <v>39006500044</v>
      </c>
      <c r="N267" s="269"/>
      <c r="O267" s="270">
        <v>-48401110008</v>
      </c>
      <c r="P267" s="270"/>
      <c r="Q267" s="270">
        <f t="shared" si="9"/>
        <v>-9394609964</v>
      </c>
      <c r="R267" s="11"/>
      <c r="S267" s="11"/>
    </row>
    <row r="268" spans="1:19" s="136" customFormat="1" ht="21">
      <c r="A268" s="268" t="s">
        <v>301</v>
      </c>
      <c r="B268" s="269"/>
      <c r="C268" s="270">
        <v>624780</v>
      </c>
      <c r="D268" s="269"/>
      <c r="E268" s="270">
        <v>1115847899</v>
      </c>
      <c r="F268" s="124"/>
      <c r="G268" s="270">
        <v>-1166877680</v>
      </c>
      <c r="H268" s="269"/>
      <c r="I268" s="270">
        <f t="shared" si="8"/>
        <v>-51029781</v>
      </c>
      <c r="J268" s="270"/>
      <c r="K268" s="124">
        <v>15547009</v>
      </c>
      <c r="L268" s="270"/>
      <c r="M268" s="270">
        <v>24955152218</v>
      </c>
      <c r="N268" s="269"/>
      <c r="O268" s="270">
        <v>-26499462003</v>
      </c>
      <c r="P268" s="270"/>
      <c r="Q268" s="270">
        <f t="shared" si="9"/>
        <v>-1544309785</v>
      </c>
      <c r="R268" s="11"/>
      <c r="S268" s="11"/>
    </row>
    <row r="269" spans="1:19" ht="21">
      <c r="A269" s="268" t="s">
        <v>355</v>
      </c>
      <c r="B269" s="269"/>
      <c r="C269" s="270">
        <v>18745</v>
      </c>
      <c r="D269" s="269"/>
      <c r="E269" s="270">
        <v>648877761</v>
      </c>
      <c r="F269" s="124"/>
      <c r="G269" s="270">
        <v>-915579510</v>
      </c>
      <c r="H269" s="269"/>
      <c r="I269" s="270">
        <f t="shared" si="8"/>
        <v>-266701749</v>
      </c>
      <c r="J269" s="270"/>
      <c r="K269" s="124">
        <v>131283</v>
      </c>
      <c r="L269" s="270"/>
      <c r="M269" s="270">
        <v>4884481527</v>
      </c>
      <c r="N269" s="269"/>
      <c r="O269" s="270">
        <v>-5969916411</v>
      </c>
      <c r="P269" s="270"/>
      <c r="Q269" s="270">
        <f t="shared" si="9"/>
        <v>-1085434884</v>
      </c>
    </row>
    <row r="270" spans="1:19" ht="21">
      <c r="A270" s="268" t="s">
        <v>350</v>
      </c>
      <c r="B270" s="269"/>
      <c r="C270" s="270">
        <v>155721</v>
      </c>
      <c r="D270" s="269"/>
      <c r="E270" s="270">
        <v>1332314627</v>
      </c>
      <c r="F270" s="124"/>
      <c r="G270" s="270">
        <v>-1741360783</v>
      </c>
      <c r="H270" s="269"/>
      <c r="I270" s="270">
        <f t="shared" si="8"/>
        <v>-409046156</v>
      </c>
      <c r="J270" s="270"/>
      <c r="K270" s="124">
        <v>3185692</v>
      </c>
      <c r="L270" s="270"/>
      <c r="M270" s="270">
        <v>33422360571</v>
      </c>
      <c r="N270" s="269"/>
      <c r="O270" s="270">
        <v>-36487363217</v>
      </c>
      <c r="P270" s="270"/>
      <c r="Q270" s="270">
        <f t="shared" si="9"/>
        <v>-3065002646</v>
      </c>
    </row>
    <row r="271" spans="1:19" ht="21">
      <c r="A271" s="268" t="s">
        <v>261</v>
      </c>
      <c r="B271" s="269"/>
      <c r="C271" s="270">
        <v>5105657</v>
      </c>
      <c r="D271" s="269"/>
      <c r="E271" s="270">
        <v>2018355565</v>
      </c>
      <c r="F271" s="124"/>
      <c r="G271" s="270">
        <v>-2706396449</v>
      </c>
      <c r="H271" s="269"/>
      <c r="I271" s="270">
        <f t="shared" si="8"/>
        <v>-688040884</v>
      </c>
      <c r="J271" s="270"/>
      <c r="K271" s="124">
        <v>53431862</v>
      </c>
      <c r="L271" s="270"/>
      <c r="M271" s="270">
        <v>23445796006</v>
      </c>
      <c r="N271" s="269"/>
      <c r="O271" s="270">
        <v>-27572899678</v>
      </c>
      <c r="P271" s="270"/>
      <c r="Q271" s="270">
        <f t="shared" si="9"/>
        <v>-4127103672</v>
      </c>
    </row>
    <row r="272" spans="1:19" ht="21">
      <c r="A272" s="268" t="s">
        <v>357</v>
      </c>
      <c r="B272" s="269"/>
      <c r="C272" s="270">
        <v>134819</v>
      </c>
      <c r="D272" s="269"/>
      <c r="E272" s="270">
        <v>791179653</v>
      </c>
      <c r="F272" s="124"/>
      <c r="G272" s="270">
        <v>-848035458</v>
      </c>
      <c r="H272" s="269"/>
      <c r="I272" s="270">
        <f t="shared" si="8"/>
        <v>-56855805</v>
      </c>
      <c r="J272" s="270"/>
      <c r="K272" s="124">
        <v>3500705</v>
      </c>
      <c r="L272" s="270"/>
      <c r="M272" s="270">
        <v>20930967304</v>
      </c>
      <c r="N272" s="269"/>
      <c r="O272" s="270">
        <v>-22265031522</v>
      </c>
      <c r="P272" s="270"/>
      <c r="Q272" s="270">
        <f t="shared" si="9"/>
        <v>-1334064218</v>
      </c>
    </row>
    <row r="273" spans="1:17" ht="21">
      <c r="A273" s="268" t="s">
        <v>318</v>
      </c>
      <c r="B273" s="269"/>
      <c r="C273" s="270">
        <v>0</v>
      </c>
      <c r="D273" s="269"/>
      <c r="E273" s="270">
        <v>0</v>
      </c>
      <c r="F273" s="124"/>
      <c r="G273" s="270">
        <v>0</v>
      </c>
      <c r="H273" s="269"/>
      <c r="I273" s="270">
        <f t="shared" si="8"/>
        <v>0</v>
      </c>
      <c r="J273" s="270"/>
      <c r="K273" s="124">
        <v>733996</v>
      </c>
      <c r="L273" s="270"/>
      <c r="M273" s="270">
        <v>35094992401</v>
      </c>
      <c r="N273" s="269"/>
      <c r="O273" s="270">
        <v>-38378470874</v>
      </c>
      <c r="P273" s="270"/>
      <c r="Q273" s="270">
        <f t="shared" si="9"/>
        <v>-3283478473</v>
      </c>
    </row>
    <row r="274" spans="1:17" ht="21">
      <c r="A274" s="268" t="s">
        <v>285</v>
      </c>
      <c r="B274" s="269"/>
      <c r="C274" s="270">
        <v>2376182</v>
      </c>
      <c r="D274" s="269"/>
      <c r="E274" s="270">
        <v>8369492255</v>
      </c>
      <c r="F274" s="124"/>
      <c r="G274" s="270">
        <v>-9182465758</v>
      </c>
      <c r="H274" s="269"/>
      <c r="I274" s="270">
        <f t="shared" si="8"/>
        <v>-812973503</v>
      </c>
      <c r="J274" s="270"/>
      <c r="K274" s="124">
        <v>42580002</v>
      </c>
      <c r="L274" s="270"/>
      <c r="M274" s="270">
        <v>142829932772</v>
      </c>
      <c r="N274" s="269"/>
      <c r="O274" s="270">
        <v>-167270076420</v>
      </c>
      <c r="P274" s="270"/>
      <c r="Q274" s="270">
        <f t="shared" si="9"/>
        <v>-24440143648</v>
      </c>
    </row>
    <row r="275" spans="1:17" ht="21">
      <c r="A275" s="268" t="s">
        <v>482</v>
      </c>
      <c r="B275" s="269"/>
      <c r="C275" s="270">
        <v>180171</v>
      </c>
      <c r="D275" s="269"/>
      <c r="E275" s="270">
        <v>5236714324</v>
      </c>
      <c r="F275" s="124"/>
      <c r="G275" s="270">
        <v>-5833455848</v>
      </c>
      <c r="H275" s="269"/>
      <c r="I275" s="270">
        <f t="shared" si="8"/>
        <v>-596741524</v>
      </c>
      <c r="J275" s="270"/>
      <c r="K275" s="124">
        <v>1358257</v>
      </c>
      <c r="L275" s="270"/>
      <c r="M275" s="270">
        <v>41002451261</v>
      </c>
      <c r="N275" s="269"/>
      <c r="O275" s="270">
        <v>-43976734544</v>
      </c>
      <c r="P275" s="270"/>
      <c r="Q275" s="270">
        <f t="shared" si="9"/>
        <v>-2974283283</v>
      </c>
    </row>
    <row r="276" spans="1:17" ht="21">
      <c r="A276" s="268" t="s">
        <v>503</v>
      </c>
      <c r="B276" s="269"/>
      <c r="C276" s="270">
        <v>282313</v>
      </c>
      <c r="D276" s="269"/>
      <c r="E276" s="270">
        <v>3483376524</v>
      </c>
      <c r="F276" s="124"/>
      <c r="G276" s="270">
        <v>-4404898678</v>
      </c>
      <c r="H276" s="269"/>
      <c r="I276" s="270">
        <f t="shared" si="8"/>
        <v>-921522154</v>
      </c>
      <c r="J276" s="270"/>
      <c r="K276" s="124">
        <v>713131</v>
      </c>
      <c r="L276" s="270"/>
      <c r="M276" s="270">
        <v>8893287099</v>
      </c>
      <c r="N276" s="269"/>
      <c r="O276" s="270">
        <v>-11126904530</v>
      </c>
      <c r="P276" s="270"/>
      <c r="Q276" s="270">
        <f t="shared" si="9"/>
        <v>-2233617431</v>
      </c>
    </row>
    <row r="277" spans="1:17" ht="21">
      <c r="A277" s="268" t="s">
        <v>504</v>
      </c>
      <c r="B277" s="269"/>
      <c r="C277" s="270">
        <v>1475794</v>
      </c>
      <c r="D277" s="269"/>
      <c r="E277" s="270">
        <v>1165359923</v>
      </c>
      <c r="F277" s="124"/>
      <c r="G277" s="270">
        <v>-1751249548</v>
      </c>
      <c r="H277" s="269"/>
      <c r="I277" s="270">
        <f t="shared" si="8"/>
        <v>-585889625</v>
      </c>
      <c r="J277" s="270"/>
      <c r="K277" s="124">
        <v>5102258</v>
      </c>
      <c r="L277" s="270"/>
      <c r="M277" s="270">
        <v>4754526939</v>
      </c>
      <c r="N277" s="269"/>
      <c r="O277" s="270">
        <v>-6054589612</v>
      </c>
      <c r="P277" s="270"/>
      <c r="Q277" s="270">
        <f t="shared" si="9"/>
        <v>-1300062673</v>
      </c>
    </row>
    <row r="278" spans="1:17" ht="21">
      <c r="A278" s="268" t="s">
        <v>480</v>
      </c>
      <c r="B278" s="269"/>
      <c r="C278" s="270">
        <v>533234</v>
      </c>
      <c r="D278" s="269"/>
      <c r="E278" s="270">
        <v>1105800274</v>
      </c>
      <c r="F278" s="124"/>
      <c r="G278" s="270">
        <v>-1255823077</v>
      </c>
      <c r="H278" s="269"/>
      <c r="I278" s="270">
        <f t="shared" si="8"/>
        <v>-150022803</v>
      </c>
      <c r="J278" s="270"/>
      <c r="K278" s="124">
        <v>8367882</v>
      </c>
      <c r="L278" s="270"/>
      <c r="M278" s="270">
        <v>17925033382</v>
      </c>
      <c r="N278" s="269"/>
      <c r="O278" s="270">
        <v>-19228663914</v>
      </c>
      <c r="P278" s="270"/>
      <c r="Q278" s="270">
        <f t="shared" si="9"/>
        <v>-1303630532</v>
      </c>
    </row>
    <row r="279" spans="1:17" ht="21">
      <c r="A279" s="268" t="s">
        <v>352</v>
      </c>
      <c r="B279" s="269"/>
      <c r="C279" s="270">
        <v>811281</v>
      </c>
      <c r="D279" s="269"/>
      <c r="E279" s="270">
        <v>2162854048</v>
      </c>
      <c r="F279" s="124"/>
      <c r="G279" s="270">
        <v>-3982682410</v>
      </c>
      <c r="H279" s="269"/>
      <c r="I279" s="270">
        <f t="shared" si="8"/>
        <v>-1819828362</v>
      </c>
      <c r="J279" s="270"/>
      <c r="K279" s="124">
        <v>4634543</v>
      </c>
      <c r="L279" s="270"/>
      <c r="M279" s="270">
        <v>15709499894</v>
      </c>
      <c r="N279" s="269"/>
      <c r="O279" s="270">
        <v>-24243968415</v>
      </c>
      <c r="P279" s="270"/>
      <c r="Q279" s="270">
        <f t="shared" si="9"/>
        <v>-8534468521</v>
      </c>
    </row>
    <row r="280" spans="1:17" ht="21">
      <c r="A280" s="268" t="s">
        <v>360</v>
      </c>
      <c r="B280" s="269"/>
      <c r="C280" s="270">
        <v>0</v>
      </c>
      <c r="D280" s="269"/>
      <c r="E280" s="270">
        <v>0</v>
      </c>
      <c r="F280" s="124"/>
      <c r="G280" s="270">
        <v>0</v>
      </c>
      <c r="H280" s="269"/>
      <c r="I280" s="270">
        <f t="shared" si="8"/>
        <v>0</v>
      </c>
      <c r="J280" s="270"/>
      <c r="K280" s="124">
        <v>131397716</v>
      </c>
      <c r="L280" s="270"/>
      <c r="M280" s="270">
        <v>111301940487</v>
      </c>
      <c r="N280" s="269"/>
      <c r="O280" s="270">
        <v>-164230228482</v>
      </c>
      <c r="P280" s="270"/>
      <c r="Q280" s="270">
        <f t="shared" si="9"/>
        <v>-52928287995</v>
      </c>
    </row>
    <row r="281" spans="1:17" ht="21">
      <c r="A281" s="268" t="s">
        <v>308</v>
      </c>
      <c r="B281" s="269"/>
      <c r="C281" s="270">
        <v>0</v>
      </c>
      <c r="D281" s="269"/>
      <c r="E281" s="270">
        <v>0</v>
      </c>
      <c r="F281" s="124"/>
      <c r="G281" s="270">
        <v>0</v>
      </c>
      <c r="H281" s="269"/>
      <c r="I281" s="270">
        <f t="shared" si="8"/>
        <v>0</v>
      </c>
      <c r="J281" s="270"/>
      <c r="K281" s="124">
        <v>1779044</v>
      </c>
      <c r="L281" s="270"/>
      <c r="M281" s="270">
        <v>29341038619</v>
      </c>
      <c r="N281" s="269"/>
      <c r="O281" s="270">
        <v>-35050851204</v>
      </c>
      <c r="P281" s="270"/>
      <c r="Q281" s="270">
        <f t="shared" si="9"/>
        <v>-5709812585</v>
      </c>
    </row>
    <row r="282" spans="1:17" ht="21">
      <c r="A282" s="268" t="s">
        <v>83</v>
      </c>
      <c r="B282" s="269"/>
      <c r="C282" s="270">
        <v>1031625</v>
      </c>
      <c r="D282" s="269"/>
      <c r="E282" s="270">
        <v>1210261556</v>
      </c>
      <c r="F282" s="124"/>
      <c r="G282" s="270">
        <v>-1361802232</v>
      </c>
      <c r="H282" s="269"/>
      <c r="I282" s="270">
        <f t="shared" si="8"/>
        <v>-151540676</v>
      </c>
      <c r="J282" s="270"/>
      <c r="K282" s="124">
        <v>13190762</v>
      </c>
      <c r="L282" s="270"/>
      <c r="M282" s="270">
        <v>18844517461</v>
      </c>
      <c r="N282" s="269"/>
      <c r="O282" s="270">
        <v>-20241635348</v>
      </c>
      <c r="P282" s="270"/>
      <c r="Q282" s="270">
        <f t="shared" si="9"/>
        <v>-1397117887</v>
      </c>
    </row>
    <row r="283" spans="1:17" ht="21">
      <c r="A283" s="268" t="s">
        <v>297</v>
      </c>
      <c r="B283" s="269"/>
      <c r="C283" s="270">
        <v>112472</v>
      </c>
      <c r="D283" s="269"/>
      <c r="E283" s="270">
        <v>556547224</v>
      </c>
      <c r="F283" s="124"/>
      <c r="G283" s="270">
        <v>-624529627</v>
      </c>
      <c r="H283" s="269"/>
      <c r="I283" s="270">
        <f t="shared" si="8"/>
        <v>-67982403</v>
      </c>
      <c r="J283" s="270"/>
      <c r="K283" s="124">
        <v>6962635</v>
      </c>
      <c r="L283" s="270"/>
      <c r="M283" s="270">
        <v>29147810370</v>
      </c>
      <c r="N283" s="269"/>
      <c r="O283" s="270">
        <v>-36066154922</v>
      </c>
      <c r="P283" s="270"/>
      <c r="Q283" s="270">
        <f t="shared" si="9"/>
        <v>-6918344552</v>
      </c>
    </row>
    <row r="284" spans="1:17" ht="21">
      <c r="A284" s="268" t="s">
        <v>249</v>
      </c>
      <c r="B284" s="269"/>
      <c r="C284" s="270">
        <v>29344</v>
      </c>
      <c r="D284" s="269"/>
      <c r="E284" s="270">
        <v>3532429697</v>
      </c>
      <c r="F284" s="124"/>
      <c r="G284" s="270">
        <v>-3664565336</v>
      </c>
      <c r="H284" s="269"/>
      <c r="I284" s="270">
        <f t="shared" si="8"/>
        <v>-132135639</v>
      </c>
      <c r="J284" s="270"/>
      <c r="K284" s="124">
        <v>1440913</v>
      </c>
      <c r="L284" s="270"/>
      <c r="M284" s="270">
        <v>170949160933</v>
      </c>
      <c r="N284" s="269"/>
      <c r="O284" s="270">
        <v>-174599215892</v>
      </c>
      <c r="P284" s="270"/>
      <c r="Q284" s="270">
        <f t="shared" si="9"/>
        <v>-3650054959</v>
      </c>
    </row>
    <row r="285" spans="1:17" ht="21">
      <c r="A285" s="268" t="s">
        <v>317</v>
      </c>
      <c r="B285" s="269"/>
      <c r="C285" s="270">
        <v>956628</v>
      </c>
      <c r="D285" s="269"/>
      <c r="E285" s="270">
        <v>1561278537</v>
      </c>
      <c r="F285" s="124"/>
      <c r="G285" s="270">
        <v>-2205579514</v>
      </c>
      <c r="H285" s="269"/>
      <c r="I285" s="270">
        <f t="shared" si="8"/>
        <v>-644300977</v>
      </c>
      <c r="J285" s="270"/>
      <c r="K285" s="124">
        <v>9155581</v>
      </c>
      <c r="L285" s="270"/>
      <c r="M285" s="270">
        <v>17690842284</v>
      </c>
      <c r="N285" s="269"/>
      <c r="O285" s="270">
        <v>-20992505607</v>
      </c>
      <c r="P285" s="270"/>
      <c r="Q285" s="270">
        <f t="shared" si="9"/>
        <v>-3301663323</v>
      </c>
    </row>
    <row r="286" spans="1:17" ht="21">
      <c r="A286" s="268" t="s">
        <v>345</v>
      </c>
      <c r="B286" s="269"/>
      <c r="C286" s="270">
        <v>165455</v>
      </c>
      <c r="D286" s="269"/>
      <c r="E286" s="270">
        <v>2482160515</v>
      </c>
      <c r="F286" s="124"/>
      <c r="G286" s="270">
        <v>-3200845785</v>
      </c>
      <c r="H286" s="269"/>
      <c r="I286" s="270">
        <f t="shared" si="8"/>
        <v>-718685270</v>
      </c>
      <c r="J286" s="270"/>
      <c r="K286" s="124">
        <v>786981</v>
      </c>
      <c r="L286" s="270"/>
      <c r="M286" s="270">
        <v>12889153561</v>
      </c>
      <c r="N286" s="269"/>
      <c r="O286" s="270">
        <v>-15690765440</v>
      </c>
      <c r="P286" s="270"/>
      <c r="Q286" s="270">
        <f t="shared" si="9"/>
        <v>-2801611879</v>
      </c>
    </row>
    <row r="287" spans="1:17" ht="21">
      <c r="A287" s="268" t="s">
        <v>240</v>
      </c>
      <c r="B287" s="269"/>
      <c r="C287" s="270">
        <v>965380</v>
      </c>
      <c r="D287" s="269"/>
      <c r="E287" s="270">
        <v>1496315565</v>
      </c>
      <c r="F287" s="124"/>
      <c r="G287" s="270">
        <v>-1719158051</v>
      </c>
      <c r="H287" s="269"/>
      <c r="I287" s="270">
        <f t="shared" si="8"/>
        <v>-222842486</v>
      </c>
      <c r="J287" s="270"/>
      <c r="K287" s="124">
        <v>26521301</v>
      </c>
      <c r="L287" s="270"/>
      <c r="M287" s="270">
        <v>47309688041</v>
      </c>
      <c r="N287" s="269"/>
      <c r="O287" s="270">
        <v>-50404214319</v>
      </c>
      <c r="P287" s="270"/>
      <c r="Q287" s="270">
        <f t="shared" si="9"/>
        <v>-3094526278</v>
      </c>
    </row>
    <row r="288" spans="1:17" ht="21">
      <c r="A288" s="268" t="s">
        <v>273</v>
      </c>
      <c r="B288" s="269"/>
      <c r="C288" s="270">
        <v>0</v>
      </c>
      <c r="D288" s="269"/>
      <c r="E288" s="270">
        <v>0</v>
      </c>
      <c r="F288" s="124"/>
      <c r="G288" s="270">
        <v>0</v>
      </c>
      <c r="H288" s="269"/>
      <c r="I288" s="270">
        <f t="shared" si="8"/>
        <v>0</v>
      </c>
      <c r="J288" s="270"/>
      <c r="K288" s="124">
        <v>77772044</v>
      </c>
      <c r="L288" s="270"/>
      <c r="M288" s="270">
        <v>165999345963</v>
      </c>
      <c r="N288" s="269"/>
      <c r="O288" s="270">
        <v>-180541377552</v>
      </c>
      <c r="P288" s="270"/>
      <c r="Q288" s="270">
        <f t="shared" si="9"/>
        <v>-14542031589</v>
      </c>
    </row>
    <row r="289" spans="1:17" ht="21">
      <c r="A289" s="268" t="s">
        <v>243</v>
      </c>
      <c r="B289" s="269"/>
      <c r="C289" s="270">
        <v>841411</v>
      </c>
      <c r="D289" s="269"/>
      <c r="E289" s="270">
        <v>1872873535</v>
      </c>
      <c r="F289" s="124"/>
      <c r="G289" s="270">
        <v>-2703012662</v>
      </c>
      <c r="H289" s="269"/>
      <c r="I289" s="270">
        <f t="shared" si="8"/>
        <v>-830139127</v>
      </c>
      <c r="J289" s="270"/>
      <c r="K289" s="124">
        <v>6892266</v>
      </c>
      <c r="L289" s="270"/>
      <c r="M289" s="270">
        <v>19150375883</v>
      </c>
      <c r="N289" s="269"/>
      <c r="O289" s="270">
        <v>-22528477526</v>
      </c>
      <c r="P289" s="270"/>
      <c r="Q289" s="270">
        <f t="shared" si="9"/>
        <v>-3378101643</v>
      </c>
    </row>
    <row r="290" spans="1:17" ht="21">
      <c r="A290" s="268" t="s">
        <v>299</v>
      </c>
      <c r="B290" s="269"/>
      <c r="C290" s="270">
        <v>168931</v>
      </c>
      <c r="D290" s="269"/>
      <c r="E290" s="270">
        <v>1826438968</v>
      </c>
      <c r="F290" s="124"/>
      <c r="G290" s="270">
        <v>-1699652948</v>
      </c>
      <c r="H290" s="269"/>
      <c r="I290" s="270">
        <f t="shared" si="8"/>
        <v>126786020</v>
      </c>
      <c r="J290" s="270"/>
      <c r="K290" s="124">
        <v>3649246</v>
      </c>
      <c r="L290" s="270"/>
      <c r="M290" s="270">
        <v>34083818559</v>
      </c>
      <c r="N290" s="269"/>
      <c r="O290" s="270">
        <v>-34642990670</v>
      </c>
      <c r="P290" s="270"/>
      <c r="Q290" s="270">
        <f t="shared" si="9"/>
        <v>-559172111</v>
      </c>
    </row>
    <row r="291" spans="1:17" ht="21">
      <c r="A291" s="268" t="s">
        <v>380</v>
      </c>
      <c r="B291" s="269"/>
      <c r="C291" s="270">
        <v>0</v>
      </c>
      <c r="D291" s="269"/>
      <c r="E291" s="270">
        <v>0</v>
      </c>
      <c r="F291" s="124"/>
      <c r="G291" s="270">
        <v>0</v>
      </c>
      <c r="H291" s="269"/>
      <c r="I291" s="270">
        <f t="shared" si="8"/>
        <v>0</v>
      </c>
      <c r="J291" s="270"/>
      <c r="K291" s="124">
        <v>22340966</v>
      </c>
      <c r="L291" s="270"/>
      <c r="M291" s="270">
        <v>51320378762</v>
      </c>
      <c r="N291" s="269"/>
      <c r="O291" s="270">
        <v>-51960718638</v>
      </c>
      <c r="P291" s="270"/>
      <c r="Q291" s="270">
        <f t="shared" si="9"/>
        <v>-640339876</v>
      </c>
    </row>
    <row r="292" spans="1:17" ht="21">
      <c r="A292" s="268" t="s">
        <v>303</v>
      </c>
      <c r="B292" s="269"/>
      <c r="C292" s="270">
        <v>148016</v>
      </c>
      <c r="D292" s="269"/>
      <c r="E292" s="270">
        <v>3105805769</v>
      </c>
      <c r="F292" s="124"/>
      <c r="G292" s="270">
        <v>-3789775796</v>
      </c>
      <c r="H292" s="269"/>
      <c r="I292" s="270">
        <f t="shared" si="8"/>
        <v>-683970027</v>
      </c>
      <c r="J292" s="270"/>
      <c r="K292" s="124">
        <v>2133462</v>
      </c>
      <c r="L292" s="270"/>
      <c r="M292" s="270">
        <v>48999644909</v>
      </c>
      <c r="N292" s="269"/>
      <c r="O292" s="270">
        <v>-57166281517</v>
      </c>
      <c r="P292" s="270"/>
      <c r="Q292" s="270">
        <f t="shared" si="9"/>
        <v>-8166636608</v>
      </c>
    </row>
    <row r="293" spans="1:17" ht="21">
      <c r="A293" s="268" t="s">
        <v>89</v>
      </c>
      <c r="B293" s="269"/>
      <c r="C293" s="270">
        <v>2842011</v>
      </c>
      <c r="D293" s="269"/>
      <c r="E293" s="270">
        <v>4491760059</v>
      </c>
      <c r="F293" s="124"/>
      <c r="G293" s="270">
        <v>-4809715479</v>
      </c>
      <c r="H293" s="269"/>
      <c r="I293" s="270">
        <f t="shared" si="8"/>
        <v>-317955420</v>
      </c>
      <c r="J293" s="270"/>
      <c r="K293" s="124">
        <v>34486519</v>
      </c>
      <c r="L293" s="270"/>
      <c r="M293" s="270">
        <v>53095936612</v>
      </c>
      <c r="N293" s="269"/>
      <c r="O293" s="270">
        <v>-56350613606</v>
      </c>
      <c r="P293" s="270"/>
      <c r="Q293" s="270">
        <f t="shared" si="9"/>
        <v>-3254676994</v>
      </c>
    </row>
    <row r="294" spans="1:17" ht="21">
      <c r="A294" s="268" t="s">
        <v>307</v>
      </c>
      <c r="B294" s="269"/>
      <c r="C294" s="270">
        <v>85348</v>
      </c>
      <c r="D294" s="269"/>
      <c r="E294" s="270">
        <v>1805437507</v>
      </c>
      <c r="F294" s="124"/>
      <c r="G294" s="270">
        <v>-2101408101</v>
      </c>
      <c r="H294" s="269"/>
      <c r="I294" s="270">
        <f t="shared" si="8"/>
        <v>-295970594</v>
      </c>
      <c r="J294" s="270"/>
      <c r="K294" s="124">
        <v>747853</v>
      </c>
      <c r="L294" s="270"/>
      <c r="M294" s="270">
        <v>14842841678</v>
      </c>
      <c r="N294" s="269"/>
      <c r="O294" s="270">
        <v>-16125180441</v>
      </c>
      <c r="P294" s="270"/>
      <c r="Q294" s="270">
        <f t="shared" si="9"/>
        <v>-1282338763</v>
      </c>
    </row>
    <row r="295" spans="1:17" ht="21">
      <c r="A295" s="268" t="s">
        <v>241</v>
      </c>
      <c r="B295" s="269"/>
      <c r="C295" s="270">
        <v>402063</v>
      </c>
      <c r="D295" s="269"/>
      <c r="E295" s="270">
        <v>2147530836</v>
      </c>
      <c r="F295" s="124"/>
      <c r="G295" s="270">
        <v>-1754312019</v>
      </c>
      <c r="H295" s="269"/>
      <c r="I295" s="270">
        <f t="shared" si="8"/>
        <v>393218817</v>
      </c>
      <c r="J295" s="270"/>
      <c r="K295" s="124">
        <v>14565248</v>
      </c>
      <c r="L295" s="270"/>
      <c r="M295" s="270">
        <v>60014979933</v>
      </c>
      <c r="N295" s="269"/>
      <c r="O295" s="270">
        <v>-65521481161</v>
      </c>
      <c r="P295" s="270"/>
      <c r="Q295" s="270">
        <f t="shared" si="9"/>
        <v>-5506501228</v>
      </c>
    </row>
    <row r="296" spans="1:17" ht="21">
      <c r="A296" s="268" t="s">
        <v>143</v>
      </c>
      <c r="B296" s="269"/>
      <c r="C296" s="270">
        <v>0</v>
      </c>
      <c r="D296" s="269"/>
      <c r="E296" s="270">
        <v>0</v>
      </c>
      <c r="F296" s="124"/>
      <c r="G296" s="270">
        <v>0</v>
      </c>
      <c r="H296" s="269"/>
      <c r="I296" s="270">
        <f t="shared" si="8"/>
        <v>0</v>
      </c>
      <c r="J296" s="270"/>
      <c r="K296" s="124">
        <v>1346575</v>
      </c>
      <c r="L296" s="270"/>
      <c r="M296" s="270">
        <v>68078022823</v>
      </c>
      <c r="N296" s="269"/>
      <c r="O296" s="270">
        <v>-84077127032</v>
      </c>
      <c r="P296" s="270"/>
      <c r="Q296" s="270">
        <f t="shared" si="9"/>
        <v>-15999104209</v>
      </c>
    </row>
    <row r="297" spans="1:17" ht="21">
      <c r="A297" s="268" t="s">
        <v>127</v>
      </c>
      <c r="B297" s="269"/>
      <c r="C297" s="270">
        <v>662003</v>
      </c>
      <c r="D297" s="269"/>
      <c r="E297" s="270">
        <v>2308739246</v>
      </c>
      <c r="F297" s="124"/>
      <c r="G297" s="270">
        <v>-3486254762</v>
      </c>
      <c r="H297" s="269"/>
      <c r="I297" s="270">
        <f t="shared" si="8"/>
        <v>-1177515516</v>
      </c>
      <c r="J297" s="270"/>
      <c r="K297" s="124">
        <v>15405008</v>
      </c>
      <c r="L297" s="270"/>
      <c r="M297" s="270">
        <v>65780612630</v>
      </c>
      <c r="N297" s="269"/>
      <c r="O297" s="270">
        <v>-93517426728</v>
      </c>
      <c r="P297" s="270"/>
      <c r="Q297" s="270">
        <f t="shared" si="9"/>
        <v>-27736814098</v>
      </c>
    </row>
    <row r="298" spans="1:17" ht="21">
      <c r="A298" s="268" t="s">
        <v>519</v>
      </c>
      <c r="B298" s="269"/>
      <c r="C298" s="270">
        <v>152535</v>
      </c>
      <c r="D298" s="269"/>
      <c r="E298" s="270">
        <v>1809260394</v>
      </c>
      <c r="F298" s="124"/>
      <c r="G298" s="270">
        <v>-2739702426</v>
      </c>
      <c r="H298" s="269"/>
      <c r="I298" s="270">
        <f t="shared" si="8"/>
        <v>-930442032</v>
      </c>
      <c r="J298" s="270"/>
      <c r="K298" s="124">
        <v>612133</v>
      </c>
      <c r="L298" s="270"/>
      <c r="M298" s="270">
        <v>8084514247</v>
      </c>
      <c r="N298" s="269"/>
      <c r="O298" s="270">
        <v>-10994606250</v>
      </c>
      <c r="P298" s="270"/>
      <c r="Q298" s="270">
        <f t="shared" si="9"/>
        <v>-2910092003</v>
      </c>
    </row>
    <row r="299" spans="1:17" ht="21">
      <c r="A299" s="268" t="s">
        <v>218</v>
      </c>
      <c r="B299" s="269"/>
      <c r="C299" s="270">
        <v>0</v>
      </c>
      <c r="D299" s="269"/>
      <c r="E299" s="270">
        <v>0</v>
      </c>
      <c r="F299" s="124"/>
      <c r="G299" s="270">
        <v>0</v>
      </c>
      <c r="H299" s="269"/>
      <c r="I299" s="270">
        <f t="shared" si="8"/>
        <v>0</v>
      </c>
      <c r="J299" s="270"/>
      <c r="K299" s="124">
        <v>9972562</v>
      </c>
      <c r="L299" s="270"/>
      <c r="M299" s="270">
        <v>9844067421</v>
      </c>
      <c r="N299" s="269"/>
      <c r="O299" s="270">
        <v>-13122456142</v>
      </c>
      <c r="P299" s="270"/>
      <c r="Q299" s="270">
        <f t="shared" si="9"/>
        <v>-3278388721</v>
      </c>
    </row>
    <row r="300" spans="1:17" ht="21">
      <c r="A300" s="268" t="s">
        <v>136</v>
      </c>
      <c r="B300" s="269"/>
      <c r="C300" s="270">
        <v>277283</v>
      </c>
      <c r="D300" s="269"/>
      <c r="E300" s="270">
        <v>897380983</v>
      </c>
      <c r="F300" s="124"/>
      <c r="G300" s="270">
        <v>-1190487433</v>
      </c>
      <c r="H300" s="269"/>
      <c r="I300" s="270">
        <f t="shared" si="8"/>
        <v>-293106450</v>
      </c>
      <c r="J300" s="270"/>
      <c r="K300" s="124">
        <v>6202539</v>
      </c>
      <c r="L300" s="270"/>
      <c r="M300" s="270">
        <v>21539605935</v>
      </c>
      <c r="N300" s="269"/>
      <c r="O300" s="270">
        <v>-23741587919</v>
      </c>
      <c r="P300" s="270"/>
      <c r="Q300" s="270">
        <f t="shared" si="9"/>
        <v>-2201981984</v>
      </c>
    </row>
    <row r="301" spans="1:17" ht="21">
      <c r="A301" s="268" t="s">
        <v>216</v>
      </c>
      <c r="B301" s="269"/>
      <c r="C301" s="270">
        <v>4129199</v>
      </c>
      <c r="D301" s="269"/>
      <c r="E301" s="270">
        <v>1707728786</v>
      </c>
      <c r="F301" s="124"/>
      <c r="G301" s="270">
        <v>-2670430238</v>
      </c>
      <c r="H301" s="269"/>
      <c r="I301" s="270">
        <f t="shared" si="8"/>
        <v>-962701452</v>
      </c>
      <c r="J301" s="270"/>
      <c r="K301" s="124">
        <v>44499950</v>
      </c>
      <c r="L301" s="270"/>
      <c r="M301" s="270">
        <v>21138710289</v>
      </c>
      <c r="N301" s="269"/>
      <c r="O301" s="270">
        <v>-29211429460</v>
      </c>
      <c r="P301" s="270"/>
      <c r="Q301" s="270">
        <f t="shared" si="9"/>
        <v>-8072719171</v>
      </c>
    </row>
    <row r="302" spans="1:17" ht="21">
      <c r="A302" s="268" t="s">
        <v>214</v>
      </c>
      <c r="B302" s="269"/>
      <c r="C302" s="270">
        <v>104709</v>
      </c>
      <c r="D302" s="269"/>
      <c r="E302" s="270">
        <v>425049575</v>
      </c>
      <c r="F302" s="124"/>
      <c r="G302" s="270">
        <v>-545498455</v>
      </c>
      <c r="H302" s="269"/>
      <c r="I302" s="270">
        <f t="shared" si="8"/>
        <v>-120448880</v>
      </c>
      <c r="J302" s="270"/>
      <c r="K302" s="124">
        <v>1146675</v>
      </c>
      <c r="L302" s="270"/>
      <c r="M302" s="270">
        <v>5785666936</v>
      </c>
      <c r="N302" s="269"/>
      <c r="O302" s="270">
        <v>-6005168238</v>
      </c>
      <c r="P302" s="270"/>
      <c r="Q302" s="270">
        <f t="shared" si="9"/>
        <v>-219501302</v>
      </c>
    </row>
    <row r="303" spans="1:17" ht="21">
      <c r="A303" s="268" t="s">
        <v>267</v>
      </c>
      <c r="B303" s="269"/>
      <c r="C303" s="270">
        <v>441482</v>
      </c>
      <c r="D303" s="269"/>
      <c r="E303" s="270">
        <v>1320556541</v>
      </c>
      <c r="F303" s="124"/>
      <c r="G303" s="270">
        <v>-1712046606</v>
      </c>
      <c r="H303" s="269"/>
      <c r="I303" s="270">
        <f t="shared" si="8"/>
        <v>-391490065</v>
      </c>
      <c r="J303" s="270"/>
      <c r="K303" s="124">
        <v>6671875</v>
      </c>
      <c r="L303" s="270"/>
      <c r="M303" s="270">
        <v>31318510341</v>
      </c>
      <c r="N303" s="269"/>
      <c r="O303" s="270">
        <v>-32552845744</v>
      </c>
      <c r="P303" s="270"/>
      <c r="Q303" s="270">
        <f t="shared" si="9"/>
        <v>-1234335403</v>
      </c>
    </row>
    <row r="304" spans="1:17" ht="21">
      <c r="A304" s="268" t="s">
        <v>288</v>
      </c>
      <c r="B304" s="269"/>
      <c r="C304" s="270">
        <v>3494725</v>
      </c>
      <c r="D304" s="269"/>
      <c r="E304" s="270">
        <v>2460226937</v>
      </c>
      <c r="F304" s="124"/>
      <c r="G304" s="270">
        <v>-3257684913</v>
      </c>
      <c r="H304" s="269"/>
      <c r="I304" s="270">
        <f t="shared" si="8"/>
        <v>-797457976</v>
      </c>
      <c r="J304" s="270"/>
      <c r="K304" s="124">
        <v>24394898</v>
      </c>
      <c r="L304" s="270"/>
      <c r="M304" s="270">
        <v>18921208509</v>
      </c>
      <c r="N304" s="269"/>
      <c r="O304" s="270">
        <v>-22446183895</v>
      </c>
      <c r="P304" s="270"/>
      <c r="Q304" s="270">
        <f t="shared" si="9"/>
        <v>-3524975386</v>
      </c>
    </row>
    <row r="305" spans="1:17" ht="21">
      <c r="A305" s="268" t="s">
        <v>100</v>
      </c>
      <c r="B305" s="269"/>
      <c r="C305" s="270">
        <v>0</v>
      </c>
      <c r="D305" s="269"/>
      <c r="E305" s="270">
        <v>0</v>
      </c>
      <c r="F305" s="124"/>
      <c r="G305" s="270">
        <v>0</v>
      </c>
      <c r="H305" s="269"/>
      <c r="I305" s="270">
        <f t="shared" si="8"/>
        <v>0</v>
      </c>
      <c r="J305" s="270"/>
      <c r="K305" s="124">
        <v>7852107</v>
      </c>
      <c r="L305" s="270"/>
      <c r="M305" s="270">
        <v>79484075217</v>
      </c>
      <c r="N305" s="269"/>
      <c r="O305" s="270">
        <v>-87498387863</v>
      </c>
      <c r="P305" s="270"/>
      <c r="Q305" s="270">
        <f t="shared" si="9"/>
        <v>-8014312646</v>
      </c>
    </row>
    <row r="306" spans="1:17" ht="21">
      <c r="A306" s="268" t="s">
        <v>255</v>
      </c>
      <c r="B306" s="269"/>
      <c r="C306" s="270">
        <v>379729</v>
      </c>
      <c r="D306" s="269"/>
      <c r="E306" s="270">
        <v>4572837018</v>
      </c>
      <c r="F306" s="124"/>
      <c r="G306" s="270">
        <v>-5123103290</v>
      </c>
      <c r="H306" s="269"/>
      <c r="I306" s="270">
        <f t="shared" si="8"/>
        <v>-550266272</v>
      </c>
      <c r="J306" s="270"/>
      <c r="K306" s="124">
        <v>3655151</v>
      </c>
      <c r="L306" s="270"/>
      <c r="M306" s="270">
        <v>41044185975</v>
      </c>
      <c r="N306" s="269"/>
      <c r="O306" s="270">
        <v>-42106285934</v>
      </c>
      <c r="P306" s="270"/>
      <c r="Q306" s="270">
        <f t="shared" si="9"/>
        <v>-1062099959</v>
      </c>
    </row>
    <row r="307" spans="1:17" ht="21">
      <c r="A307" s="268" t="s">
        <v>93</v>
      </c>
      <c r="B307" s="269"/>
      <c r="C307" s="270">
        <v>1803992</v>
      </c>
      <c r="D307" s="269"/>
      <c r="E307" s="270">
        <v>2463100108</v>
      </c>
      <c r="F307" s="124"/>
      <c r="G307" s="270">
        <v>-2917424726</v>
      </c>
      <c r="H307" s="269"/>
      <c r="I307" s="270">
        <f t="shared" si="8"/>
        <v>-454324618</v>
      </c>
      <c r="J307" s="270"/>
      <c r="K307" s="124">
        <v>27376337</v>
      </c>
      <c r="L307" s="270"/>
      <c r="M307" s="270">
        <v>38864729931</v>
      </c>
      <c r="N307" s="269"/>
      <c r="O307" s="270">
        <v>-41172571944</v>
      </c>
      <c r="P307" s="270"/>
      <c r="Q307" s="270">
        <f t="shared" si="9"/>
        <v>-2307842013</v>
      </c>
    </row>
    <row r="308" spans="1:17" ht="21">
      <c r="A308" s="268" t="s">
        <v>133</v>
      </c>
      <c r="B308" s="269"/>
      <c r="C308" s="270">
        <v>2554838</v>
      </c>
      <c r="D308" s="269"/>
      <c r="E308" s="270">
        <v>1526582786</v>
      </c>
      <c r="F308" s="124"/>
      <c r="G308" s="270">
        <v>-1954885670</v>
      </c>
      <c r="H308" s="269"/>
      <c r="I308" s="270">
        <f t="shared" si="8"/>
        <v>-428302884</v>
      </c>
      <c r="J308" s="270"/>
      <c r="K308" s="124">
        <v>45649019</v>
      </c>
      <c r="L308" s="270"/>
      <c r="M308" s="270">
        <v>28419003539</v>
      </c>
      <c r="N308" s="269"/>
      <c r="O308" s="270">
        <v>-33748413455</v>
      </c>
      <c r="P308" s="270"/>
      <c r="Q308" s="270">
        <f t="shared" si="9"/>
        <v>-5329409916</v>
      </c>
    </row>
    <row r="309" spans="1:17" ht="21">
      <c r="A309" s="268" t="s">
        <v>179</v>
      </c>
      <c r="B309" s="269"/>
      <c r="C309" s="270">
        <v>980926</v>
      </c>
      <c r="D309" s="269"/>
      <c r="E309" s="270">
        <v>4005206557</v>
      </c>
      <c r="F309" s="124"/>
      <c r="G309" s="270">
        <v>-4410424744</v>
      </c>
      <c r="H309" s="269"/>
      <c r="I309" s="270">
        <f t="shared" si="8"/>
        <v>-405218187</v>
      </c>
      <c r="J309" s="270"/>
      <c r="K309" s="124">
        <v>7178281</v>
      </c>
      <c r="L309" s="270"/>
      <c r="M309" s="270">
        <v>31227325750</v>
      </c>
      <c r="N309" s="269"/>
      <c r="O309" s="270">
        <v>-35608690526</v>
      </c>
      <c r="P309" s="270"/>
      <c r="Q309" s="270">
        <f t="shared" si="9"/>
        <v>-4381364776</v>
      </c>
    </row>
    <row r="310" spans="1:17" ht="21">
      <c r="A310" s="268" t="s">
        <v>234</v>
      </c>
      <c r="B310" s="269"/>
      <c r="C310" s="270">
        <v>1398578</v>
      </c>
      <c r="D310" s="269"/>
      <c r="E310" s="270">
        <v>2138524670</v>
      </c>
      <c r="F310" s="124"/>
      <c r="G310" s="270">
        <v>-3337218980</v>
      </c>
      <c r="H310" s="269"/>
      <c r="I310" s="270">
        <f t="shared" si="8"/>
        <v>-1198694310</v>
      </c>
      <c r="J310" s="270"/>
      <c r="K310" s="124">
        <v>16580867</v>
      </c>
      <c r="L310" s="270"/>
      <c r="M310" s="270">
        <v>29577011790</v>
      </c>
      <c r="N310" s="269"/>
      <c r="O310" s="270">
        <v>-41048350948</v>
      </c>
      <c r="P310" s="270"/>
      <c r="Q310" s="270">
        <f t="shared" si="9"/>
        <v>-11471339158</v>
      </c>
    </row>
    <row r="311" spans="1:17" ht="21">
      <c r="A311" s="268" t="s">
        <v>290</v>
      </c>
      <c r="B311" s="269"/>
      <c r="C311" s="270">
        <v>1577900</v>
      </c>
      <c r="D311" s="269"/>
      <c r="E311" s="270">
        <v>3729237605</v>
      </c>
      <c r="F311" s="124"/>
      <c r="G311" s="270">
        <v>-5526562494</v>
      </c>
      <c r="H311" s="269"/>
      <c r="I311" s="270">
        <f t="shared" si="8"/>
        <v>-1797324889</v>
      </c>
      <c r="J311" s="270"/>
      <c r="K311" s="124">
        <v>13542415</v>
      </c>
      <c r="L311" s="270"/>
      <c r="M311" s="270">
        <v>37027648963</v>
      </c>
      <c r="N311" s="269"/>
      <c r="O311" s="270">
        <v>-48033422261</v>
      </c>
      <c r="P311" s="270"/>
      <c r="Q311" s="270">
        <f t="shared" si="9"/>
        <v>-11005773298</v>
      </c>
    </row>
    <row r="312" spans="1:17" ht="21">
      <c r="A312" s="268" t="s">
        <v>405</v>
      </c>
      <c r="B312" s="269"/>
      <c r="C312" s="270">
        <v>300000</v>
      </c>
      <c r="D312" s="269"/>
      <c r="E312" s="270">
        <v>3066581805</v>
      </c>
      <c r="F312" s="124"/>
      <c r="G312" s="270">
        <v>-4765760549</v>
      </c>
      <c r="H312" s="269"/>
      <c r="I312" s="270">
        <f t="shared" si="8"/>
        <v>-1699178744</v>
      </c>
      <c r="J312" s="270"/>
      <c r="K312" s="124">
        <v>8850882</v>
      </c>
      <c r="L312" s="270"/>
      <c r="M312" s="270">
        <v>122880621994</v>
      </c>
      <c r="N312" s="269"/>
      <c r="O312" s="270">
        <v>-141287304650</v>
      </c>
      <c r="P312" s="270"/>
      <c r="Q312" s="270">
        <f t="shared" si="9"/>
        <v>-18406682656</v>
      </c>
    </row>
    <row r="313" spans="1:17" ht="21">
      <c r="A313" s="268" t="s">
        <v>296</v>
      </c>
      <c r="B313" s="269"/>
      <c r="C313" s="270">
        <v>2890971</v>
      </c>
      <c r="D313" s="269"/>
      <c r="E313" s="270">
        <v>5656486264</v>
      </c>
      <c r="F313" s="124"/>
      <c r="G313" s="270">
        <v>-5474203290</v>
      </c>
      <c r="H313" s="269"/>
      <c r="I313" s="270">
        <f t="shared" si="8"/>
        <v>182282974</v>
      </c>
      <c r="J313" s="270"/>
      <c r="K313" s="124">
        <v>20130706</v>
      </c>
      <c r="L313" s="270"/>
      <c r="M313" s="270">
        <v>56861369615</v>
      </c>
      <c r="N313" s="269"/>
      <c r="O313" s="270">
        <v>-57806264139</v>
      </c>
      <c r="P313" s="270"/>
      <c r="Q313" s="270">
        <f t="shared" si="9"/>
        <v>-944894524</v>
      </c>
    </row>
    <row r="314" spans="1:17" ht="21">
      <c r="A314" s="268" t="s">
        <v>132</v>
      </c>
      <c r="B314" s="269"/>
      <c r="C314" s="270">
        <v>1005137</v>
      </c>
      <c r="D314" s="269"/>
      <c r="E314" s="270">
        <v>2210227094</v>
      </c>
      <c r="F314" s="124"/>
      <c r="G314" s="270">
        <v>-3892224120</v>
      </c>
      <c r="H314" s="269"/>
      <c r="I314" s="270">
        <f t="shared" si="8"/>
        <v>-1681997026</v>
      </c>
      <c r="J314" s="270"/>
      <c r="K314" s="124">
        <v>16060762</v>
      </c>
      <c r="L314" s="270"/>
      <c r="M314" s="270">
        <v>52919734065</v>
      </c>
      <c r="N314" s="269"/>
      <c r="O314" s="270">
        <v>-66556097781</v>
      </c>
      <c r="P314" s="270"/>
      <c r="Q314" s="270">
        <f t="shared" si="9"/>
        <v>-13636363716</v>
      </c>
    </row>
    <row r="315" spans="1:17" ht="21">
      <c r="A315" s="268" t="s">
        <v>260</v>
      </c>
      <c r="B315" s="269"/>
      <c r="C315" s="270">
        <v>0</v>
      </c>
      <c r="D315" s="269"/>
      <c r="E315" s="270">
        <v>0</v>
      </c>
      <c r="F315" s="124"/>
      <c r="G315" s="270">
        <v>0</v>
      </c>
      <c r="H315" s="269"/>
      <c r="I315" s="270">
        <f t="shared" si="8"/>
        <v>0</v>
      </c>
      <c r="J315" s="270"/>
      <c r="K315" s="124">
        <v>5568370</v>
      </c>
      <c r="L315" s="270"/>
      <c r="M315" s="270">
        <v>56555350970</v>
      </c>
      <c r="N315" s="269"/>
      <c r="O315" s="270">
        <v>-59746616543</v>
      </c>
      <c r="P315" s="270"/>
      <c r="Q315" s="270">
        <f t="shared" si="9"/>
        <v>-3191265573</v>
      </c>
    </row>
    <row r="316" spans="1:17" ht="21">
      <c r="A316" s="268" t="s">
        <v>166</v>
      </c>
      <c r="B316" s="269"/>
      <c r="C316" s="270">
        <v>779561</v>
      </c>
      <c r="D316" s="269"/>
      <c r="E316" s="270">
        <v>4910990418</v>
      </c>
      <c r="F316" s="124"/>
      <c r="G316" s="270">
        <v>-5532771121</v>
      </c>
      <c r="H316" s="269"/>
      <c r="I316" s="270">
        <f t="shared" si="8"/>
        <v>-621780703</v>
      </c>
      <c r="J316" s="270"/>
      <c r="K316" s="124">
        <v>13493535</v>
      </c>
      <c r="L316" s="270"/>
      <c r="M316" s="270">
        <v>89189502728</v>
      </c>
      <c r="N316" s="269"/>
      <c r="O316" s="270">
        <v>-96033407458</v>
      </c>
      <c r="P316" s="270"/>
      <c r="Q316" s="270">
        <f t="shared" si="9"/>
        <v>-6843904730</v>
      </c>
    </row>
    <row r="317" spans="1:17" ht="21">
      <c r="A317" s="268" t="s">
        <v>245</v>
      </c>
      <c r="B317" s="269"/>
      <c r="C317" s="270">
        <v>2111238</v>
      </c>
      <c r="D317" s="269"/>
      <c r="E317" s="270">
        <v>5584162746</v>
      </c>
      <c r="F317" s="124"/>
      <c r="G317" s="270">
        <v>-6604972633</v>
      </c>
      <c r="H317" s="269"/>
      <c r="I317" s="270">
        <f t="shared" si="8"/>
        <v>-1020809887</v>
      </c>
      <c r="J317" s="270"/>
      <c r="K317" s="124">
        <v>20558427</v>
      </c>
      <c r="L317" s="270"/>
      <c r="M317" s="270">
        <v>54118041791</v>
      </c>
      <c r="N317" s="269"/>
      <c r="O317" s="270">
        <v>-60391777044</v>
      </c>
      <c r="P317" s="270"/>
      <c r="Q317" s="270">
        <f t="shared" si="9"/>
        <v>-6273735253</v>
      </c>
    </row>
    <row r="318" spans="1:17" ht="21">
      <c r="A318" s="268" t="s">
        <v>406</v>
      </c>
      <c r="B318" s="269"/>
      <c r="C318" s="270">
        <v>184876</v>
      </c>
      <c r="D318" s="269"/>
      <c r="E318" s="270">
        <v>1410706737</v>
      </c>
      <c r="F318" s="124"/>
      <c r="G318" s="270">
        <v>-1727670674</v>
      </c>
      <c r="H318" s="269"/>
      <c r="I318" s="270">
        <f t="shared" si="8"/>
        <v>-316963937</v>
      </c>
      <c r="J318" s="270"/>
      <c r="K318" s="124">
        <v>3589045</v>
      </c>
      <c r="L318" s="270"/>
      <c r="M318" s="270">
        <v>40348218800</v>
      </c>
      <c r="N318" s="269"/>
      <c r="O318" s="270">
        <v>-42546327411</v>
      </c>
      <c r="P318" s="270"/>
      <c r="Q318" s="270">
        <f t="shared" si="9"/>
        <v>-2198108611</v>
      </c>
    </row>
    <row r="319" spans="1:17" ht="21">
      <c r="A319" s="268" t="s">
        <v>330</v>
      </c>
      <c r="B319" s="269"/>
      <c r="C319" s="270">
        <v>0</v>
      </c>
      <c r="D319" s="269"/>
      <c r="E319" s="270">
        <v>0</v>
      </c>
      <c r="F319" s="124"/>
      <c r="G319" s="270">
        <v>0</v>
      </c>
      <c r="H319" s="269"/>
      <c r="I319" s="270">
        <f t="shared" si="8"/>
        <v>0</v>
      </c>
      <c r="J319" s="270"/>
      <c r="K319" s="124">
        <v>1137519</v>
      </c>
      <c r="L319" s="270"/>
      <c r="M319" s="270">
        <v>3744871264</v>
      </c>
      <c r="N319" s="269"/>
      <c r="O319" s="270">
        <v>-4560019382</v>
      </c>
      <c r="P319" s="270"/>
      <c r="Q319" s="270">
        <f t="shared" si="9"/>
        <v>-815148118</v>
      </c>
    </row>
    <row r="320" spans="1:17" ht="21">
      <c r="A320" s="268" t="s">
        <v>278</v>
      </c>
      <c r="B320" s="269"/>
      <c r="C320" s="270">
        <v>129621</v>
      </c>
      <c r="D320" s="269"/>
      <c r="E320" s="270">
        <v>1640933514</v>
      </c>
      <c r="F320" s="124"/>
      <c r="G320" s="270">
        <v>-1945235829</v>
      </c>
      <c r="H320" s="269"/>
      <c r="I320" s="270">
        <f t="shared" si="8"/>
        <v>-304302315</v>
      </c>
      <c r="J320" s="270"/>
      <c r="K320" s="124">
        <v>548447</v>
      </c>
      <c r="L320" s="270"/>
      <c r="M320" s="270">
        <v>7168253072</v>
      </c>
      <c r="N320" s="269"/>
      <c r="O320" s="270">
        <v>-8310833173</v>
      </c>
      <c r="P320" s="270"/>
      <c r="Q320" s="270">
        <f t="shared" si="9"/>
        <v>-1142580101</v>
      </c>
    </row>
    <row r="321" spans="1:19" ht="21">
      <c r="A321" s="268" t="s">
        <v>398</v>
      </c>
      <c r="B321" s="269"/>
      <c r="C321" s="270">
        <v>720834</v>
      </c>
      <c r="D321" s="269"/>
      <c r="E321" s="270">
        <v>1754087861</v>
      </c>
      <c r="F321" s="124"/>
      <c r="G321" s="270">
        <v>-1591416716</v>
      </c>
      <c r="H321" s="269"/>
      <c r="I321" s="270">
        <f t="shared" si="8"/>
        <v>162671145</v>
      </c>
      <c r="J321" s="270"/>
      <c r="K321" s="124">
        <v>22490523</v>
      </c>
      <c r="L321" s="270"/>
      <c r="M321" s="270">
        <v>45392337410</v>
      </c>
      <c r="N321" s="269"/>
      <c r="O321" s="270">
        <v>-46378677956</v>
      </c>
      <c r="P321" s="270"/>
      <c r="Q321" s="270">
        <f t="shared" si="9"/>
        <v>-986340546</v>
      </c>
    </row>
    <row r="322" spans="1:19" ht="21">
      <c r="A322" s="268" t="s">
        <v>108</v>
      </c>
      <c r="B322" s="269"/>
      <c r="C322" s="270">
        <v>5087554</v>
      </c>
      <c r="D322" s="269"/>
      <c r="E322" s="270">
        <v>10651950527</v>
      </c>
      <c r="F322" s="124"/>
      <c r="G322" s="270">
        <v>-14741802814</v>
      </c>
      <c r="H322" s="269"/>
      <c r="I322" s="270">
        <f t="shared" si="8"/>
        <v>-4089852287</v>
      </c>
      <c r="J322" s="270"/>
      <c r="K322" s="124">
        <v>24022883</v>
      </c>
      <c r="L322" s="270"/>
      <c r="M322" s="270">
        <v>53003973805</v>
      </c>
      <c r="N322" s="269"/>
      <c r="O322" s="270">
        <v>-70965861325</v>
      </c>
      <c r="P322" s="270"/>
      <c r="Q322" s="270">
        <f t="shared" si="9"/>
        <v>-17961887520</v>
      </c>
    </row>
    <row r="323" spans="1:19" ht="21">
      <c r="A323" s="268" t="s">
        <v>327</v>
      </c>
      <c r="B323" s="269"/>
      <c r="C323" s="270">
        <v>593556</v>
      </c>
      <c r="D323" s="269"/>
      <c r="E323" s="270">
        <v>3282761598</v>
      </c>
      <c r="F323" s="124"/>
      <c r="G323" s="270">
        <v>-3215778068</v>
      </c>
      <c r="H323" s="269"/>
      <c r="I323" s="270">
        <f t="shared" si="8"/>
        <v>66983530</v>
      </c>
      <c r="J323" s="270"/>
      <c r="K323" s="124">
        <v>33917144</v>
      </c>
      <c r="L323" s="270"/>
      <c r="M323" s="270">
        <v>225016730217</v>
      </c>
      <c r="N323" s="269"/>
      <c r="O323" s="270">
        <v>-231889197606</v>
      </c>
      <c r="P323" s="270"/>
      <c r="Q323" s="270">
        <f t="shared" si="9"/>
        <v>-6872467389</v>
      </c>
    </row>
    <row r="324" spans="1:19" ht="21">
      <c r="A324" s="268" t="s">
        <v>115</v>
      </c>
      <c r="B324" s="269"/>
      <c r="C324" s="270">
        <v>0</v>
      </c>
      <c r="D324" s="269"/>
      <c r="E324" s="270">
        <v>0</v>
      </c>
      <c r="F324" s="124"/>
      <c r="G324" s="270">
        <v>0</v>
      </c>
      <c r="H324" s="269"/>
      <c r="I324" s="270">
        <f t="shared" si="8"/>
        <v>0</v>
      </c>
      <c r="J324" s="270"/>
      <c r="K324" s="124">
        <v>2078840</v>
      </c>
      <c r="L324" s="270"/>
      <c r="M324" s="270">
        <v>10505326893</v>
      </c>
      <c r="N324" s="269"/>
      <c r="O324" s="270">
        <v>-11241601710</v>
      </c>
      <c r="P324" s="270"/>
      <c r="Q324" s="270">
        <f t="shared" si="9"/>
        <v>-736274817</v>
      </c>
    </row>
    <row r="325" spans="1:19" ht="21">
      <c r="A325" s="268" t="s">
        <v>213</v>
      </c>
      <c r="B325" s="269"/>
      <c r="C325" s="270">
        <v>47934</v>
      </c>
      <c r="D325" s="269"/>
      <c r="E325" s="270">
        <v>2054259531</v>
      </c>
      <c r="F325" s="124"/>
      <c r="G325" s="270">
        <v>-3029510238</v>
      </c>
      <c r="H325" s="269"/>
      <c r="I325" s="270">
        <f t="shared" si="8"/>
        <v>-975250707</v>
      </c>
      <c r="J325" s="270"/>
      <c r="K325" s="124">
        <v>2802945</v>
      </c>
      <c r="L325" s="270"/>
      <c r="M325" s="270">
        <v>152804664128</v>
      </c>
      <c r="N325" s="269"/>
      <c r="O325" s="270">
        <v>-177150886209</v>
      </c>
      <c r="P325" s="270"/>
      <c r="Q325" s="270">
        <f t="shared" si="9"/>
        <v>-24346222081</v>
      </c>
    </row>
    <row r="326" spans="1:19" ht="21">
      <c r="A326" s="268" t="s">
        <v>502</v>
      </c>
      <c r="B326" s="269"/>
      <c r="C326" s="270">
        <v>2164268</v>
      </c>
      <c r="D326" s="269"/>
      <c r="E326" s="270">
        <v>2476661935</v>
      </c>
      <c r="F326" s="124"/>
      <c r="G326" s="270">
        <v>-4152548509</v>
      </c>
      <c r="H326" s="269"/>
      <c r="I326" s="270">
        <f t="shared" si="8"/>
        <v>-1675886574</v>
      </c>
      <c r="J326" s="270"/>
      <c r="K326" s="124">
        <v>2164268</v>
      </c>
      <c r="L326" s="270"/>
      <c r="M326" s="270">
        <v>2476661935</v>
      </c>
      <c r="N326" s="269"/>
      <c r="O326" s="270">
        <v>-4152548509</v>
      </c>
      <c r="P326" s="270"/>
      <c r="Q326" s="270">
        <f t="shared" si="9"/>
        <v>-1675886574</v>
      </c>
    </row>
    <row r="327" spans="1:19" ht="21">
      <c r="A327" s="268" t="s">
        <v>524</v>
      </c>
      <c r="B327" s="269"/>
      <c r="C327" s="270">
        <v>0</v>
      </c>
      <c r="D327" s="269"/>
      <c r="E327" s="270">
        <v>0</v>
      </c>
      <c r="F327" s="124"/>
      <c r="G327" s="270">
        <v>0</v>
      </c>
      <c r="H327" s="269"/>
      <c r="I327" s="270">
        <f t="shared" si="8"/>
        <v>0</v>
      </c>
      <c r="J327" s="270"/>
      <c r="K327" s="124">
        <v>191451</v>
      </c>
      <c r="L327" s="270"/>
      <c r="M327" s="270">
        <v>7771243661</v>
      </c>
      <c r="N327" s="269"/>
      <c r="O327" s="270">
        <v>-10994590358</v>
      </c>
      <c r="P327" s="270"/>
      <c r="Q327" s="270">
        <f t="shared" si="9"/>
        <v>-3223346697</v>
      </c>
    </row>
    <row r="328" spans="1:19" ht="21">
      <c r="A328" s="268" t="s">
        <v>399</v>
      </c>
      <c r="B328" s="269"/>
      <c r="C328" s="270">
        <v>0</v>
      </c>
      <c r="D328" s="269"/>
      <c r="E328" s="270">
        <v>0</v>
      </c>
      <c r="F328" s="124"/>
      <c r="G328" s="270">
        <v>0</v>
      </c>
      <c r="H328" s="269"/>
      <c r="I328" s="270">
        <f t="shared" si="8"/>
        <v>0</v>
      </c>
      <c r="J328" s="270"/>
      <c r="K328" s="124">
        <v>3250000</v>
      </c>
      <c r="L328" s="270"/>
      <c r="M328" s="270">
        <v>3534487648</v>
      </c>
      <c r="N328" s="269"/>
      <c r="O328" s="270">
        <v>-4329087750</v>
      </c>
      <c r="P328" s="270"/>
      <c r="Q328" s="270">
        <f t="shared" si="9"/>
        <v>-794600102</v>
      </c>
    </row>
    <row r="329" spans="1:19" ht="21">
      <c r="A329" s="268" t="s">
        <v>82</v>
      </c>
      <c r="B329" s="269"/>
      <c r="C329" s="270">
        <v>1123833</v>
      </c>
      <c r="D329" s="269"/>
      <c r="E329" s="270">
        <v>3478859538</v>
      </c>
      <c r="F329" s="124"/>
      <c r="G329" s="270">
        <v>-4045266192</v>
      </c>
      <c r="H329" s="269"/>
      <c r="I329" s="270">
        <f t="shared" ref="I329:I372" si="10">E329+G329</f>
        <v>-566406654</v>
      </c>
      <c r="J329" s="270"/>
      <c r="K329" s="124">
        <v>34302235</v>
      </c>
      <c r="L329" s="270"/>
      <c r="M329" s="270">
        <v>108229718754</v>
      </c>
      <c r="N329" s="269"/>
      <c r="O329" s="270">
        <v>-115821792700</v>
      </c>
      <c r="P329" s="270"/>
      <c r="Q329" s="270">
        <f t="shared" ref="Q329:Q369" si="11">M329+O329</f>
        <v>-7592073946</v>
      </c>
    </row>
    <row r="330" spans="1:19" ht="21">
      <c r="A330" s="268" t="s">
        <v>369</v>
      </c>
      <c r="B330" s="269"/>
      <c r="C330" s="270">
        <v>1127328</v>
      </c>
      <c r="D330" s="269"/>
      <c r="E330" s="270">
        <v>1864615034</v>
      </c>
      <c r="F330" s="124"/>
      <c r="G330" s="270">
        <v>-3076804001</v>
      </c>
      <c r="H330" s="269"/>
      <c r="I330" s="270">
        <f t="shared" si="10"/>
        <v>-1212188967</v>
      </c>
      <c r="J330" s="270"/>
      <c r="K330" s="124">
        <v>12710462</v>
      </c>
      <c r="L330" s="270"/>
      <c r="M330" s="270">
        <v>26089830265</v>
      </c>
      <c r="N330" s="269"/>
      <c r="O330" s="270">
        <v>-38104782241</v>
      </c>
      <c r="P330" s="270"/>
      <c r="Q330" s="270">
        <f t="shared" si="11"/>
        <v>-12014951976</v>
      </c>
    </row>
    <row r="331" spans="1:19" ht="21">
      <c r="A331" s="268" t="s">
        <v>98</v>
      </c>
      <c r="B331" s="269"/>
      <c r="C331" s="270">
        <v>439722</v>
      </c>
      <c r="D331" s="269"/>
      <c r="E331" s="270">
        <v>2563069532</v>
      </c>
      <c r="F331" s="124"/>
      <c r="G331" s="270">
        <v>-3902441631</v>
      </c>
      <c r="H331" s="269"/>
      <c r="I331" s="270">
        <f t="shared" si="10"/>
        <v>-1339372099</v>
      </c>
      <c r="J331" s="270"/>
      <c r="K331" s="124">
        <v>2601743</v>
      </c>
      <c r="L331" s="270"/>
      <c r="M331" s="270">
        <v>17364982023</v>
      </c>
      <c r="N331" s="269"/>
      <c r="O331" s="270">
        <v>-23199989109</v>
      </c>
      <c r="P331" s="270"/>
      <c r="Q331" s="270">
        <f t="shared" si="11"/>
        <v>-5835007086</v>
      </c>
    </row>
    <row r="332" spans="1:19" ht="21">
      <c r="A332" s="268" t="s">
        <v>77</v>
      </c>
      <c r="B332" s="269"/>
      <c r="C332" s="270">
        <v>0</v>
      </c>
      <c r="D332" s="269"/>
      <c r="E332" s="270">
        <v>0</v>
      </c>
      <c r="F332" s="124"/>
      <c r="G332" s="270">
        <v>0</v>
      </c>
      <c r="H332" s="269"/>
      <c r="I332" s="270">
        <f t="shared" si="10"/>
        <v>0</v>
      </c>
      <c r="J332" s="270"/>
      <c r="K332" s="124">
        <v>77560484</v>
      </c>
      <c r="L332" s="270"/>
      <c r="M332" s="270">
        <v>122301934020</v>
      </c>
      <c r="N332" s="269"/>
      <c r="O332" s="270">
        <v>-149883177960</v>
      </c>
      <c r="P332" s="270"/>
      <c r="Q332" s="270">
        <f t="shared" si="11"/>
        <v>-27581243940</v>
      </c>
    </row>
    <row r="333" spans="1:19" ht="21">
      <c r="A333" s="268" t="s">
        <v>204</v>
      </c>
      <c r="B333" s="269"/>
      <c r="C333" s="270">
        <v>1001138</v>
      </c>
      <c r="D333" s="269"/>
      <c r="E333" s="270">
        <v>1903138817</v>
      </c>
      <c r="F333" s="124"/>
      <c r="G333" s="270">
        <v>-2246610479</v>
      </c>
      <c r="H333" s="269"/>
      <c r="I333" s="270">
        <f t="shared" si="10"/>
        <v>-343471662</v>
      </c>
      <c r="J333" s="270"/>
      <c r="K333" s="124">
        <v>19155028</v>
      </c>
      <c r="L333" s="270"/>
      <c r="M333" s="270">
        <v>37454192994</v>
      </c>
      <c r="N333" s="269"/>
      <c r="O333" s="270">
        <v>-41872831697</v>
      </c>
      <c r="P333" s="270"/>
      <c r="Q333" s="270">
        <f t="shared" si="11"/>
        <v>-4418638703</v>
      </c>
    </row>
    <row r="334" spans="1:19" ht="21">
      <c r="A334" s="268" t="s">
        <v>339</v>
      </c>
      <c r="B334" s="269"/>
      <c r="C334" s="270">
        <v>48752</v>
      </c>
      <c r="D334" s="269"/>
      <c r="E334" s="270">
        <v>1307354411</v>
      </c>
      <c r="F334" s="124"/>
      <c r="G334" s="270">
        <v>-2166887044</v>
      </c>
      <c r="H334" s="269"/>
      <c r="I334" s="270">
        <f t="shared" si="10"/>
        <v>-859532633</v>
      </c>
      <c r="J334" s="270"/>
      <c r="K334" s="124">
        <v>657142</v>
      </c>
      <c r="L334" s="270"/>
      <c r="M334" s="270">
        <v>23299009484</v>
      </c>
      <c r="N334" s="269"/>
      <c r="O334" s="270">
        <v>-30754993827</v>
      </c>
      <c r="P334" s="270"/>
      <c r="Q334" s="270">
        <f t="shared" si="11"/>
        <v>-7455984343</v>
      </c>
    </row>
    <row r="335" spans="1:19" ht="21">
      <c r="A335" s="268" t="s">
        <v>314</v>
      </c>
      <c r="B335" s="269"/>
      <c r="C335" s="270">
        <v>12748</v>
      </c>
      <c r="D335" s="269"/>
      <c r="E335" s="270">
        <v>402418812</v>
      </c>
      <c r="F335" s="124"/>
      <c r="G335" s="270">
        <v>-444505137</v>
      </c>
      <c r="H335" s="269"/>
      <c r="I335" s="270">
        <f t="shared" si="10"/>
        <v>-42086325</v>
      </c>
      <c r="J335" s="270"/>
      <c r="K335" s="124">
        <v>361676</v>
      </c>
      <c r="L335" s="270"/>
      <c r="M335" s="270">
        <v>10866869712</v>
      </c>
      <c r="N335" s="269"/>
      <c r="O335" s="270">
        <v>-11634278102</v>
      </c>
      <c r="P335" s="270"/>
      <c r="Q335" s="270">
        <f t="shared" si="11"/>
        <v>-767408390</v>
      </c>
    </row>
    <row r="336" spans="1:19" s="136" customFormat="1" ht="21">
      <c r="A336" s="268" t="s">
        <v>247</v>
      </c>
      <c r="B336" s="269"/>
      <c r="C336" s="270">
        <v>411482</v>
      </c>
      <c r="D336" s="269"/>
      <c r="E336" s="247">
        <v>1001011389</v>
      </c>
      <c r="F336" s="124"/>
      <c r="G336" s="270">
        <v>-1401619291</v>
      </c>
      <c r="H336" s="269"/>
      <c r="I336" s="270">
        <f t="shared" si="10"/>
        <v>-400607902</v>
      </c>
      <c r="J336" s="270"/>
      <c r="K336" s="124">
        <v>2507276</v>
      </c>
      <c r="L336" s="270"/>
      <c r="M336" s="270">
        <v>18805089583</v>
      </c>
      <c r="N336" s="269"/>
      <c r="O336" s="270">
        <v>-22808260794</v>
      </c>
      <c r="P336" s="270"/>
      <c r="Q336" s="270">
        <f t="shared" si="11"/>
        <v>-4003171211</v>
      </c>
      <c r="R336" s="11"/>
      <c r="S336" s="11"/>
    </row>
    <row r="337" spans="1:21" s="136" customFormat="1" ht="21">
      <c r="A337" s="268" t="s">
        <v>121</v>
      </c>
      <c r="B337" s="269"/>
      <c r="C337" s="270">
        <v>428427</v>
      </c>
      <c r="D337" s="269"/>
      <c r="E337" s="270">
        <v>3359054959</v>
      </c>
      <c r="F337" s="124"/>
      <c r="G337" s="270">
        <v>-3912244417</v>
      </c>
      <c r="H337" s="269"/>
      <c r="I337" s="270">
        <f t="shared" si="10"/>
        <v>-553189458</v>
      </c>
      <c r="J337" s="270"/>
      <c r="K337" s="124">
        <v>5702788</v>
      </c>
      <c r="L337" s="270"/>
      <c r="M337" s="270">
        <v>43240484514</v>
      </c>
      <c r="N337" s="269"/>
      <c r="O337" s="270">
        <v>-49626610939</v>
      </c>
      <c r="P337" s="270"/>
      <c r="Q337" s="270">
        <f t="shared" si="11"/>
        <v>-6386126425</v>
      </c>
      <c r="R337" s="11"/>
      <c r="S337" s="11"/>
    </row>
    <row r="338" spans="1:21" ht="21">
      <c r="A338" s="268" t="s">
        <v>149</v>
      </c>
      <c r="B338" s="269"/>
      <c r="C338" s="270">
        <v>283200</v>
      </c>
      <c r="D338" s="269"/>
      <c r="E338" s="270">
        <v>2102262542</v>
      </c>
      <c r="F338" s="124"/>
      <c r="G338" s="270">
        <v>-1976786695</v>
      </c>
      <c r="H338" s="269"/>
      <c r="I338" s="270">
        <f t="shared" si="10"/>
        <v>125475847</v>
      </c>
      <c r="J338" s="270"/>
      <c r="K338" s="124">
        <v>4837341</v>
      </c>
      <c r="L338" s="270"/>
      <c r="M338" s="270">
        <v>28899722257</v>
      </c>
      <c r="N338" s="269"/>
      <c r="O338" s="270">
        <v>-32568393594</v>
      </c>
      <c r="P338" s="270"/>
      <c r="Q338" s="270">
        <f t="shared" si="11"/>
        <v>-3668671337</v>
      </c>
    </row>
    <row r="339" spans="1:21" s="136" customFormat="1" ht="21">
      <c r="A339" s="268" t="s">
        <v>377</v>
      </c>
      <c r="B339" s="269"/>
      <c r="C339" s="270">
        <v>40513</v>
      </c>
      <c r="D339" s="269"/>
      <c r="E339" s="270">
        <v>2285040889</v>
      </c>
      <c r="F339" s="124"/>
      <c r="G339" s="270">
        <v>-2067294737</v>
      </c>
      <c r="H339" s="269"/>
      <c r="I339" s="270">
        <f t="shared" si="10"/>
        <v>217746152</v>
      </c>
      <c r="J339" s="270"/>
      <c r="K339" s="124">
        <v>817053</v>
      </c>
      <c r="L339" s="270"/>
      <c r="M339" s="270">
        <v>38781415085</v>
      </c>
      <c r="N339" s="269"/>
      <c r="O339" s="270">
        <v>-40895905639</v>
      </c>
      <c r="P339" s="270"/>
      <c r="Q339" s="270">
        <f t="shared" si="11"/>
        <v>-2114490554</v>
      </c>
      <c r="R339" s="11"/>
      <c r="S339" s="11"/>
    </row>
    <row r="340" spans="1:21" ht="21">
      <c r="A340" s="268" t="s">
        <v>315</v>
      </c>
      <c r="B340" s="269"/>
      <c r="C340" s="270">
        <v>824592</v>
      </c>
      <c r="D340" s="269"/>
      <c r="E340" s="270">
        <v>1626325596</v>
      </c>
      <c r="F340" s="124"/>
      <c r="G340" s="270">
        <v>-1491072731</v>
      </c>
      <c r="H340" s="269"/>
      <c r="I340" s="270">
        <f t="shared" si="10"/>
        <v>135252865</v>
      </c>
      <c r="J340" s="270"/>
      <c r="K340" s="124">
        <v>21167871</v>
      </c>
      <c r="L340" s="270"/>
      <c r="M340" s="270">
        <v>29034242707</v>
      </c>
      <c r="N340" s="269"/>
      <c r="O340" s="270">
        <v>-36278820012</v>
      </c>
      <c r="P340" s="270"/>
      <c r="Q340" s="270">
        <f t="shared" si="11"/>
        <v>-7244577305</v>
      </c>
    </row>
    <row r="341" spans="1:21" ht="21">
      <c r="A341" s="268" t="s">
        <v>174</v>
      </c>
      <c r="B341" s="269"/>
      <c r="C341" s="270">
        <v>1625335</v>
      </c>
      <c r="D341" s="269"/>
      <c r="E341" s="270">
        <v>1448850207</v>
      </c>
      <c r="F341" s="124"/>
      <c r="G341" s="270">
        <v>-1600518854</v>
      </c>
      <c r="H341" s="269"/>
      <c r="I341" s="270">
        <f t="shared" si="10"/>
        <v>-151668647</v>
      </c>
      <c r="J341" s="270"/>
      <c r="K341" s="124">
        <v>26198171</v>
      </c>
      <c r="L341" s="270"/>
      <c r="M341" s="270">
        <v>24002399005</v>
      </c>
      <c r="N341" s="269"/>
      <c r="O341" s="270">
        <v>-25374281387</v>
      </c>
      <c r="P341" s="270"/>
      <c r="Q341" s="270">
        <f t="shared" si="11"/>
        <v>-1371882382</v>
      </c>
    </row>
    <row r="342" spans="1:21" ht="21">
      <c r="A342" s="268" t="s">
        <v>248</v>
      </c>
      <c r="B342" s="269"/>
      <c r="C342" s="270">
        <v>2167663</v>
      </c>
      <c r="D342" s="269"/>
      <c r="E342" s="270">
        <v>2004631898</v>
      </c>
      <c r="F342" s="124"/>
      <c r="G342" s="270">
        <v>-2627461464</v>
      </c>
      <c r="H342" s="269"/>
      <c r="I342" s="270">
        <f t="shared" si="10"/>
        <v>-622829566</v>
      </c>
      <c r="J342" s="270"/>
      <c r="K342" s="124">
        <v>29353619</v>
      </c>
      <c r="L342" s="270"/>
      <c r="M342" s="270">
        <v>31787603465</v>
      </c>
      <c r="N342" s="269"/>
      <c r="O342" s="270">
        <v>-35015062201</v>
      </c>
      <c r="P342" s="270"/>
      <c r="Q342" s="270">
        <f t="shared" si="11"/>
        <v>-3227458736</v>
      </c>
      <c r="U342" s="20"/>
    </row>
    <row r="343" spans="1:21" ht="21">
      <c r="A343" s="268" t="s">
        <v>220</v>
      </c>
      <c r="B343" s="269"/>
      <c r="C343" s="270">
        <v>0</v>
      </c>
      <c r="D343" s="269"/>
      <c r="E343" s="270">
        <v>0</v>
      </c>
      <c r="F343" s="124"/>
      <c r="G343" s="270">
        <v>0</v>
      </c>
      <c r="H343" s="269"/>
      <c r="I343" s="270">
        <f t="shared" si="10"/>
        <v>0</v>
      </c>
      <c r="J343" s="270"/>
      <c r="K343" s="124">
        <v>62819569</v>
      </c>
      <c r="L343" s="270"/>
      <c r="M343" s="270">
        <v>96197355582</v>
      </c>
      <c r="N343" s="269"/>
      <c r="O343" s="270">
        <v>-102998927382</v>
      </c>
      <c r="P343" s="270"/>
      <c r="Q343" s="270">
        <f t="shared" si="11"/>
        <v>-6801571800</v>
      </c>
      <c r="U343" s="20"/>
    </row>
    <row r="344" spans="1:21" ht="21">
      <c r="A344" s="268" t="s">
        <v>283</v>
      </c>
      <c r="B344" s="269"/>
      <c r="C344" s="270">
        <v>13908</v>
      </c>
      <c r="D344" s="269"/>
      <c r="E344" s="270">
        <v>273732891</v>
      </c>
      <c r="F344" s="124"/>
      <c r="G344" s="270">
        <v>-341103871</v>
      </c>
      <c r="H344" s="269"/>
      <c r="I344" s="270">
        <f t="shared" si="10"/>
        <v>-67370980</v>
      </c>
      <c r="J344" s="270"/>
      <c r="K344" s="124">
        <v>203767</v>
      </c>
      <c r="L344" s="270"/>
      <c r="M344" s="270">
        <v>4293496721</v>
      </c>
      <c r="N344" s="269"/>
      <c r="O344" s="270">
        <v>-5081282208</v>
      </c>
      <c r="P344" s="270"/>
      <c r="Q344" s="270">
        <f t="shared" si="11"/>
        <v>-787785487</v>
      </c>
      <c r="U344" s="20"/>
    </row>
    <row r="345" spans="1:21" ht="21">
      <c r="A345" s="268" t="s">
        <v>348</v>
      </c>
      <c r="B345" s="269"/>
      <c r="C345" s="270">
        <v>58851</v>
      </c>
      <c r="D345" s="269"/>
      <c r="E345" s="270">
        <v>524942240</v>
      </c>
      <c r="F345" s="124"/>
      <c r="G345" s="270">
        <v>-768796903</v>
      </c>
      <c r="H345" s="269"/>
      <c r="I345" s="270">
        <f t="shared" si="10"/>
        <v>-243854663</v>
      </c>
      <c r="J345" s="270"/>
      <c r="K345" s="124">
        <v>1145445</v>
      </c>
      <c r="L345" s="270"/>
      <c r="M345" s="270">
        <v>12508878835</v>
      </c>
      <c r="N345" s="269"/>
      <c r="O345" s="270">
        <v>-13551008859</v>
      </c>
      <c r="P345" s="270"/>
      <c r="Q345" s="270">
        <f t="shared" si="11"/>
        <v>-1042130024</v>
      </c>
      <c r="U345" s="20"/>
    </row>
    <row r="346" spans="1:21" ht="21">
      <c r="A346" s="268" t="s">
        <v>111</v>
      </c>
      <c r="B346" s="269"/>
      <c r="C346" s="270">
        <v>113102</v>
      </c>
      <c r="D346" s="269"/>
      <c r="E346" s="270">
        <v>1396659547</v>
      </c>
      <c r="F346" s="124"/>
      <c r="G346" s="270">
        <v>-1708875435</v>
      </c>
      <c r="H346" s="269"/>
      <c r="I346" s="270">
        <f t="shared" si="10"/>
        <v>-312215888</v>
      </c>
      <c r="J346" s="270"/>
      <c r="K346" s="124">
        <v>1078803</v>
      </c>
      <c r="L346" s="270"/>
      <c r="M346" s="270">
        <v>14440452207</v>
      </c>
      <c r="N346" s="269"/>
      <c r="O346" s="270">
        <v>-16246502067</v>
      </c>
      <c r="P346" s="270"/>
      <c r="Q346" s="270">
        <f t="shared" si="11"/>
        <v>-1806049860</v>
      </c>
      <c r="U346" s="20"/>
    </row>
    <row r="347" spans="1:21" ht="21">
      <c r="A347" s="268" t="s">
        <v>347</v>
      </c>
      <c r="B347" s="269"/>
      <c r="C347" s="270">
        <v>163976</v>
      </c>
      <c r="D347" s="269"/>
      <c r="E347" s="270">
        <v>875199696</v>
      </c>
      <c r="F347" s="124"/>
      <c r="G347" s="270">
        <v>-773125959</v>
      </c>
      <c r="H347" s="269"/>
      <c r="I347" s="270">
        <f t="shared" si="10"/>
        <v>102073737</v>
      </c>
      <c r="J347" s="270"/>
      <c r="K347" s="124">
        <v>5808867</v>
      </c>
      <c r="L347" s="270"/>
      <c r="M347" s="270">
        <v>58980943853</v>
      </c>
      <c r="N347" s="269"/>
      <c r="O347" s="270">
        <v>-65065732360</v>
      </c>
      <c r="P347" s="270"/>
      <c r="Q347" s="270">
        <f t="shared" si="11"/>
        <v>-6084788507</v>
      </c>
    </row>
    <row r="348" spans="1:21" ht="21">
      <c r="A348" s="268" t="s">
        <v>344</v>
      </c>
      <c r="B348" s="269"/>
      <c r="C348" s="270">
        <v>329992</v>
      </c>
      <c r="D348" s="269"/>
      <c r="E348" s="270">
        <v>484714299</v>
      </c>
      <c r="F348" s="124"/>
      <c r="G348" s="270">
        <v>-571251835</v>
      </c>
      <c r="H348" s="269"/>
      <c r="I348" s="270">
        <f t="shared" si="10"/>
        <v>-86537536</v>
      </c>
      <c r="J348" s="270"/>
      <c r="K348" s="124">
        <v>10270849</v>
      </c>
      <c r="L348" s="270"/>
      <c r="M348" s="270">
        <v>14909628239</v>
      </c>
      <c r="N348" s="269"/>
      <c r="O348" s="270">
        <v>-16321638775</v>
      </c>
      <c r="P348" s="270"/>
      <c r="Q348" s="270">
        <f t="shared" si="11"/>
        <v>-1412010536</v>
      </c>
    </row>
    <row r="349" spans="1:21" ht="21">
      <c r="A349" s="268" t="s">
        <v>370</v>
      </c>
      <c r="B349" s="269"/>
      <c r="C349" s="270">
        <v>324089</v>
      </c>
      <c r="D349" s="269"/>
      <c r="E349" s="270">
        <v>435619021</v>
      </c>
      <c r="F349" s="124"/>
      <c r="G349" s="270">
        <v>-548779150</v>
      </c>
      <c r="H349" s="269"/>
      <c r="I349" s="270">
        <f t="shared" si="10"/>
        <v>-113160129</v>
      </c>
      <c r="J349" s="270"/>
      <c r="K349" s="124">
        <v>7118300</v>
      </c>
      <c r="L349" s="270"/>
      <c r="M349" s="270">
        <v>10830193731</v>
      </c>
      <c r="N349" s="269"/>
      <c r="O349" s="270">
        <v>-11937005984</v>
      </c>
      <c r="P349" s="270"/>
      <c r="Q349" s="270">
        <f t="shared" si="11"/>
        <v>-1106812253</v>
      </c>
    </row>
    <row r="350" spans="1:21" ht="21">
      <c r="A350" s="268" t="s">
        <v>125</v>
      </c>
      <c r="B350" s="269"/>
      <c r="C350" s="270">
        <v>234018</v>
      </c>
      <c r="D350" s="269"/>
      <c r="E350" s="270">
        <v>787397171</v>
      </c>
      <c r="F350" s="124"/>
      <c r="G350" s="270">
        <v>-1062252211</v>
      </c>
      <c r="H350" s="269"/>
      <c r="I350" s="270">
        <f t="shared" si="10"/>
        <v>-274855040</v>
      </c>
      <c r="J350" s="270"/>
      <c r="K350" s="124">
        <v>3738260</v>
      </c>
      <c r="L350" s="270"/>
      <c r="M350" s="270">
        <v>13918887106</v>
      </c>
      <c r="N350" s="269"/>
      <c r="O350" s="270">
        <v>-18186057158</v>
      </c>
      <c r="P350" s="270"/>
      <c r="Q350" s="270">
        <f t="shared" si="11"/>
        <v>-4267170052</v>
      </c>
    </row>
    <row r="351" spans="1:21" ht="21">
      <c r="A351" s="268" t="s">
        <v>105</v>
      </c>
      <c r="B351" s="269"/>
      <c r="C351" s="270">
        <v>122642</v>
      </c>
      <c r="D351" s="269"/>
      <c r="E351" s="270">
        <v>2811095504</v>
      </c>
      <c r="F351" s="124"/>
      <c r="G351" s="270">
        <v>-2751407772</v>
      </c>
      <c r="H351" s="269"/>
      <c r="I351" s="270">
        <f t="shared" si="10"/>
        <v>59687732</v>
      </c>
      <c r="J351" s="270"/>
      <c r="K351" s="124">
        <v>2081848</v>
      </c>
      <c r="L351" s="270"/>
      <c r="M351" s="270">
        <v>42891813129</v>
      </c>
      <c r="N351" s="269"/>
      <c r="O351" s="270">
        <v>-48205268052</v>
      </c>
      <c r="P351" s="270"/>
      <c r="Q351" s="270">
        <f t="shared" si="11"/>
        <v>-5313454923</v>
      </c>
    </row>
    <row r="352" spans="1:21" ht="21">
      <c r="A352" s="268" t="s">
        <v>289</v>
      </c>
      <c r="B352" s="269"/>
      <c r="C352" s="270">
        <v>1044127</v>
      </c>
      <c r="D352" s="269"/>
      <c r="E352" s="270">
        <v>1382859052</v>
      </c>
      <c r="F352" s="124"/>
      <c r="G352" s="270">
        <v>-1518132084</v>
      </c>
      <c r="H352" s="269"/>
      <c r="I352" s="270">
        <f t="shared" si="10"/>
        <v>-135273032</v>
      </c>
      <c r="J352" s="270"/>
      <c r="K352" s="124">
        <v>11962869</v>
      </c>
      <c r="L352" s="270"/>
      <c r="M352" s="270">
        <v>14370602294</v>
      </c>
      <c r="N352" s="269"/>
      <c r="O352" s="270">
        <v>-15701519913</v>
      </c>
      <c r="P352" s="270"/>
      <c r="Q352" s="270">
        <f t="shared" si="11"/>
        <v>-1330917619</v>
      </c>
    </row>
    <row r="353" spans="1:17" ht="21">
      <c r="A353" s="268" t="s">
        <v>177</v>
      </c>
      <c r="B353" s="269"/>
      <c r="C353" s="270">
        <v>811563</v>
      </c>
      <c r="D353" s="269"/>
      <c r="E353" s="270">
        <v>5222914969</v>
      </c>
      <c r="F353" s="124"/>
      <c r="G353" s="270">
        <v>-5089968405</v>
      </c>
      <c r="H353" s="269"/>
      <c r="I353" s="270">
        <f t="shared" si="10"/>
        <v>132946564</v>
      </c>
      <c r="J353" s="270"/>
      <c r="K353" s="124">
        <v>11502083</v>
      </c>
      <c r="L353" s="270"/>
      <c r="M353" s="270">
        <v>64610431818</v>
      </c>
      <c r="N353" s="269"/>
      <c r="O353" s="270">
        <v>-67636343627</v>
      </c>
      <c r="P353" s="270"/>
      <c r="Q353" s="270">
        <f t="shared" si="11"/>
        <v>-3025911809</v>
      </c>
    </row>
    <row r="354" spans="1:17" ht="21">
      <c r="A354" s="268" t="s">
        <v>383</v>
      </c>
      <c r="B354" s="269"/>
      <c r="C354" s="270">
        <v>605471</v>
      </c>
      <c r="D354" s="269"/>
      <c r="E354" s="270">
        <v>3132417086</v>
      </c>
      <c r="F354" s="124"/>
      <c r="G354" s="270">
        <v>-3939825968</v>
      </c>
      <c r="H354" s="269"/>
      <c r="I354" s="270">
        <f t="shared" si="10"/>
        <v>-807408882</v>
      </c>
      <c r="J354" s="270"/>
      <c r="K354" s="124">
        <v>7291943</v>
      </c>
      <c r="L354" s="270"/>
      <c r="M354" s="270">
        <v>40132183946</v>
      </c>
      <c r="N354" s="269"/>
      <c r="O354" s="270">
        <v>-43791957589</v>
      </c>
      <c r="P354" s="270"/>
      <c r="Q354" s="270">
        <f t="shared" si="11"/>
        <v>-3659773643</v>
      </c>
    </row>
    <row r="355" spans="1:17" ht="21">
      <c r="A355" s="268" t="s">
        <v>152</v>
      </c>
      <c r="B355" s="269"/>
      <c r="C355" s="270">
        <v>998520</v>
      </c>
      <c r="D355" s="269"/>
      <c r="E355" s="270">
        <v>1495211884</v>
      </c>
      <c r="F355" s="124"/>
      <c r="G355" s="270">
        <v>-1658477348</v>
      </c>
      <c r="H355" s="269"/>
      <c r="I355" s="270">
        <f t="shared" si="10"/>
        <v>-163265464</v>
      </c>
      <c r="J355" s="270"/>
      <c r="K355" s="124">
        <v>23878974</v>
      </c>
      <c r="L355" s="270"/>
      <c r="M355" s="270">
        <v>35925527643</v>
      </c>
      <c r="N355" s="269"/>
      <c r="O355" s="270">
        <v>-39598367935</v>
      </c>
      <c r="P355" s="270"/>
      <c r="Q355" s="270">
        <f t="shared" si="11"/>
        <v>-3672840292</v>
      </c>
    </row>
    <row r="356" spans="1:17" ht="21">
      <c r="A356" s="268" t="s">
        <v>95</v>
      </c>
      <c r="B356" s="269"/>
      <c r="C356" s="270">
        <v>623174</v>
      </c>
      <c r="D356" s="269"/>
      <c r="E356" s="270">
        <v>2341804693</v>
      </c>
      <c r="F356" s="124"/>
      <c r="G356" s="270">
        <v>-3004322384</v>
      </c>
      <c r="H356" s="269"/>
      <c r="I356" s="270">
        <f t="shared" si="10"/>
        <v>-662517691</v>
      </c>
      <c r="J356" s="270"/>
      <c r="K356" s="124">
        <v>18127408</v>
      </c>
      <c r="L356" s="270"/>
      <c r="M356" s="270">
        <v>76908011957</v>
      </c>
      <c r="N356" s="269"/>
      <c r="O356" s="270">
        <v>-84231363941</v>
      </c>
      <c r="P356" s="270"/>
      <c r="Q356" s="270">
        <f t="shared" si="11"/>
        <v>-7323351984</v>
      </c>
    </row>
    <row r="357" spans="1:17" ht="21">
      <c r="A357" s="268" t="s">
        <v>201</v>
      </c>
      <c r="B357" s="269"/>
      <c r="C357" s="270">
        <v>1767427</v>
      </c>
      <c r="D357" s="269"/>
      <c r="E357" s="270">
        <v>3010730486</v>
      </c>
      <c r="F357" s="124"/>
      <c r="G357" s="270">
        <v>-3183013156</v>
      </c>
      <c r="H357" s="269"/>
      <c r="I357" s="270">
        <f t="shared" si="10"/>
        <v>-172282670</v>
      </c>
      <c r="J357" s="270"/>
      <c r="K357" s="124">
        <v>37730797</v>
      </c>
      <c r="L357" s="270"/>
      <c r="M357" s="270">
        <v>61826930734</v>
      </c>
      <c r="N357" s="269"/>
      <c r="O357" s="270">
        <v>-67065057066</v>
      </c>
      <c r="P357" s="270"/>
      <c r="Q357" s="270">
        <f t="shared" si="11"/>
        <v>-5238126332</v>
      </c>
    </row>
    <row r="358" spans="1:17" ht="21">
      <c r="A358" s="268" t="s">
        <v>364</v>
      </c>
      <c r="B358" s="269"/>
      <c r="C358" s="270">
        <v>335296</v>
      </c>
      <c r="D358" s="269"/>
      <c r="E358" s="270">
        <v>1079839355</v>
      </c>
      <c r="F358" s="124"/>
      <c r="G358" s="270">
        <v>-1414896146</v>
      </c>
      <c r="H358" s="269"/>
      <c r="I358" s="270">
        <f t="shared" si="10"/>
        <v>-335056791</v>
      </c>
      <c r="J358" s="270"/>
      <c r="K358" s="124">
        <v>5485942</v>
      </c>
      <c r="L358" s="270"/>
      <c r="M358" s="270">
        <v>19291431893</v>
      </c>
      <c r="N358" s="269"/>
      <c r="O358" s="270">
        <v>-22890187324</v>
      </c>
      <c r="P358" s="270"/>
      <c r="Q358" s="270">
        <f t="shared" si="11"/>
        <v>-3598755431</v>
      </c>
    </row>
    <row r="359" spans="1:17" ht="21">
      <c r="A359" s="268" t="s">
        <v>239</v>
      </c>
      <c r="B359" s="269"/>
      <c r="C359" s="270">
        <v>0</v>
      </c>
      <c r="D359" s="269"/>
      <c r="E359" s="270">
        <v>0</v>
      </c>
      <c r="F359" s="124"/>
      <c r="G359" s="270">
        <v>0</v>
      </c>
      <c r="H359" s="269"/>
      <c r="I359" s="270">
        <f t="shared" si="10"/>
        <v>0</v>
      </c>
      <c r="J359" s="270"/>
      <c r="K359" s="124">
        <v>19020196</v>
      </c>
      <c r="L359" s="270"/>
      <c r="M359" s="270">
        <v>47163658212</v>
      </c>
      <c r="N359" s="269"/>
      <c r="O359" s="270">
        <v>-49112414556</v>
      </c>
      <c r="P359" s="270"/>
      <c r="Q359" s="270">
        <f t="shared" si="11"/>
        <v>-1948756344</v>
      </c>
    </row>
    <row r="360" spans="1:17" ht="21">
      <c r="A360" s="268" t="s">
        <v>118</v>
      </c>
      <c r="B360" s="269"/>
      <c r="C360" s="270">
        <v>500103</v>
      </c>
      <c r="D360" s="269"/>
      <c r="E360" s="270">
        <v>1082539038</v>
      </c>
      <c r="F360" s="124"/>
      <c r="G360" s="270">
        <v>-1358673376</v>
      </c>
      <c r="H360" s="269"/>
      <c r="I360" s="270">
        <f t="shared" si="10"/>
        <v>-276134338</v>
      </c>
      <c r="J360" s="270"/>
      <c r="K360" s="124">
        <v>18302578</v>
      </c>
      <c r="L360" s="270"/>
      <c r="M360" s="270">
        <v>47186349945</v>
      </c>
      <c r="N360" s="269"/>
      <c r="O360" s="270">
        <v>-52548313069</v>
      </c>
      <c r="P360" s="270"/>
      <c r="Q360" s="270">
        <f t="shared" si="11"/>
        <v>-5361963124</v>
      </c>
    </row>
    <row r="361" spans="1:17" ht="21">
      <c r="A361" s="268" t="s">
        <v>123</v>
      </c>
      <c r="B361" s="269"/>
      <c r="C361" s="270">
        <v>92330</v>
      </c>
      <c r="D361" s="269"/>
      <c r="E361" s="270">
        <v>1568470893</v>
      </c>
      <c r="F361" s="124"/>
      <c r="G361" s="270">
        <v>-1905842399</v>
      </c>
      <c r="H361" s="269"/>
      <c r="I361" s="270">
        <f t="shared" si="10"/>
        <v>-337371506</v>
      </c>
      <c r="J361" s="270"/>
      <c r="K361" s="124">
        <v>5683454</v>
      </c>
      <c r="L361" s="270"/>
      <c r="M361" s="270">
        <v>106521249018</v>
      </c>
      <c r="N361" s="269"/>
      <c r="O361" s="270">
        <v>-119996806453</v>
      </c>
      <c r="P361" s="270"/>
      <c r="Q361" s="270">
        <f t="shared" si="11"/>
        <v>-13475557435</v>
      </c>
    </row>
    <row r="362" spans="1:17" ht="21">
      <c r="A362" s="268" t="s">
        <v>506</v>
      </c>
      <c r="B362" s="269"/>
      <c r="C362" s="270">
        <v>0</v>
      </c>
      <c r="D362" s="269"/>
      <c r="E362" s="270">
        <v>0</v>
      </c>
      <c r="F362" s="124"/>
      <c r="G362" s="270">
        <v>0</v>
      </c>
      <c r="H362" s="269"/>
      <c r="I362" s="270">
        <f t="shared" si="10"/>
        <v>0</v>
      </c>
      <c r="J362" s="270"/>
      <c r="K362" s="124">
        <v>1751970</v>
      </c>
      <c r="L362" s="270"/>
      <c r="M362" s="270">
        <v>26493631744</v>
      </c>
      <c r="N362" s="269"/>
      <c r="O362" s="270">
        <v>-25957991177</v>
      </c>
      <c r="P362" s="270"/>
      <c r="Q362" s="270">
        <f t="shared" si="11"/>
        <v>535640567</v>
      </c>
    </row>
    <row r="363" spans="1:17" ht="21">
      <c r="A363" s="268" t="s">
        <v>481</v>
      </c>
      <c r="B363" s="269"/>
      <c r="C363" s="270">
        <v>0</v>
      </c>
      <c r="D363" s="269"/>
      <c r="E363" s="270">
        <v>0</v>
      </c>
      <c r="F363" s="124"/>
      <c r="G363" s="270">
        <v>0</v>
      </c>
      <c r="H363" s="269"/>
      <c r="I363" s="270">
        <f t="shared" si="10"/>
        <v>0</v>
      </c>
      <c r="J363" s="270"/>
      <c r="K363" s="124">
        <v>2376846</v>
      </c>
      <c r="L363" s="270"/>
      <c r="M363" s="270">
        <v>7495878196</v>
      </c>
      <c r="N363" s="269"/>
      <c r="O363" s="270">
        <v>-7271245569</v>
      </c>
      <c r="P363" s="270"/>
      <c r="Q363" s="270">
        <f t="shared" si="11"/>
        <v>224632627</v>
      </c>
    </row>
    <row r="364" spans="1:17" ht="21">
      <c r="A364" s="268" t="s">
        <v>410</v>
      </c>
      <c r="B364" s="269"/>
      <c r="C364" s="270">
        <v>0</v>
      </c>
      <c r="D364" s="269"/>
      <c r="E364" s="270">
        <v>0</v>
      </c>
      <c r="F364" s="124"/>
      <c r="G364" s="270">
        <v>0</v>
      </c>
      <c r="H364" s="269"/>
      <c r="I364" s="270">
        <f t="shared" si="10"/>
        <v>0</v>
      </c>
      <c r="J364" s="270"/>
      <c r="K364" s="124">
        <v>1986463</v>
      </c>
      <c r="L364" s="270"/>
      <c r="M364" s="270">
        <v>1383323637</v>
      </c>
      <c r="N364" s="269"/>
      <c r="O364" s="270">
        <v>-2645806984</v>
      </c>
      <c r="P364" s="270"/>
      <c r="Q364" s="270">
        <f t="shared" si="11"/>
        <v>-1262483347</v>
      </c>
    </row>
    <row r="365" spans="1:17" ht="21">
      <c r="A365" s="268" t="s">
        <v>528</v>
      </c>
      <c r="B365" s="269"/>
      <c r="C365" s="270">
        <v>78888</v>
      </c>
      <c r="D365" s="269"/>
      <c r="E365" s="270">
        <v>58990466</v>
      </c>
      <c r="F365" s="124"/>
      <c r="G365" s="270">
        <v>-106347826</v>
      </c>
      <c r="H365" s="269"/>
      <c r="I365" s="270">
        <f t="shared" si="10"/>
        <v>-47357360</v>
      </c>
      <c r="J365" s="270"/>
      <c r="K365" s="124">
        <v>78888</v>
      </c>
      <c r="L365" s="270"/>
      <c r="M365" s="270">
        <v>58990466</v>
      </c>
      <c r="N365" s="269"/>
      <c r="O365" s="270">
        <v>-106347826</v>
      </c>
      <c r="P365" s="270"/>
      <c r="Q365" s="270">
        <f t="shared" si="11"/>
        <v>-47357360</v>
      </c>
    </row>
    <row r="366" spans="1:17" ht="21">
      <c r="A366" s="268" t="s">
        <v>411</v>
      </c>
      <c r="B366" s="269"/>
      <c r="C366" s="270">
        <v>0</v>
      </c>
      <c r="D366" s="269"/>
      <c r="E366" s="270">
        <v>0</v>
      </c>
      <c r="F366" s="124"/>
      <c r="G366" s="270">
        <v>0</v>
      </c>
      <c r="H366" s="269"/>
      <c r="I366" s="270">
        <f t="shared" si="10"/>
        <v>0</v>
      </c>
      <c r="J366" s="270"/>
      <c r="K366" s="124">
        <v>3820233</v>
      </c>
      <c r="L366" s="270"/>
      <c r="M366" s="270">
        <v>3820233</v>
      </c>
      <c r="N366" s="269"/>
      <c r="O366" s="270">
        <v>-817902851</v>
      </c>
      <c r="P366" s="270"/>
      <c r="Q366" s="270">
        <f t="shared" si="11"/>
        <v>-814082618</v>
      </c>
    </row>
    <row r="367" spans="1:17" ht="21">
      <c r="A367" s="268" t="s">
        <v>485</v>
      </c>
      <c r="B367" s="269"/>
      <c r="C367" s="270">
        <v>0</v>
      </c>
      <c r="D367" s="269"/>
      <c r="E367" s="270">
        <v>0</v>
      </c>
      <c r="F367" s="124"/>
      <c r="G367" s="270">
        <v>0</v>
      </c>
      <c r="H367" s="269"/>
      <c r="I367" s="270">
        <f t="shared" si="10"/>
        <v>0</v>
      </c>
      <c r="J367" s="270"/>
      <c r="K367" s="124">
        <v>1</v>
      </c>
      <c r="L367" s="270"/>
      <c r="M367" s="270">
        <v>1</v>
      </c>
      <c r="N367" s="269"/>
      <c r="O367" s="270">
        <v>-3720</v>
      </c>
      <c r="P367" s="270"/>
      <c r="Q367" s="270">
        <f t="shared" si="11"/>
        <v>-3719</v>
      </c>
    </row>
    <row r="368" spans="1:17" ht="21">
      <c r="A368" s="268" t="s">
        <v>526</v>
      </c>
      <c r="B368" s="269"/>
      <c r="C368" s="270">
        <v>10944676</v>
      </c>
      <c r="D368" s="269"/>
      <c r="E368" s="270">
        <v>2150294768</v>
      </c>
      <c r="F368" s="124"/>
      <c r="G368" s="270">
        <v>-2172818648</v>
      </c>
      <c r="H368" s="269"/>
      <c r="I368" s="270">
        <f t="shared" si="10"/>
        <v>-22523880</v>
      </c>
      <c r="J368" s="270"/>
      <c r="K368" s="124">
        <v>10944676</v>
      </c>
      <c r="L368" s="270"/>
      <c r="M368" s="270">
        <v>2150294768</v>
      </c>
      <c r="N368" s="269"/>
      <c r="O368" s="270">
        <v>-2172818648</v>
      </c>
      <c r="P368" s="270"/>
      <c r="Q368" s="270">
        <f t="shared" si="11"/>
        <v>-22523880</v>
      </c>
    </row>
    <row r="369" spans="1:21 16350:16372" ht="21">
      <c r="A369" s="268" t="s">
        <v>412</v>
      </c>
      <c r="B369" s="269"/>
      <c r="C369" s="270">
        <v>0</v>
      </c>
      <c r="D369" s="269"/>
      <c r="E369" s="270">
        <v>0</v>
      </c>
      <c r="F369" s="124"/>
      <c r="G369" s="270">
        <v>0</v>
      </c>
      <c r="H369" s="269"/>
      <c r="I369" s="270">
        <f t="shared" si="10"/>
        <v>0</v>
      </c>
      <c r="J369" s="270"/>
      <c r="K369" s="124">
        <v>9239915</v>
      </c>
      <c r="L369" s="270"/>
      <c r="M369" s="270">
        <v>1552254436</v>
      </c>
      <c r="N369" s="269"/>
      <c r="O369" s="270">
        <v>-2231939819</v>
      </c>
      <c r="P369" s="270"/>
      <c r="Q369" s="270">
        <f t="shared" si="11"/>
        <v>-679685383</v>
      </c>
    </row>
    <row r="370" spans="1:21 16350:16372" ht="21">
      <c r="A370" s="268" t="s">
        <v>507</v>
      </c>
      <c r="B370" s="269"/>
      <c r="C370" s="270">
        <v>0</v>
      </c>
      <c r="D370" s="269"/>
      <c r="E370" s="270">
        <v>0</v>
      </c>
      <c r="F370" s="124"/>
      <c r="G370" s="270">
        <v>0</v>
      </c>
      <c r="H370" s="269"/>
      <c r="I370" s="270">
        <f t="shared" si="10"/>
        <v>0</v>
      </c>
      <c r="J370" s="270"/>
      <c r="K370" s="124">
        <v>1796848</v>
      </c>
      <c r="L370" s="270"/>
      <c r="M370" s="270">
        <v>4724000229</v>
      </c>
      <c r="N370" s="269"/>
      <c r="O370" s="270">
        <v>-6200562345</v>
      </c>
      <c r="P370" s="270"/>
      <c r="Q370" s="270">
        <f>M370+O370</f>
        <v>-1476562116</v>
      </c>
    </row>
    <row r="371" spans="1:21 16350:16372" ht="21">
      <c r="A371" s="268"/>
      <c r="B371" s="269"/>
      <c r="C371" s="270">
        <v>0</v>
      </c>
      <c r="D371" s="269"/>
      <c r="E371" s="270">
        <v>90079</v>
      </c>
      <c r="F371" s="124"/>
      <c r="G371" s="270">
        <v>0</v>
      </c>
      <c r="H371" s="269"/>
      <c r="I371" s="270">
        <v>0</v>
      </c>
      <c r="J371" s="270"/>
      <c r="K371" s="124">
        <v>0</v>
      </c>
      <c r="L371" s="270"/>
      <c r="M371" s="270">
        <v>0</v>
      </c>
      <c r="N371" s="269"/>
      <c r="O371" s="270">
        <v>0</v>
      </c>
      <c r="P371" s="270"/>
      <c r="Q371" s="270">
        <f t="shared" ref="Q371:Q372" si="12">M371+O371</f>
        <v>0</v>
      </c>
    </row>
    <row r="372" spans="1:21 16350:16372" ht="21">
      <c r="A372" s="268" t="s">
        <v>390</v>
      </c>
      <c r="B372" s="269"/>
      <c r="C372" s="270">
        <v>0</v>
      </c>
      <c r="D372" s="269"/>
      <c r="E372" s="270">
        <v>0</v>
      </c>
      <c r="F372" s="124"/>
      <c r="G372" s="270">
        <v>0</v>
      </c>
      <c r="H372" s="269"/>
      <c r="I372" s="270">
        <f t="shared" si="10"/>
        <v>0</v>
      </c>
      <c r="J372" s="270"/>
      <c r="K372" s="124">
        <v>2453220</v>
      </c>
      <c r="L372" s="270"/>
      <c r="M372" s="270">
        <v>2466363618</v>
      </c>
      <c r="N372" s="269"/>
      <c r="O372" s="270">
        <v>-3247203522</v>
      </c>
      <c r="P372" s="270"/>
      <c r="Q372" s="270">
        <f t="shared" si="12"/>
        <v>-780839904</v>
      </c>
    </row>
    <row r="373" spans="1:21 16350:16372" ht="21.6" thickBot="1">
      <c r="A373" s="268" t="s">
        <v>2</v>
      </c>
      <c r="B373" s="269"/>
      <c r="C373" s="271">
        <f>SUM(C8:C372)</f>
        <v>286561907</v>
      </c>
      <c r="D373" s="269"/>
      <c r="E373" s="271">
        <f>SUM(E8:E372)</f>
        <v>922091706029</v>
      </c>
      <c r="F373" s="124"/>
      <c r="G373" s="271">
        <f>SUM(G8:G372)</f>
        <v>-1019470046865</v>
      </c>
      <c r="H373" s="269"/>
      <c r="I373" s="271">
        <f>SUM(I8:I372)</f>
        <v>-97378430915</v>
      </c>
      <c r="J373" s="270"/>
      <c r="K373" s="271">
        <f>SUM(K8:K372)</f>
        <v>4188259443</v>
      </c>
      <c r="L373" s="270"/>
      <c r="M373" s="271">
        <f>SUM(M8:M372)</f>
        <v>16391665261466</v>
      </c>
      <c r="N373" s="124"/>
      <c r="O373" s="271">
        <f>SUM(O8:O372)</f>
        <v>-17102792475736</v>
      </c>
      <c r="P373" s="269"/>
      <c r="Q373" s="271">
        <f>SUM(Q8:Q372)</f>
        <v>-711127214270</v>
      </c>
      <c r="XDV373" s="12">
        <f>SUM(C373:XDU373)</f>
        <v>-1612536378941</v>
      </c>
      <c r="XER373" s="12">
        <f>SUM(E373:XEQ373)</f>
        <v>-3225359319789</v>
      </c>
    </row>
    <row r="374" spans="1:21 16350:16372" s="13" customFormat="1" ht="24.75" customHeight="1" thickTop="1">
      <c r="A374" s="247"/>
      <c r="B374" s="247"/>
      <c r="C374" s="256"/>
      <c r="D374" s="247"/>
      <c r="E374" s="247"/>
      <c r="F374" s="247"/>
      <c r="G374" s="247"/>
      <c r="H374" s="247"/>
      <c r="I374" s="247"/>
      <c r="J374" s="247"/>
      <c r="K374" s="256"/>
      <c r="L374" s="247"/>
      <c r="M374" s="247"/>
      <c r="N374" s="247"/>
      <c r="O374" s="247"/>
      <c r="P374" s="247"/>
      <c r="Q374" s="247"/>
      <c r="R374" s="161"/>
      <c r="S374" s="161"/>
    </row>
    <row r="375" spans="1:21 16350:16372" s="13" customFormat="1" ht="24.6">
      <c r="A375" s="132"/>
      <c r="B375" s="132"/>
      <c r="C375" s="272"/>
      <c r="D375" s="132"/>
      <c r="E375" s="273"/>
      <c r="F375" s="273"/>
      <c r="G375" s="273"/>
      <c r="H375" s="273"/>
      <c r="I375" s="259"/>
      <c r="J375" s="259"/>
      <c r="K375" s="259"/>
      <c r="L375" s="259"/>
      <c r="M375" s="259"/>
      <c r="N375" s="259"/>
      <c r="O375" s="274"/>
      <c r="P375" s="259"/>
      <c r="Q375" s="259"/>
      <c r="R375" s="161"/>
      <c r="S375" s="161"/>
    </row>
    <row r="376" spans="1:21 16350:16372" s="13" customFormat="1" ht="24.6">
      <c r="A376" s="367" t="s">
        <v>36</v>
      </c>
      <c r="B376" s="368"/>
      <c r="C376" s="368"/>
      <c r="D376" s="368"/>
      <c r="E376" s="368"/>
      <c r="F376" s="368"/>
      <c r="G376" s="368"/>
      <c r="H376" s="368"/>
      <c r="I376" s="368"/>
      <c r="J376" s="368"/>
      <c r="K376" s="368"/>
      <c r="L376" s="368"/>
      <c r="M376" s="368"/>
      <c r="N376" s="368"/>
      <c r="O376" s="368"/>
      <c r="P376" s="368"/>
      <c r="Q376" s="369"/>
      <c r="R376" s="161"/>
      <c r="S376" s="153">
        <v>144067367745</v>
      </c>
      <c r="T376" s="153">
        <v>283027074</v>
      </c>
    </row>
    <row r="377" spans="1:21 16350:16372" s="13" customFormat="1" ht="24.6">
      <c r="A377" s="275"/>
      <c r="B377" s="275"/>
      <c r="C377" s="275"/>
      <c r="D377" s="275"/>
      <c r="E377" s="275"/>
      <c r="F377" s="275"/>
      <c r="G377" s="275"/>
      <c r="H377" s="275"/>
      <c r="I377" s="275"/>
      <c r="J377" s="275"/>
      <c r="K377" s="275"/>
      <c r="L377" s="275"/>
      <c r="M377" s="275"/>
      <c r="N377" s="275"/>
      <c r="O377" s="275"/>
      <c r="P377" s="275"/>
      <c r="Q377" s="275"/>
      <c r="R377" s="161"/>
      <c r="S377" s="153">
        <v>1133914388834</v>
      </c>
      <c r="T377" s="153">
        <v>3515700042</v>
      </c>
    </row>
    <row r="378" spans="1:21 16350:16372" hidden="1">
      <c r="S378" s="20">
        <f>S376-S377</f>
        <v>-989847021089</v>
      </c>
      <c r="T378" s="20">
        <f>T376-T377</f>
        <v>-3232672968</v>
      </c>
      <c r="U378" s="20">
        <f>SUM(S378:T378)</f>
        <v>-993079694057</v>
      </c>
    </row>
    <row r="379" spans="1:21 16350:16372" s="141" customFormat="1" ht="36" hidden="1">
      <c r="A379" s="278"/>
      <c r="B379" s="278"/>
      <c r="C379" s="278"/>
      <c r="D379" s="278"/>
      <c r="E379" s="279"/>
      <c r="F379" s="279"/>
      <c r="G379" s="279"/>
      <c r="H379" s="279"/>
      <c r="I379" s="280"/>
      <c r="J379" s="280"/>
      <c r="K379" s="280"/>
      <c r="L379" s="280"/>
      <c r="M379" s="280"/>
      <c r="N379" s="280"/>
      <c r="O379" s="280"/>
      <c r="P379" s="280"/>
      <c r="Q379" s="280"/>
      <c r="S379" s="153">
        <v>52537064</v>
      </c>
    </row>
    <row r="380" spans="1:21 16350:16372" s="142" customFormat="1" ht="36" hidden="1">
      <c r="A380" s="278"/>
      <c r="B380" s="278"/>
      <c r="C380" s="281">
        <v>41066060</v>
      </c>
      <c r="D380" s="278"/>
      <c r="E380" s="279">
        <v>415787484787</v>
      </c>
      <c r="F380" s="279"/>
      <c r="G380" s="279">
        <f>I380-E380</f>
        <v>-380746074025</v>
      </c>
      <c r="H380" s="279"/>
      <c r="I380" s="280">
        <v>35041410762</v>
      </c>
      <c r="J380" s="280"/>
      <c r="K380" s="280">
        <v>2749917449</v>
      </c>
      <c r="L380" s="280"/>
      <c r="M380" s="280">
        <v>10343248475500</v>
      </c>
      <c r="N380" s="280"/>
      <c r="O380" s="280">
        <f>M380-Q380</f>
        <v>11336328169557</v>
      </c>
      <c r="P380" s="280"/>
      <c r="Q380" s="280">
        <v>-993079694057</v>
      </c>
      <c r="R380" s="141"/>
      <c r="S380" s="153">
        <v>11249752393</v>
      </c>
    </row>
    <row r="381" spans="1:21 16350:16372" s="143" customFormat="1" ht="27" hidden="1">
      <c r="A381" s="129"/>
      <c r="B381" s="129"/>
      <c r="C381" s="282">
        <f>C375-C380</f>
        <v>-41066060</v>
      </c>
      <c r="D381" s="129"/>
      <c r="E381" s="121">
        <f>E373-E380</f>
        <v>506304221242</v>
      </c>
      <c r="F381" s="121"/>
      <c r="G381" s="121">
        <f>G380-G373</f>
        <v>638723972840</v>
      </c>
      <c r="H381" s="121"/>
      <c r="I381" s="283">
        <v>2095132493</v>
      </c>
      <c r="J381" s="283"/>
      <c r="K381" s="283">
        <f>K375-K380</f>
        <v>-2749917449</v>
      </c>
      <c r="L381" s="283"/>
      <c r="M381" s="283">
        <f>M373-M380</f>
        <v>6048416785966</v>
      </c>
      <c r="N381" s="283"/>
      <c r="O381" s="283">
        <f>O373+O380</f>
        <v>-5766464306179</v>
      </c>
      <c r="P381" s="283"/>
      <c r="Q381" s="284">
        <v>52020303045</v>
      </c>
      <c r="S381" s="153">
        <v>23428360</v>
      </c>
    </row>
    <row r="382" spans="1:21 16350:16372" ht="27" hidden="1">
      <c r="E382" s="276" t="s">
        <v>460</v>
      </c>
      <c r="G382" s="276">
        <f>I382+I381</f>
        <v>3228424056</v>
      </c>
      <c r="I382" s="283">
        <v>1133291563</v>
      </c>
      <c r="M382" s="277" t="s">
        <v>460</v>
      </c>
      <c r="O382" s="283">
        <f>Q382+Q381</f>
        <v>63293483798</v>
      </c>
      <c r="Q382" s="284">
        <v>11273180753</v>
      </c>
      <c r="S382" s="153">
        <v>51967765981</v>
      </c>
    </row>
    <row r="383" spans="1:21 16350:16372" ht="27" hidden="1">
      <c r="I383" s="283"/>
      <c r="O383" s="277">
        <f>O381+O382</f>
        <v>-5703170822381</v>
      </c>
      <c r="Q383" s="284">
        <v>0</v>
      </c>
      <c r="S383" s="20">
        <f>SUM(S379:S382)</f>
        <v>63293483798</v>
      </c>
    </row>
  </sheetData>
  <autoFilter ref="A7:Q373" xr:uid="{00000000-0009-0000-0000-00000B000000}">
    <sortState xmlns:xlrd2="http://schemas.microsoft.com/office/spreadsheetml/2017/richdata2" ref="A8:Q179">
      <sortCondition ref="A7"/>
    </sortState>
  </autoFilter>
  <mergeCells count="6">
    <mergeCell ref="A376:Q376"/>
    <mergeCell ref="K6:Q6"/>
    <mergeCell ref="C6:I6"/>
    <mergeCell ref="A1:Q1"/>
    <mergeCell ref="A2:Q2"/>
    <mergeCell ref="A3:Q3"/>
  </mergeCells>
  <printOptions horizontalCentered="1"/>
  <pageMargins left="0.25" right="0.25" top="0.75" bottom="0.75" header="0.3" footer="0.3"/>
  <pageSetup paperSize="9" scale="49" fitToHeight="0" orientation="landscape" r:id="rId1"/>
  <rowBreaks count="2" manualBreakCount="2">
    <brk id="290" max="16" man="1"/>
    <brk id="374" max="16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ET331"/>
  <sheetViews>
    <sheetView rightToLeft="1" tabSelected="1" view="pageBreakPreview" topLeftCell="A6" zoomScaleNormal="100" zoomScaleSheetLayoutView="100" workbookViewId="0">
      <pane xSplit="2" ySplit="2" topLeftCell="C8" activePane="bottomRight" state="frozen"/>
      <selection activeCell="E17" sqref="E17"/>
      <selection pane="topRight" activeCell="E17" sqref="E17"/>
      <selection pane="bottomLeft" activeCell="E17" sqref="E17"/>
      <selection pane="bottomRight" activeCell="A11" sqref="A11"/>
    </sheetView>
  </sheetViews>
  <sheetFormatPr defaultColWidth="9.109375" defaultRowHeight="21"/>
  <cols>
    <col min="1" max="1" width="30.33203125" style="247" bestFit="1" customWidth="1"/>
    <col min="2" max="2" width="0.5546875" style="247" customWidth="1"/>
    <col min="3" max="3" width="19.6640625" style="259" bestFit="1" customWidth="1"/>
    <col min="4" max="4" width="0.88671875" style="259" customWidth="1"/>
    <col min="5" max="5" width="26.5546875" style="259" bestFit="1" customWidth="1"/>
    <col min="6" max="6" width="1.109375" style="259" customWidth="1"/>
    <col min="7" max="7" width="27.33203125" style="259" bestFit="1" customWidth="1"/>
    <col min="8" max="8" width="1" style="259" customWidth="1"/>
    <col min="9" max="9" width="26.6640625" style="267" bestFit="1" customWidth="1"/>
    <col min="10" max="10" width="1.109375" style="267" customWidth="1"/>
    <col min="11" max="11" width="19.6640625" style="259" bestFit="1" customWidth="1"/>
    <col min="12" max="12" width="1.109375" style="259" customWidth="1"/>
    <col min="13" max="13" width="26" style="259" bestFit="1" customWidth="1"/>
    <col min="14" max="14" width="1" style="259" customWidth="1"/>
    <col min="15" max="15" width="26.6640625" style="259" bestFit="1" customWidth="1"/>
    <col min="16" max="16" width="1.109375" style="259" customWidth="1"/>
    <col min="17" max="17" width="24.6640625" style="259" bestFit="1" customWidth="1"/>
    <col min="18" max="18" width="23" style="11" bestFit="1" customWidth="1"/>
    <col min="19" max="16384" width="9.109375" style="11"/>
  </cols>
  <sheetData>
    <row r="1" spans="1:17" ht="21.6">
      <c r="A1" s="298" t="s">
        <v>72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</row>
    <row r="2" spans="1:17" ht="21.6">
      <c r="A2" s="298" t="s">
        <v>44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</row>
    <row r="3" spans="1:17" ht="21.6">
      <c r="A3" s="298" t="s">
        <v>500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</row>
    <row r="4" spans="1:17" ht="21.6">
      <c r="A4" s="246"/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</row>
    <row r="5" spans="1:17">
      <c r="A5" s="297" t="s">
        <v>324</v>
      </c>
      <c r="B5" s="297"/>
      <c r="C5" s="297"/>
      <c r="D5" s="297"/>
      <c r="E5" s="297"/>
      <c r="F5" s="297"/>
      <c r="G5" s="297"/>
      <c r="H5" s="285"/>
    </row>
    <row r="6" spans="1:17" ht="22.2" thickBot="1">
      <c r="A6" s="104"/>
      <c r="B6" s="104"/>
      <c r="C6" s="295" t="s">
        <v>570</v>
      </c>
      <c r="D6" s="295"/>
      <c r="E6" s="295"/>
      <c r="F6" s="295"/>
      <c r="G6" s="295"/>
      <c r="H6" s="295"/>
      <c r="I6" s="295"/>
      <c r="J6" s="286"/>
      <c r="K6" s="296" t="s">
        <v>569</v>
      </c>
      <c r="L6" s="296"/>
      <c r="M6" s="296"/>
      <c r="N6" s="296"/>
      <c r="O6" s="296"/>
      <c r="P6" s="296"/>
      <c r="Q6" s="296"/>
    </row>
    <row r="7" spans="1:17" ht="42.6" thickBot="1">
      <c r="A7" s="287" t="s">
        <v>31</v>
      </c>
      <c r="B7" s="288"/>
      <c r="C7" s="266" t="s">
        <v>3</v>
      </c>
      <c r="D7" s="267"/>
      <c r="E7" s="265" t="s">
        <v>17</v>
      </c>
      <c r="F7" s="267"/>
      <c r="G7" s="266" t="s">
        <v>35</v>
      </c>
      <c r="H7" s="267"/>
      <c r="I7" s="265" t="s">
        <v>191</v>
      </c>
      <c r="J7" s="265"/>
      <c r="K7" s="266" t="s">
        <v>3</v>
      </c>
      <c r="L7" s="267"/>
      <c r="M7" s="265" t="s">
        <v>17</v>
      </c>
      <c r="N7" s="267"/>
      <c r="O7" s="266" t="s">
        <v>35</v>
      </c>
      <c r="P7" s="267"/>
      <c r="Q7" s="265" t="s">
        <v>191</v>
      </c>
    </row>
    <row r="8" spans="1:17">
      <c r="A8" s="248" t="s">
        <v>227</v>
      </c>
      <c r="C8" s="124">
        <v>187893</v>
      </c>
      <c r="D8" s="124"/>
      <c r="E8" s="124">
        <v>7573216651</v>
      </c>
      <c r="F8" s="124"/>
      <c r="G8" s="124">
        <v>-7531513965</v>
      </c>
      <c r="H8" s="124"/>
      <c r="I8" s="263">
        <f t="shared" ref="I8:I71" si="0">E8+G8</f>
        <v>41702686</v>
      </c>
      <c r="J8" s="263"/>
      <c r="K8" s="124">
        <v>187893</v>
      </c>
      <c r="L8" s="124"/>
      <c r="M8" s="124">
        <v>7573216651</v>
      </c>
      <c r="N8" s="124"/>
      <c r="O8" s="124">
        <v>-6709107612</v>
      </c>
      <c r="P8" s="124"/>
      <c r="Q8" s="124">
        <f>M8+O8</f>
        <v>864109039</v>
      </c>
    </row>
    <row r="9" spans="1:17">
      <c r="A9" s="253" t="s">
        <v>297</v>
      </c>
      <c r="C9" s="124">
        <v>1232347</v>
      </c>
      <c r="D9" s="124"/>
      <c r="E9" s="124">
        <v>5967366278</v>
      </c>
      <c r="F9" s="124"/>
      <c r="G9" s="124">
        <v>-6768176839</v>
      </c>
      <c r="H9" s="124"/>
      <c r="I9" s="263">
        <f t="shared" si="0"/>
        <v>-800810561</v>
      </c>
      <c r="J9" s="263"/>
      <c r="K9" s="124">
        <v>1232347</v>
      </c>
      <c r="L9" s="124"/>
      <c r="M9" s="124">
        <v>5967366278</v>
      </c>
      <c r="N9" s="124"/>
      <c r="O9" s="124">
        <v>-6842922783</v>
      </c>
      <c r="P9" s="124"/>
      <c r="Q9" s="124">
        <f t="shared" ref="Q9:Q72" si="1">M9+O9</f>
        <v>-875556505</v>
      </c>
    </row>
    <row r="10" spans="1:17">
      <c r="A10" s="253" t="s">
        <v>211</v>
      </c>
      <c r="C10" s="124">
        <v>4974782</v>
      </c>
      <c r="D10" s="124"/>
      <c r="E10" s="124">
        <v>70095842481</v>
      </c>
      <c r="F10" s="124"/>
      <c r="G10" s="124">
        <v>-73491284078</v>
      </c>
      <c r="H10" s="124"/>
      <c r="I10" s="263">
        <f t="shared" si="0"/>
        <v>-3395441597</v>
      </c>
      <c r="J10" s="263"/>
      <c r="K10" s="124">
        <v>4974782</v>
      </c>
      <c r="L10" s="124"/>
      <c r="M10" s="124">
        <v>70095842481</v>
      </c>
      <c r="N10" s="124"/>
      <c r="O10" s="124">
        <v>-79697002485</v>
      </c>
      <c r="P10" s="124"/>
      <c r="Q10" s="124">
        <f t="shared" si="1"/>
        <v>-9601160004</v>
      </c>
    </row>
    <row r="11" spans="1:17">
      <c r="A11" s="253" t="s">
        <v>401</v>
      </c>
      <c r="C11" s="124">
        <v>13119781</v>
      </c>
      <c r="D11" s="124"/>
      <c r="E11" s="124">
        <v>26791795365</v>
      </c>
      <c r="F11" s="124"/>
      <c r="G11" s="124">
        <v>-21364939987</v>
      </c>
      <c r="H11" s="124"/>
      <c r="I11" s="263">
        <f t="shared" si="0"/>
        <v>5426855378</v>
      </c>
      <c r="J11" s="263"/>
      <c r="K11" s="124">
        <v>13119781</v>
      </c>
      <c r="L11" s="124"/>
      <c r="M11" s="124">
        <v>26791795365</v>
      </c>
      <c r="N11" s="124"/>
      <c r="O11" s="124">
        <v>-37516718491</v>
      </c>
      <c r="P11" s="124"/>
      <c r="Q11" s="124">
        <f t="shared" si="1"/>
        <v>-10724923126</v>
      </c>
    </row>
    <row r="12" spans="1:17">
      <c r="A12" s="253" t="s">
        <v>278</v>
      </c>
      <c r="C12" s="124">
        <v>1599082</v>
      </c>
      <c r="D12" s="124"/>
      <c r="E12" s="124">
        <v>20278295612</v>
      </c>
      <c r="F12" s="124"/>
      <c r="G12" s="124">
        <v>-20354185810</v>
      </c>
      <c r="H12" s="124"/>
      <c r="I12" s="263">
        <f t="shared" si="0"/>
        <v>-75890198</v>
      </c>
      <c r="J12" s="263"/>
      <c r="K12" s="124">
        <v>1599082</v>
      </c>
      <c r="L12" s="124"/>
      <c r="M12" s="124">
        <v>20278295612</v>
      </c>
      <c r="N12" s="124"/>
      <c r="O12" s="124">
        <v>-23997589881</v>
      </c>
      <c r="P12" s="124"/>
      <c r="Q12" s="124">
        <f t="shared" si="1"/>
        <v>-3719294269</v>
      </c>
    </row>
    <row r="13" spans="1:17">
      <c r="A13" s="253" t="s">
        <v>221</v>
      </c>
      <c r="C13" s="124">
        <v>31370630</v>
      </c>
      <c r="D13" s="124"/>
      <c r="E13" s="124">
        <v>73773680024</v>
      </c>
      <c r="F13" s="124"/>
      <c r="G13" s="124">
        <v>-74360282827</v>
      </c>
      <c r="H13" s="124"/>
      <c r="I13" s="263">
        <f t="shared" si="0"/>
        <v>-586602803</v>
      </c>
      <c r="J13" s="263"/>
      <c r="K13" s="124">
        <v>31370630</v>
      </c>
      <c r="L13" s="124"/>
      <c r="M13" s="124">
        <v>73773680024</v>
      </c>
      <c r="N13" s="124"/>
      <c r="O13" s="124">
        <v>-88813769020</v>
      </c>
      <c r="P13" s="124"/>
      <c r="Q13" s="124">
        <f t="shared" si="1"/>
        <v>-15040088996</v>
      </c>
    </row>
    <row r="14" spans="1:17">
      <c r="A14" s="253" t="s">
        <v>203</v>
      </c>
      <c r="C14" s="124">
        <v>14265107</v>
      </c>
      <c r="D14" s="124"/>
      <c r="E14" s="124">
        <v>13054913921</v>
      </c>
      <c r="F14" s="124"/>
      <c r="G14" s="124">
        <v>-12514794262</v>
      </c>
      <c r="H14" s="124"/>
      <c r="I14" s="263">
        <f t="shared" si="0"/>
        <v>540119659</v>
      </c>
      <c r="J14" s="263"/>
      <c r="K14" s="124">
        <v>14265107</v>
      </c>
      <c r="L14" s="124"/>
      <c r="M14" s="124">
        <v>13054913921</v>
      </c>
      <c r="N14" s="124"/>
      <c r="O14" s="124">
        <v>-22786601460</v>
      </c>
      <c r="P14" s="124"/>
      <c r="Q14" s="124">
        <f t="shared" si="1"/>
        <v>-9731687539</v>
      </c>
    </row>
    <row r="15" spans="1:17">
      <c r="A15" s="253" t="s">
        <v>121</v>
      </c>
      <c r="C15" s="124">
        <v>4474255</v>
      </c>
      <c r="D15" s="124"/>
      <c r="E15" s="124">
        <v>27342307005</v>
      </c>
      <c r="F15" s="124"/>
      <c r="G15" s="124">
        <v>-27666501400</v>
      </c>
      <c r="H15" s="124"/>
      <c r="I15" s="263">
        <f t="shared" si="0"/>
        <v>-324194395</v>
      </c>
      <c r="J15" s="263"/>
      <c r="K15" s="124">
        <v>4474255</v>
      </c>
      <c r="L15" s="124"/>
      <c r="M15" s="124">
        <v>27342307005</v>
      </c>
      <c r="N15" s="124"/>
      <c r="O15" s="124">
        <v>-31571566889</v>
      </c>
      <c r="P15" s="124"/>
      <c r="Q15" s="124">
        <f t="shared" si="1"/>
        <v>-4229259884</v>
      </c>
    </row>
    <row r="16" spans="1:17">
      <c r="A16" s="253" t="s">
        <v>108</v>
      </c>
      <c r="C16" s="124">
        <v>4733060</v>
      </c>
      <c r="D16" s="124"/>
      <c r="E16" s="124">
        <v>7948168318</v>
      </c>
      <c r="F16" s="124"/>
      <c r="G16" s="124">
        <v>-4601543633</v>
      </c>
      <c r="H16" s="124"/>
      <c r="I16" s="263">
        <f t="shared" si="0"/>
        <v>3346624685</v>
      </c>
      <c r="J16" s="263"/>
      <c r="K16" s="124">
        <v>4733060</v>
      </c>
      <c r="L16" s="124"/>
      <c r="M16" s="124">
        <v>7948168318</v>
      </c>
      <c r="N16" s="124"/>
      <c r="O16" s="124">
        <v>-11015754995</v>
      </c>
      <c r="P16" s="124"/>
      <c r="Q16" s="124">
        <f t="shared" si="1"/>
        <v>-3067586677</v>
      </c>
    </row>
    <row r="17" spans="1:17">
      <c r="A17" s="253" t="s">
        <v>180</v>
      </c>
      <c r="C17" s="124">
        <v>762534</v>
      </c>
      <c r="D17" s="124"/>
      <c r="E17" s="124">
        <v>4350677773</v>
      </c>
      <c r="F17" s="124"/>
      <c r="G17" s="124">
        <v>-3986589782</v>
      </c>
      <c r="H17" s="124"/>
      <c r="I17" s="263">
        <f t="shared" si="0"/>
        <v>364087991</v>
      </c>
      <c r="J17" s="263"/>
      <c r="K17" s="124">
        <v>762534</v>
      </c>
      <c r="L17" s="124"/>
      <c r="M17" s="124">
        <v>4350677773</v>
      </c>
      <c r="N17" s="124"/>
      <c r="O17" s="124">
        <v>-5984968927</v>
      </c>
      <c r="P17" s="124"/>
      <c r="Q17" s="124">
        <f t="shared" si="1"/>
        <v>-1634291154</v>
      </c>
    </row>
    <row r="18" spans="1:17">
      <c r="A18" s="253" t="s">
        <v>286</v>
      </c>
      <c r="C18" s="124">
        <v>18530225</v>
      </c>
      <c r="D18" s="124"/>
      <c r="E18" s="124">
        <v>51667431679</v>
      </c>
      <c r="F18" s="124"/>
      <c r="G18" s="124">
        <v>-54568379241</v>
      </c>
      <c r="H18" s="124"/>
      <c r="I18" s="263">
        <f t="shared" si="0"/>
        <v>-2900947562</v>
      </c>
      <c r="J18" s="263"/>
      <c r="K18" s="124">
        <v>18530225</v>
      </c>
      <c r="L18" s="124"/>
      <c r="M18" s="124">
        <v>51667431679</v>
      </c>
      <c r="N18" s="124"/>
      <c r="O18" s="124">
        <v>-56304674880</v>
      </c>
      <c r="P18" s="124"/>
      <c r="Q18" s="124">
        <f t="shared" si="1"/>
        <v>-4637243201</v>
      </c>
    </row>
    <row r="19" spans="1:17">
      <c r="A19" s="253" t="s">
        <v>78</v>
      </c>
      <c r="C19" s="124">
        <v>5151013</v>
      </c>
      <c r="D19" s="124"/>
      <c r="E19" s="124">
        <v>89139252477</v>
      </c>
      <c r="F19" s="124"/>
      <c r="G19" s="124">
        <v>-94225493079</v>
      </c>
      <c r="H19" s="124"/>
      <c r="I19" s="263">
        <f t="shared" si="0"/>
        <v>-5086240602</v>
      </c>
      <c r="J19" s="263"/>
      <c r="K19" s="124">
        <v>5151013</v>
      </c>
      <c r="L19" s="124"/>
      <c r="M19" s="124">
        <v>89139252477</v>
      </c>
      <c r="N19" s="124"/>
      <c r="O19" s="124">
        <v>-80467129486</v>
      </c>
      <c r="P19" s="124"/>
      <c r="Q19" s="124">
        <f t="shared" si="1"/>
        <v>8672122991</v>
      </c>
    </row>
    <row r="20" spans="1:17">
      <c r="A20" s="253" t="s">
        <v>501</v>
      </c>
      <c r="C20" s="124">
        <v>3926450</v>
      </c>
      <c r="D20" s="124"/>
      <c r="E20" s="124">
        <v>7597392161</v>
      </c>
      <c r="F20" s="124"/>
      <c r="G20" s="124">
        <v>-7688747567</v>
      </c>
      <c r="H20" s="124"/>
      <c r="I20" s="263">
        <f t="shared" si="0"/>
        <v>-91355406</v>
      </c>
      <c r="J20" s="263"/>
      <c r="K20" s="124">
        <v>3926450</v>
      </c>
      <c r="L20" s="124"/>
      <c r="M20" s="124">
        <v>7597392161</v>
      </c>
      <c r="N20" s="124"/>
      <c r="O20" s="124">
        <v>-10104837442</v>
      </c>
      <c r="P20" s="124"/>
      <c r="Q20" s="124">
        <f t="shared" si="1"/>
        <v>-2507445281</v>
      </c>
    </row>
    <row r="21" spans="1:17">
      <c r="A21" s="253" t="s">
        <v>102</v>
      </c>
      <c r="C21" s="124">
        <v>2925211</v>
      </c>
      <c r="D21" s="124"/>
      <c r="E21" s="124">
        <v>37733788550</v>
      </c>
      <c r="F21" s="124"/>
      <c r="G21" s="124">
        <v>-37493235984</v>
      </c>
      <c r="H21" s="124"/>
      <c r="I21" s="263">
        <f t="shared" si="0"/>
        <v>240552566</v>
      </c>
      <c r="J21" s="263"/>
      <c r="K21" s="124">
        <v>2925211</v>
      </c>
      <c r="L21" s="124"/>
      <c r="M21" s="124">
        <v>37733788550</v>
      </c>
      <c r="N21" s="124"/>
      <c r="O21" s="124">
        <v>-34719192570</v>
      </c>
      <c r="P21" s="124"/>
      <c r="Q21" s="124">
        <f t="shared" si="1"/>
        <v>3014595980</v>
      </c>
    </row>
    <row r="22" spans="1:17">
      <c r="A22" s="253" t="s">
        <v>133</v>
      </c>
      <c r="C22" s="124">
        <v>23726419</v>
      </c>
      <c r="D22" s="124"/>
      <c r="E22" s="124">
        <v>14125808271</v>
      </c>
      <c r="F22" s="124"/>
      <c r="G22" s="124">
        <v>-14291772429</v>
      </c>
      <c r="H22" s="124"/>
      <c r="I22" s="263">
        <f t="shared" si="0"/>
        <v>-165964158</v>
      </c>
      <c r="J22" s="263"/>
      <c r="K22" s="124">
        <v>23726419</v>
      </c>
      <c r="L22" s="124"/>
      <c r="M22" s="124">
        <v>14125808271</v>
      </c>
      <c r="N22" s="124"/>
      <c r="O22" s="124">
        <v>-18154746612</v>
      </c>
      <c r="P22" s="124"/>
      <c r="Q22" s="124">
        <f t="shared" si="1"/>
        <v>-4028938341</v>
      </c>
    </row>
    <row r="23" spans="1:17">
      <c r="A23" s="253" t="s">
        <v>306</v>
      </c>
      <c r="C23" s="124">
        <v>405561</v>
      </c>
      <c r="D23" s="124"/>
      <c r="E23" s="124">
        <v>18129291909</v>
      </c>
      <c r="F23" s="124"/>
      <c r="G23" s="124">
        <v>-19390862325</v>
      </c>
      <c r="H23" s="124"/>
      <c r="I23" s="263">
        <f t="shared" si="0"/>
        <v>-1261570416</v>
      </c>
      <c r="J23" s="263"/>
      <c r="K23" s="124">
        <v>405561</v>
      </c>
      <c r="L23" s="124"/>
      <c r="M23" s="124">
        <v>18129291909</v>
      </c>
      <c r="N23" s="124"/>
      <c r="O23" s="124">
        <v>-23174427808</v>
      </c>
      <c r="P23" s="124"/>
      <c r="Q23" s="124">
        <f t="shared" si="1"/>
        <v>-5045135899</v>
      </c>
    </row>
    <row r="24" spans="1:17">
      <c r="A24" s="253" t="s">
        <v>97</v>
      </c>
      <c r="C24" s="124">
        <v>2952241</v>
      </c>
      <c r="D24" s="124"/>
      <c r="E24" s="124">
        <v>55483218156</v>
      </c>
      <c r="F24" s="124"/>
      <c r="G24" s="124">
        <v>-55792355724</v>
      </c>
      <c r="H24" s="124"/>
      <c r="I24" s="263">
        <f t="shared" si="0"/>
        <v>-309137568</v>
      </c>
      <c r="J24" s="263"/>
      <c r="K24" s="124">
        <v>2952241</v>
      </c>
      <c r="L24" s="124"/>
      <c r="M24" s="124">
        <v>55483218156</v>
      </c>
      <c r="N24" s="124"/>
      <c r="O24" s="124">
        <v>-45451268549</v>
      </c>
      <c r="P24" s="124"/>
      <c r="Q24" s="124">
        <f t="shared" si="1"/>
        <v>10031949607</v>
      </c>
    </row>
    <row r="25" spans="1:17">
      <c r="A25" s="253" t="s">
        <v>294</v>
      </c>
      <c r="C25" s="124">
        <v>41892478</v>
      </c>
      <c r="D25" s="124"/>
      <c r="E25" s="124">
        <v>20950599173</v>
      </c>
      <c r="F25" s="124"/>
      <c r="G25" s="124">
        <v>-21440191352</v>
      </c>
      <c r="H25" s="124"/>
      <c r="I25" s="263">
        <f t="shared" si="0"/>
        <v>-489592179</v>
      </c>
      <c r="J25" s="263"/>
      <c r="K25" s="124">
        <v>41892478</v>
      </c>
      <c r="L25" s="124"/>
      <c r="M25" s="124">
        <v>20950599173</v>
      </c>
      <c r="N25" s="124"/>
      <c r="O25" s="124">
        <v>-21128457786</v>
      </c>
      <c r="P25" s="124"/>
      <c r="Q25" s="124">
        <f t="shared" si="1"/>
        <v>-177858613</v>
      </c>
    </row>
    <row r="26" spans="1:17">
      <c r="A26" s="253" t="s">
        <v>476</v>
      </c>
      <c r="C26" s="124">
        <v>17151066</v>
      </c>
      <c r="D26" s="124"/>
      <c r="E26" s="124">
        <v>77400084610</v>
      </c>
      <c r="F26" s="124"/>
      <c r="G26" s="124">
        <v>-76566178684</v>
      </c>
      <c r="H26" s="124"/>
      <c r="I26" s="263">
        <f t="shared" si="0"/>
        <v>833905926</v>
      </c>
      <c r="J26" s="263"/>
      <c r="K26" s="124">
        <v>17151066</v>
      </c>
      <c r="L26" s="124"/>
      <c r="M26" s="124">
        <v>77400084610</v>
      </c>
      <c r="N26" s="124"/>
      <c r="O26" s="124">
        <v>-82316617219</v>
      </c>
      <c r="P26" s="124"/>
      <c r="Q26" s="124">
        <f t="shared" si="1"/>
        <v>-4916532609</v>
      </c>
    </row>
    <row r="27" spans="1:17">
      <c r="A27" s="253" t="s">
        <v>122</v>
      </c>
      <c r="C27" s="124">
        <v>982520</v>
      </c>
      <c r="D27" s="124"/>
      <c r="E27" s="124">
        <v>13239483138</v>
      </c>
      <c r="F27" s="124"/>
      <c r="G27" s="124">
        <v>-14808131214</v>
      </c>
      <c r="H27" s="124"/>
      <c r="I27" s="263">
        <f t="shared" si="0"/>
        <v>-1568648076</v>
      </c>
      <c r="J27" s="263"/>
      <c r="K27" s="124">
        <v>982520</v>
      </c>
      <c r="L27" s="124"/>
      <c r="M27" s="124">
        <v>13239483138</v>
      </c>
      <c r="N27" s="124"/>
      <c r="O27" s="124">
        <v>-13136947551</v>
      </c>
      <c r="P27" s="124"/>
      <c r="Q27" s="124">
        <f t="shared" si="1"/>
        <v>102535587</v>
      </c>
    </row>
    <row r="28" spans="1:17">
      <c r="A28" s="253" t="s">
        <v>200</v>
      </c>
      <c r="C28" s="124">
        <v>1898299</v>
      </c>
      <c r="D28" s="124"/>
      <c r="E28" s="124">
        <v>22641174292</v>
      </c>
      <c r="F28" s="124"/>
      <c r="G28" s="124">
        <v>-24008194984</v>
      </c>
      <c r="H28" s="124"/>
      <c r="I28" s="263">
        <f t="shared" si="0"/>
        <v>-1367020692</v>
      </c>
      <c r="J28" s="263"/>
      <c r="K28" s="124">
        <v>1898299</v>
      </c>
      <c r="L28" s="124"/>
      <c r="M28" s="124">
        <v>22641174292</v>
      </c>
      <c r="N28" s="124"/>
      <c r="O28" s="124">
        <v>-13120035697</v>
      </c>
      <c r="P28" s="124"/>
      <c r="Q28" s="124">
        <f t="shared" si="1"/>
        <v>9521138595</v>
      </c>
    </row>
    <row r="29" spans="1:17">
      <c r="A29" s="253" t="s">
        <v>153</v>
      </c>
      <c r="C29" s="124">
        <v>17994368</v>
      </c>
      <c r="D29" s="124"/>
      <c r="E29" s="124">
        <v>23479682072</v>
      </c>
      <c r="F29" s="124"/>
      <c r="G29" s="124">
        <v>-23856626207</v>
      </c>
      <c r="H29" s="124"/>
      <c r="I29" s="263">
        <f t="shared" si="0"/>
        <v>-376944135</v>
      </c>
      <c r="J29" s="263"/>
      <c r="K29" s="124">
        <v>17994368</v>
      </c>
      <c r="L29" s="124"/>
      <c r="M29" s="124">
        <v>23479682072</v>
      </c>
      <c r="N29" s="124"/>
      <c r="O29" s="124">
        <v>-37435562171</v>
      </c>
      <c r="P29" s="124"/>
      <c r="Q29" s="124">
        <f t="shared" si="1"/>
        <v>-13955880099</v>
      </c>
    </row>
    <row r="30" spans="1:17">
      <c r="A30" s="253" t="s">
        <v>140</v>
      </c>
      <c r="C30" s="124">
        <v>2793305</v>
      </c>
      <c r="D30" s="124"/>
      <c r="E30" s="124">
        <v>21951965002</v>
      </c>
      <c r="F30" s="124"/>
      <c r="G30" s="124">
        <v>-23707834950</v>
      </c>
      <c r="H30" s="124"/>
      <c r="I30" s="263">
        <f t="shared" si="0"/>
        <v>-1755869948</v>
      </c>
      <c r="J30" s="263"/>
      <c r="K30" s="124">
        <v>2793305</v>
      </c>
      <c r="L30" s="124"/>
      <c r="M30" s="124">
        <v>21951965002</v>
      </c>
      <c r="N30" s="124"/>
      <c r="O30" s="124">
        <v>-19494181577</v>
      </c>
      <c r="P30" s="124"/>
      <c r="Q30" s="124">
        <f t="shared" si="1"/>
        <v>2457783425</v>
      </c>
    </row>
    <row r="31" spans="1:17">
      <c r="A31" s="253" t="s">
        <v>312</v>
      </c>
      <c r="C31" s="124">
        <v>8438400</v>
      </c>
      <c r="D31" s="124"/>
      <c r="E31" s="124">
        <v>33735506638</v>
      </c>
      <c r="F31" s="124"/>
      <c r="G31" s="124">
        <v>-29211208756</v>
      </c>
      <c r="H31" s="124"/>
      <c r="I31" s="263">
        <f t="shared" si="0"/>
        <v>4524297882</v>
      </c>
      <c r="J31" s="263"/>
      <c r="K31" s="124">
        <v>8438400</v>
      </c>
      <c r="L31" s="124"/>
      <c r="M31" s="124">
        <v>33735506638</v>
      </c>
      <c r="N31" s="124"/>
      <c r="O31" s="124">
        <v>-42072319042</v>
      </c>
      <c r="P31" s="124"/>
      <c r="Q31" s="124">
        <f t="shared" si="1"/>
        <v>-8336812404</v>
      </c>
    </row>
    <row r="32" spans="1:17">
      <c r="A32" s="253" t="s">
        <v>261</v>
      </c>
      <c r="C32" s="124">
        <v>41202279</v>
      </c>
      <c r="D32" s="124"/>
      <c r="E32" s="124">
        <v>16517049299</v>
      </c>
      <c r="F32" s="124"/>
      <c r="G32" s="124">
        <v>-15995243647</v>
      </c>
      <c r="H32" s="124"/>
      <c r="I32" s="263">
        <f t="shared" si="0"/>
        <v>521805652</v>
      </c>
      <c r="J32" s="263"/>
      <c r="K32" s="124">
        <v>41202279</v>
      </c>
      <c r="L32" s="124"/>
      <c r="M32" s="124">
        <v>16517049299</v>
      </c>
      <c r="N32" s="124"/>
      <c r="O32" s="124">
        <v>-21840421617</v>
      </c>
      <c r="P32" s="124"/>
      <c r="Q32" s="124">
        <f t="shared" si="1"/>
        <v>-5323372318</v>
      </c>
    </row>
    <row r="33" spans="1:17">
      <c r="A33" s="253" t="s">
        <v>127</v>
      </c>
      <c r="C33" s="124">
        <v>11067013</v>
      </c>
      <c r="D33" s="124"/>
      <c r="E33" s="124">
        <v>38896348996</v>
      </c>
      <c r="F33" s="124"/>
      <c r="G33" s="124">
        <v>-40006261834</v>
      </c>
      <c r="H33" s="124"/>
      <c r="I33" s="263">
        <f t="shared" si="0"/>
        <v>-1109912838</v>
      </c>
      <c r="J33" s="263"/>
      <c r="K33" s="124">
        <v>11067013</v>
      </c>
      <c r="L33" s="124"/>
      <c r="M33" s="124">
        <v>38896348996</v>
      </c>
      <c r="N33" s="124"/>
      <c r="O33" s="124">
        <v>-58281347332</v>
      </c>
      <c r="P33" s="124"/>
      <c r="Q33" s="124">
        <f t="shared" si="1"/>
        <v>-19384998336</v>
      </c>
    </row>
    <row r="34" spans="1:17" s="136" customFormat="1">
      <c r="A34" s="253" t="s">
        <v>494</v>
      </c>
      <c r="B34" s="247"/>
      <c r="C34" s="124">
        <v>13880219</v>
      </c>
      <c r="D34" s="124"/>
      <c r="E34" s="124">
        <v>84703488182</v>
      </c>
      <c r="F34" s="124"/>
      <c r="G34" s="124">
        <v>-88025384491</v>
      </c>
      <c r="H34" s="124"/>
      <c r="I34" s="263">
        <f t="shared" si="0"/>
        <v>-3321896309</v>
      </c>
      <c r="J34" s="263"/>
      <c r="K34" s="124">
        <v>13880219</v>
      </c>
      <c r="L34" s="124"/>
      <c r="M34" s="124">
        <v>84703488182</v>
      </c>
      <c r="N34" s="124"/>
      <c r="O34" s="124">
        <v>-71881733424</v>
      </c>
      <c r="P34" s="124"/>
      <c r="Q34" s="124">
        <f t="shared" si="1"/>
        <v>12821754758</v>
      </c>
    </row>
    <row r="35" spans="1:17">
      <c r="A35" s="253" t="s">
        <v>246</v>
      </c>
      <c r="C35" s="124">
        <v>10685833</v>
      </c>
      <c r="D35" s="124"/>
      <c r="E35" s="124">
        <v>70829586498</v>
      </c>
      <c r="F35" s="124"/>
      <c r="G35" s="124">
        <v>-74045626498</v>
      </c>
      <c r="H35" s="124"/>
      <c r="I35" s="263">
        <f t="shared" si="0"/>
        <v>-3216040000</v>
      </c>
      <c r="J35" s="263"/>
      <c r="K35" s="124">
        <v>10685833</v>
      </c>
      <c r="L35" s="124"/>
      <c r="M35" s="124">
        <v>70829586498</v>
      </c>
      <c r="N35" s="124"/>
      <c r="O35" s="124">
        <v>-84740256463</v>
      </c>
      <c r="P35" s="124"/>
      <c r="Q35" s="124">
        <f t="shared" si="1"/>
        <v>-13910669965</v>
      </c>
    </row>
    <row r="36" spans="1:17">
      <c r="A36" s="253" t="s">
        <v>371</v>
      </c>
      <c r="C36" s="124">
        <v>14064973</v>
      </c>
      <c r="D36" s="124"/>
      <c r="E36" s="124">
        <v>34734258436</v>
      </c>
      <c r="F36" s="124"/>
      <c r="G36" s="124">
        <v>-38175777073</v>
      </c>
      <c r="H36" s="124"/>
      <c r="I36" s="263">
        <f t="shared" si="0"/>
        <v>-3441518637</v>
      </c>
      <c r="J36" s="263"/>
      <c r="K36" s="124">
        <v>14064973</v>
      </c>
      <c r="L36" s="124"/>
      <c r="M36" s="124">
        <v>34734258436</v>
      </c>
      <c r="N36" s="124"/>
      <c r="O36" s="124">
        <v>-43754295833</v>
      </c>
      <c r="P36" s="124"/>
      <c r="Q36" s="124">
        <f t="shared" si="1"/>
        <v>-9020037397</v>
      </c>
    </row>
    <row r="37" spans="1:17">
      <c r="A37" s="253" t="s">
        <v>354</v>
      </c>
      <c r="C37" s="124">
        <v>17235096</v>
      </c>
      <c r="D37" s="124"/>
      <c r="E37" s="124">
        <v>29996677717</v>
      </c>
      <c r="F37" s="124"/>
      <c r="G37" s="124">
        <v>-28939635881</v>
      </c>
      <c r="H37" s="124"/>
      <c r="I37" s="263">
        <f t="shared" si="0"/>
        <v>1057041836</v>
      </c>
      <c r="J37" s="263"/>
      <c r="K37" s="124">
        <v>17235096</v>
      </c>
      <c r="L37" s="124"/>
      <c r="M37" s="124">
        <v>29996677717</v>
      </c>
      <c r="N37" s="124"/>
      <c r="O37" s="124">
        <v>-40407237890</v>
      </c>
      <c r="P37" s="124"/>
      <c r="Q37" s="124">
        <f t="shared" si="1"/>
        <v>-10410560173</v>
      </c>
    </row>
    <row r="38" spans="1:17">
      <c r="A38" s="253" t="s">
        <v>502</v>
      </c>
      <c r="C38" s="124">
        <v>17465484</v>
      </c>
      <c r="D38" s="124"/>
      <c r="E38" s="124">
        <v>20432630982</v>
      </c>
      <c r="F38" s="124"/>
      <c r="G38" s="124">
        <v>-18695161938</v>
      </c>
      <c r="H38" s="124"/>
      <c r="I38" s="263">
        <f t="shared" si="0"/>
        <v>1737469044</v>
      </c>
      <c r="J38" s="263"/>
      <c r="K38" s="124">
        <v>17465484</v>
      </c>
      <c r="L38" s="124"/>
      <c r="M38" s="124">
        <v>20432630982</v>
      </c>
      <c r="N38" s="124"/>
      <c r="O38" s="124">
        <v>-33510761867</v>
      </c>
      <c r="P38" s="124"/>
      <c r="Q38" s="124">
        <f t="shared" si="1"/>
        <v>-13078130885</v>
      </c>
    </row>
    <row r="39" spans="1:17">
      <c r="A39" s="253" t="s">
        <v>518</v>
      </c>
      <c r="C39" s="124">
        <v>4578238</v>
      </c>
      <c r="D39" s="124"/>
      <c r="E39" s="124">
        <v>15672826364</v>
      </c>
      <c r="F39" s="124"/>
      <c r="G39" s="124">
        <v>-15209815487</v>
      </c>
      <c r="H39" s="124"/>
      <c r="I39" s="263">
        <f t="shared" si="0"/>
        <v>463010877</v>
      </c>
      <c r="J39" s="263"/>
      <c r="K39" s="124">
        <v>4578238</v>
      </c>
      <c r="L39" s="124"/>
      <c r="M39" s="124">
        <v>15672826364</v>
      </c>
      <c r="N39" s="124"/>
      <c r="O39" s="124">
        <v>-18645049464</v>
      </c>
      <c r="P39" s="124"/>
      <c r="Q39" s="124">
        <f t="shared" si="1"/>
        <v>-2972223100</v>
      </c>
    </row>
    <row r="40" spans="1:17">
      <c r="A40" s="253" t="s">
        <v>327</v>
      </c>
      <c r="C40" s="124">
        <v>8210812</v>
      </c>
      <c r="D40" s="124"/>
      <c r="E40" s="124">
        <v>46032484695</v>
      </c>
      <c r="F40" s="124"/>
      <c r="G40" s="124">
        <v>-46115255883</v>
      </c>
      <c r="H40" s="124"/>
      <c r="I40" s="263">
        <f t="shared" si="0"/>
        <v>-82771188</v>
      </c>
      <c r="J40" s="263"/>
      <c r="K40" s="124">
        <v>8210812</v>
      </c>
      <c r="L40" s="124"/>
      <c r="M40" s="124">
        <v>46032484695</v>
      </c>
      <c r="N40" s="124"/>
      <c r="O40" s="124">
        <v>-44484680743</v>
      </c>
      <c r="P40" s="124"/>
      <c r="Q40" s="124">
        <f t="shared" si="1"/>
        <v>1547803952</v>
      </c>
    </row>
    <row r="41" spans="1:17">
      <c r="A41" s="253" t="s">
        <v>281</v>
      </c>
      <c r="C41" s="124">
        <v>3663302</v>
      </c>
      <c r="D41" s="124"/>
      <c r="E41" s="124">
        <v>24645196104</v>
      </c>
      <c r="F41" s="124"/>
      <c r="G41" s="124">
        <v>-24645196104</v>
      </c>
      <c r="H41" s="124"/>
      <c r="I41" s="263">
        <f t="shared" si="0"/>
        <v>0</v>
      </c>
      <c r="J41" s="263"/>
      <c r="K41" s="124">
        <v>3663302</v>
      </c>
      <c r="L41" s="124"/>
      <c r="M41" s="124">
        <v>24645196104</v>
      </c>
      <c r="N41" s="124"/>
      <c r="O41" s="124">
        <v>-26031956028</v>
      </c>
      <c r="P41" s="124"/>
      <c r="Q41" s="124">
        <f t="shared" si="1"/>
        <v>-1386759924</v>
      </c>
    </row>
    <row r="42" spans="1:17">
      <c r="A42" s="253" t="s">
        <v>366</v>
      </c>
      <c r="C42" s="124">
        <v>1761392</v>
      </c>
      <c r="D42" s="124"/>
      <c r="E42" s="124">
        <v>13772478349</v>
      </c>
      <c r="F42" s="124"/>
      <c r="G42" s="124">
        <v>-12976652241</v>
      </c>
      <c r="H42" s="124"/>
      <c r="I42" s="263">
        <f t="shared" si="0"/>
        <v>795826108</v>
      </c>
      <c r="J42" s="263"/>
      <c r="K42" s="124">
        <v>1761392</v>
      </c>
      <c r="L42" s="124"/>
      <c r="M42" s="124">
        <v>13772478349</v>
      </c>
      <c r="N42" s="124"/>
      <c r="O42" s="124">
        <v>-14804996012</v>
      </c>
      <c r="P42" s="124"/>
      <c r="Q42" s="124">
        <f t="shared" si="1"/>
        <v>-1032517663</v>
      </c>
    </row>
    <row r="43" spans="1:17">
      <c r="A43" s="253" t="s">
        <v>295</v>
      </c>
      <c r="C43" s="124">
        <v>15603384</v>
      </c>
      <c r="D43" s="124"/>
      <c r="E43" s="124">
        <v>24431810814</v>
      </c>
      <c r="F43" s="124"/>
      <c r="G43" s="124">
        <v>-23176579009</v>
      </c>
      <c r="H43" s="124"/>
      <c r="I43" s="263">
        <f t="shared" si="0"/>
        <v>1255231805</v>
      </c>
      <c r="J43" s="263"/>
      <c r="K43" s="124">
        <v>15603384</v>
      </c>
      <c r="L43" s="124"/>
      <c r="M43" s="124">
        <v>24431810814</v>
      </c>
      <c r="N43" s="124"/>
      <c r="O43" s="124">
        <v>-31695047737</v>
      </c>
      <c r="P43" s="124"/>
      <c r="Q43" s="124">
        <f t="shared" si="1"/>
        <v>-7263236923</v>
      </c>
    </row>
    <row r="44" spans="1:17">
      <c r="A44" s="253" t="s">
        <v>275</v>
      </c>
      <c r="C44" s="124">
        <v>5021057</v>
      </c>
      <c r="D44" s="124"/>
      <c r="E44" s="124">
        <v>20372396657</v>
      </c>
      <c r="F44" s="124"/>
      <c r="G44" s="124">
        <v>-20115921954</v>
      </c>
      <c r="H44" s="124"/>
      <c r="I44" s="263">
        <f t="shared" si="0"/>
        <v>256474703</v>
      </c>
      <c r="J44" s="263"/>
      <c r="K44" s="124">
        <v>5021057</v>
      </c>
      <c r="L44" s="124"/>
      <c r="M44" s="124">
        <v>20372396657</v>
      </c>
      <c r="N44" s="124"/>
      <c r="O44" s="124">
        <v>-23905871832</v>
      </c>
      <c r="P44" s="124"/>
      <c r="Q44" s="124">
        <f t="shared" si="1"/>
        <v>-3533475175</v>
      </c>
    </row>
    <row r="45" spans="1:17">
      <c r="A45" s="253" t="s">
        <v>182</v>
      </c>
      <c r="C45" s="124">
        <v>49524564</v>
      </c>
      <c r="D45" s="124"/>
      <c r="E45" s="124">
        <v>96416092158</v>
      </c>
      <c r="F45" s="124"/>
      <c r="G45" s="124">
        <v>-98430903461</v>
      </c>
      <c r="H45" s="124"/>
      <c r="I45" s="263">
        <f t="shared" si="0"/>
        <v>-2014811303</v>
      </c>
      <c r="J45" s="263"/>
      <c r="K45" s="124">
        <v>49524564</v>
      </c>
      <c r="L45" s="124"/>
      <c r="M45" s="124">
        <v>96416092158</v>
      </c>
      <c r="N45" s="124"/>
      <c r="O45" s="124">
        <v>-95878153738</v>
      </c>
      <c r="P45" s="124"/>
      <c r="Q45" s="124">
        <f t="shared" si="1"/>
        <v>537938420</v>
      </c>
    </row>
    <row r="46" spans="1:17">
      <c r="A46" s="253" t="s">
        <v>346</v>
      </c>
      <c r="C46" s="124">
        <v>19314974</v>
      </c>
      <c r="D46" s="124"/>
      <c r="E46" s="124">
        <v>147000683158</v>
      </c>
      <c r="F46" s="124"/>
      <c r="G46" s="124">
        <v>-175365873649</v>
      </c>
      <c r="H46" s="124"/>
      <c r="I46" s="263">
        <f t="shared" si="0"/>
        <v>-28365190491</v>
      </c>
      <c r="J46" s="263"/>
      <c r="K46" s="124">
        <v>19314974</v>
      </c>
      <c r="L46" s="124"/>
      <c r="M46" s="124">
        <v>147000683158</v>
      </c>
      <c r="N46" s="124"/>
      <c r="O46" s="124">
        <v>-177357723937</v>
      </c>
      <c r="P46" s="124"/>
      <c r="Q46" s="124">
        <f t="shared" si="1"/>
        <v>-30357040779</v>
      </c>
    </row>
    <row r="47" spans="1:17">
      <c r="A47" s="253" t="s">
        <v>271</v>
      </c>
      <c r="C47" s="124">
        <v>3366517</v>
      </c>
      <c r="D47" s="124"/>
      <c r="E47" s="124">
        <v>12403253572</v>
      </c>
      <c r="F47" s="124"/>
      <c r="G47" s="124">
        <v>-12644392295</v>
      </c>
      <c r="H47" s="124"/>
      <c r="I47" s="263">
        <f t="shared" si="0"/>
        <v>-241138723</v>
      </c>
      <c r="J47" s="263"/>
      <c r="K47" s="124">
        <v>3366517</v>
      </c>
      <c r="L47" s="124"/>
      <c r="M47" s="124">
        <v>12403253572</v>
      </c>
      <c r="N47" s="124"/>
      <c r="O47" s="124">
        <v>-15820584778</v>
      </c>
      <c r="P47" s="124"/>
      <c r="Q47" s="124">
        <f t="shared" si="1"/>
        <v>-3417331206</v>
      </c>
    </row>
    <row r="48" spans="1:17">
      <c r="A48" s="253" t="s">
        <v>293</v>
      </c>
      <c r="C48" s="124">
        <v>12586431</v>
      </c>
      <c r="D48" s="124"/>
      <c r="E48" s="124">
        <v>36530728328</v>
      </c>
      <c r="F48" s="124"/>
      <c r="G48" s="124">
        <v>-38901016629</v>
      </c>
      <c r="H48" s="124"/>
      <c r="I48" s="263">
        <f t="shared" si="0"/>
        <v>-2370288301</v>
      </c>
      <c r="J48" s="263"/>
      <c r="K48" s="124">
        <v>12586431</v>
      </c>
      <c r="L48" s="124"/>
      <c r="M48" s="124">
        <v>36530728328</v>
      </c>
      <c r="N48" s="124"/>
      <c r="O48" s="124">
        <v>-30675779331</v>
      </c>
      <c r="P48" s="124"/>
      <c r="Q48" s="124">
        <f t="shared" si="1"/>
        <v>5854948997</v>
      </c>
    </row>
    <row r="49" spans="1:17">
      <c r="A49" s="253" t="s">
        <v>241</v>
      </c>
      <c r="C49" s="124">
        <v>3473899</v>
      </c>
      <c r="D49" s="124"/>
      <c r="E49" s="124">
        <v>18476165283</v>
      </c>
      <c r="F49" s="124"/>
      <c r="G49" s="124">
        <v>-19437152468</v>
      </c>
      <c r="H49" s="124"/>
      <c r="I49" s="263">
        <f t="shared" si="0"/>
        <v>-960987185</v>
      </c>
      <c r="J49" s="263"/>
      <c r="K49" s="124">
        <v>3473899</v>
      </c>
      <c r="L49" s="124"/>
      <c r="M49" s="124">
        <v>18476165283</v>
      </c>
      <c r="N49" s="124"/>
      <c r="O49" s="124">
        <v>-15157581681</v>
      </c>
      <c r="P49" s="124"/>
      <c r="Q49" s="124">
        <f t="shared" si="1"/>
        <v>3318583602</v>
      </c>
    </row>
    <row r="50" spans="1:17">
      <c r="A50" s="253" t="s">
        <v>257</v>
      </c>
      <c r="C50" s="124">
        <v>2042946</v>
      </c>
      <c r="D50" s="124"/>
      <c r="E50" s="124">
        <v>50030161400</v>
      </c>
      <c r="F50" s="124"/>
      <c r="G50" s="124">
        <v>-53353069363</v>
      </c>
      <c r="H50" s="124"/>
      <c r="I50" s="263">
        <f t="shared" si="0"/>
        <v>-3322907963</v>
      </c>
      <c r="J50" s="263"/>
      <c r="K50" s="124">
        <v>2042946</v>
      </c>
      <c r="L50" s="124"/>
      <c r="M50" s="124">
        <v>50030161400</v>
      </c>
      <c r="N50" s="124"/>
      <c r="O50" s="124">
        <v>-49264881519</v>
      </c>
      <c r="P50" s="124"/>
      <c r="Q50" s="124">
        <f t="shared" si="1"/>
        <v>765279881</v>
      </c>
    </row>
    <row r="51" spans="1:17">
      <c r="A51" s="253" t="s">
        <v>402</v>
      </c>
      <c r="C51" s="124">
        <v>2523749</v>
      </c>
      <c r="D51" s="124"/>
      <c r="E51" s="124">
        <v>13497855868</v>
      </c>
      <c r="F51" s="124"/>
      <c r="G51" s="124">
        <v>-12732314920</v>
      </c>
      <c r="H51" s="124"/>
      <c r="I51" s="263">
        <f t="shared" si="0"/>
        <v>765540948</v>
      </c>
      <c r="J51" s="263"/>
      <c r="K51" s="124">
        <v>2523749</v>
      </c>
      <c r="L51" s="124"/>
      <c r="M51" s="124">
        <v>13497855868</v>
      </c>
      <c r="N51" s="124"/>
      <c r="O51" s="124">
        <v>-16709785789</v>
      </c>
      <c r="P51" s="124"/>
      <c r="Q51" s="124">
        <f t="shared" si="1"/>
        <v>-3211929921</v>
      </c>
    </row>
    <row r="52" spans="1:17">
      <c r="A52" s="253" t="s">
        <v>391</v>
      </c>
      <c r="C52" s="124">
        <v>4645723</v>
      </c>
      <c r="D52" s="124"/>
      <c r="E52" s="124">
        <v>60075057072</v>
      </c>
      <c r="F52" s="124"/>
      <c r="G52" s="124">
        <v>-65579898052</v>
      </c>
      <c r="H52" s="124"/>
      <c r="I52" s="263">
        <f t="shared" si="0"/>
        <v>-5504840980</v>
      </c>
      <c r="J52" s="263"/>
      <c r="K52" s="124">
        <v>4645723</v>
      </c>
      <c r="L52" s="124"/>
      <c r="M52" s="124">
        <v>60075057072</v>
      </c>
      <c r="N52" s="124"/>
      <c r="O52" s="124">
        <v>-33523996755</v>
      </c>
      <c r="P52" s="124"/>
      <c r="Q52" s="124">
        <f t="shared" si="1"/>
        <v>26551060317</v>
      </c>
    </row>
    <row r="53" spans="1:17">
      <c r="A53" s="253" t="s">
        <v>268</v>
      </c>
      <c r="C53" s="124">
        <v>36982608</v>
      </c>
      <c r="D53" s="124"/>
      <c r="E53" s="124">
        <v>22128129664</v>
      </c>
      <c r="F53" s="124"/>
      <c r="G53" s="124">
        <v>-23398676508</v>
      </c>
      <c r="H53" s="124"/>
      <c r="I53" s="263">
        <f t="shared" si="0"/>
        <v>-1270546844</v>
      </c>
      <c r="J53" s="263"/>
      <c r="K53" s="124">
        <v>36982608</v>
      </c>
      <c r="L53" s="124"/>
      <c r="M53" s="124">
        <v>22128129664</v>
      </c>
      <c r="N53" s="124"/>
      <c r="O53" s="124">
        <v>-38227843232</v>
      </c>
      <c r="P53" s="124"/>
      <c r="Q53" s="124">
        <f t="shared" si="1"/>
        <v>-16099713568</v>
      </c>
    </row>
    <row r="54" spans="1:17">
      <c r="A54" s="253" t="s">
        <v>103</v>
      </c>
      <c r="C54" s="124">
        <v>4435700</v>
      </c>
      <c r="D54" s="124"/>
      <c r="E54" s="124">
        <v>10915501859</v>
      </c>
      <c r="F54" s="124"/>
      <c r="G54" s="124">
        <v>-11290667357</v>
      </c>
      <c r="H54" s="124"/>
      <c r="I54" s="263">
        <f t="shared" si="0"/>
        <v>-375165498</v>
      </c>
      <c r="J54" s="263"/>
      <c r="K54" s="124">
        <v>4435700</v>
      </c>
      <c r="L54" s="124"/>
      <c r="M54" s="124">
        <v>10915501859</v>
      </c>
      <c r="N54" s="124"/>
      <c r="O54" s="124">
        <v>-11779905616</v>
      </c>
      <c r="P54" s="124"/>
      <c r="Q54" s="124">
        <f t="shared" si="1"/>
        <v>-864403757</v>
      </c>
    </row>
    <row r="55" spans="1:17">
      <c r="A55" s="253" t="s">
        <v>112</v>
      </c>
      <c r="C55" s="124">
        <v>3416187</v>
      </c>
      <c r="D55" s="124"/>
      <c r="E55" s="124">
        <v>7972762268</v>
      </c>
      <c r="F55" s="124"/>
      <c r="G55" s="124">
        <v>-8469006227</v>
      </c>
      <c r="H55" s="124"/>
      <c r="I55" s="263">
        <f t="shared" si="0"/>
        <v>-496243959</v>
      </c>
      <c r="J55" s="263"/>
      <c r="K55" s="124">
        <v>3416187</v>
      </c>
      <c r="L55" s="124"/>
      <c r="M55" s="124">
        <v>7972762268</v>
      </c>
      <c r="N55" s="124"/>
      <c r="O55" s="124">
        <v>-12226746403</v>
      </c>
      <c r="P55" s="124"/>
      <c r="Q55" s="124">
        <f t="shared" si="1"/>
        <v>-4253984135</v>
      </c>
    </row>
    <row r="56" spans="1:17">
      <c r="A56" s="253" t="s">
        <v>243</v>
      </c>
      <c r="C56" s="124">
        <v>7848665</v>
      </c>
      <c r="D56" s="124"/>
      <c r="E56" s="124">
        <v>17413956419</v>
      </c>
      <c r="F56" s="124"/>
      <c r="G56" s="124">
        <v>-18379982027</v>
      </c>
      <c r="H56" s="124"/>
      <c r="I56" s="263">
        <f t="shared" si="0"/>
        <v>-966025608</v>
      </c>
      <c r="J56" s="263"/>
      <c r="K56" s="124">
        <v>7848665</v>
      </c>
      <c r="L56" s="124"/>
      <c r="M56" s="124">
        <v>17413956419</v>
      </c>
      <c r="N56" s="124"/>
      <c r="O56" s="124">
        <v>-25213648132</v>
      </c>
      <c r="P56" s="124"/>
      <c r="Q56" s="124">
        <f t="shared" si="1"/>
        <v>-7799691713</v>
      </c>
    </row>
    <row r="57" spans="1:17">
      <c r="A57" s="253" t="s">
        <v>188</v>
      </c>
      <c r="C57" s="124">
        <v>8214232</v>
      </c>
      <c r="D57" s="124"/>
      <c r="E57" s="124">
        <v>18632582468</v>
      </c>
      <c r="F57" s="124"/>
      <c r="G57" s="124">
        <v>-18884128682</v>
      </c>
      <c r="H57" s="124"/>
      <c r="I57" s="263">
        <f t="shared" si="0"/>
        <v>-251546214</v>
      </c>
      <c r="J57" s="263"/>
      <c r="K57" s="124">
        <v>8214232</v>
      </c>
      <c r="L57" s="124"/>
      <c r="M57" s="124">
        <v>18632582468</v>
      </c>
      <c r="N57" s="124"/>
      <c r="O57" s="124">
        <v>-19985710789</v>
      </c>
      <c r="P57" s="124"/>
      <c r="Q57" s="124">
        <f t="shared" si="1"/>
        <v>-1353128321</v>
      </c>
    </row>
    <row r="58" spans="1:17">
      <c r="A58" s="253" t="s">
        <v>165</v>
      </c>
      <c r="C58" s="124">
        <v>6115346</v>
      </c>
      <c r="D58" s="124"/>
      <c r="E58" s="124">
        <v>40109971625</v>
      </c>
      <c r="F58" s="124"/>
      <c r="G58" s="124">
        <v>-38353648343</v>
      </c>
      <c r="H58" s="124"/>
      <c r="I58" s="263">
        <f t="shared" si="0"/>
        <v>1756323282</v>
      </c>
      <c r="J58" s="263"/>
      <c r="K58" s="124">
        <v>6115346</v>
      </c>
      <c r="L58" s="124"/>
      <c r="M58" s="124">
        <v>40109971625</v>
      </c>
      <c r="N58" s="124"/>
      <c r="O58" s="124">
        <v>-40660582558</v>
      </c>
      <c r="P58" s="124"/>
      <c r="Q58" s="124">
        <f t="shared" si="1"/>
        <v>-550610933</v>
      </c>
    </row>
    <row r="59" spans="1:17">
      <c r="A59" s="253" t="s">
        <v>519</v>
      </c>
      <c r="C59" s="124">
        <v>1372071</v>
      </c>
      <c r="D59" s="124"/>
      <c r="E59" s="124">
        <v>16405651943</v>
      </c>
      <c r="F59" s="124"/>
      <c r="G59" s="124">
        <v>-16639531969</v>
      </c>
      <c r="H59" s="124"/>
      <c r="I59" s="263">
        <f t="shared" si="0"/>
        <v>-233880026</v>
      </c>
      <c r="J59" s="263"/>
      <c r="K59" s="124">
        <v>1372071</v>
      </c>
      <c r="L59" s="124"/>
      <c r="M59" s="124">
        <v>16405651943</v>
      </c>
      <c r="N59" s="124"/>
      <c r="O59" s="124">
        <v>-24643958733</v>
      </c>
      <c r="P59" s="124"/>
      <c r="Q59" s="124">
        <f t="shared" si="1"/>
        <v>-8238306790</v>
      </c>
    </row>
    <row r="60" spans="1:17">
      <c r="A60" s="253" t="s">
        <v>274</v>
      </c>
      <c r="C60" s="124">
        <v>11486759</v>
      </c>
      <c r="D60" s="124"/>
      <c r="E60" s="124">
        <v>13552181996</v>
      </c>
      <c r="F60" s="124"/>
      <c r="G60" s="124">
        <v>-14309502311</v>
      </c>
      <c r="H60" s="124"/>
      <c r="I60" s="263">
        <f t="shared" si="0"/>
        <v>-757320315</v>
      </c>
      <c r="J60" s="263"/>
      <c r="K60" s="124">
        <v>11486759</v>
      </c>
      <c r="L60" s="124"/>
      <c r="M60" s="124">
        <v>13552181996</v>
      </c>
      <c r="N60" s="124"/>
      <c r="O60" s="124">
        <v>-14700288245</v>
      </c>
      <c r="P60" s="124"/>
      <c r="Q60" s="124">
        <f t="shared" si="1"/>
        <v>-1148106249</v>
      </c>
    </row>
    <row r="61" spans="1:17">
      <c r="A61" s="253" t="s">
        <v>326</v>
      </c>
      <c r="C61" s="124">
        <v>3963936</v>
      </c>
      <c r="D61" s="124"/>
      <c r="E61" s="124">
        <v>19391143242</v>
      </c>
      <c r="F61" s="124"/>
      <c r="G61" s="124">
        <v>-21535187390</v>
      </c>
      <c r="H61" s="124"/>
      <c r="I61" s="263">
        <f t="shared" si="0"/>
        <v>-2144044148</v>
      </c>
      <c r="J61" s="263"/>
      <c r="K61" s="124">
        <v>3963936</v>
      </c>
      <c r="L61" s="124"/>
      <c r="M61" s="124">
        <v>19391143242</v>
      </c>
      <c r="N61" s="124"/>
      <c r="O61" s="124">
        <v>-17072231988</v>
      </c>
      <c r="P61" s="124"/>
      <c r="Q61" s="124">
        <f t="shared" si="1"/>
        <v>2318911254</v>
      </c>
    </row>
    <row r="62" spans="1:17">
      <c r="A62" s="253" t="s">
        <v>136</v>
      </c>
      <c r="C62" s="124">
        <v>3593667</v>
      </c>
      <c r="D62" s="124"/>
      <c r="E62" s="124">
        <v>7882989642</v>
      </c>
      <c r="F62" s="124"/>
      <c r="G62" s="124">
        <v>-8307750663</v>
      </c>
      <c r="H62" s="124"/>
      <c r="I62" s="263">
        <f t="shared" si="0"/>
        <v>-424761021</v>
      </c>
      <c r="J62" s="263"/>
      <c r="K62" s="124">
        <v>3593667</v>
      </c>
      <c r="L62" s="124"/>
      <c r="M62" s="124">
        <v>7882989642</v>
      </c>
      <c r="N62" s="124"/>
      <c r="O62" s="124">
        <v>-10286038466</v>
      </c>
      <c r="P62" s="124"/>
      <c r="Q62" s="124">
        <f t="shared" si="1"/>
        <v>-2403048824</v>
      </c>
    </row>
    <row r="63" spans="1:17">
      <c r="A63" s="253" t="s">
        <v>244</v>
      </c>
      <c r="C63" s="124">
        <v>12694848</v>
      </c>
      <c r="D63" s="124"/>
      <c r="E63" s="124">
        <v>45940226265</v>
      </c>
      <c r="F63" s="124"/>
      <c r="G63" s="124">
        <v>-50024099142</v>
      </c>
      <c r="H63" s="124"/>
      <c r="I63" s="263">
        <f t="shared" si="0"/>
        <v>-4083872877</v>
      </c>
      <c r="J63" s="263"/>
      <c r="K63" s="124">
        <v>12694848</v>
      </c>
      <c r="L63" s="124"/>
      <c r="M63" s="124">
        <v>45940226265</v>
      </c>
      <c r="N63" s="124"/>
      <c r="O63" s="124">
        <v>-45506579892</v>
      </c>
      <c r="P63" s="124"/>
      <c r="Q63" s="124">
        <f t="shared" si="1"/>
        <v>433646373</v>
      </c>
    </row>
    <row r="64" spans="1:17">
      <c r="A64" s="253" t="s">
        <v>226</v>
      </c>
      <c r="C64" s="124">
        <v>865728</v>
      </c>
      <c r="D64" s="124"/>
      <c r="E64" s="124">
        <v>6601691069</v>
      </c>
      <c r="F64" s="124"/>
      <c r="G64" s="124">
        <v>-11076752496</v>
      </c>
      <c r="H64" s="124"/>
      <c r="I64" s="263">
        <f t="shared" si="0"/>
        <v>-4475061427</v>
      </c>
      <c r="J64" s="263"/>
      <c r="K64" s="124">
        <v>865728</v>
      </c>
      <c r="L64" s="124"/>
      <c r="M64" s="124">
        <v>6601691069</v>
      </c>
      <c r="N64" s="124"/>
      <c r="O64" s="124">
        <v>-10841995356</v>
      </c>
      <c r="P64" s="124"/>
      <c r="Q64" s="124">
        <f t="shared" si="1"/>
        <v>-4240304287</v>
      </c>
    </row>
    <row r="65" spans="1:17">
      <c r="A65" s="253" t="s">
        <v>158</v>
      </c>
      <c r="C65" s="124">
        <v>10120613</v>
      </c>
      <c r="D65" s="124"/>
      <c r="E65" s="124">
        <v>48705546212</v>
      </c>
      <c r="F65" s="124"/>
      <c r="G65" s="124">
        <v>-55634788869</v>
      </c>
      <c r="H65" s="124"/>
      <c r="I65" s="263">
        <f t="shared" si="0"/>
        <v>-6929242657</v>
      </c>
      <c r="J65" s="263"/>
      <c r="K65" s="124">
        <v>10120613</v>
      </c>
      <c r="L65" s="124"/>
      <c r="M65" s="124">
        <v>48705546212</v>
      </c>
      <c r="N65" s="124"/>
      <c r="O65" s="124">
        <v>-57362727008</v>
      </c>
      <c r="P65" s="124"/>
      <c r="Q65" s="124">
        <f t="shared" si="1"/>
        <v>-8657180796</v>
      </c>
    </row>
    <row r="66" spans="1:17">
      <c r="A66" s="253" t="s">
        <v>520</v>
      </c>
      <c r="C66" s="124">
        <v>4300949</v>
      </c>
      <c r="D66" s="124"/>
      <c r="E66" s="124">
        <v>133835155553</v>
      </c>
      <c r="F66" s="124"/>
      <c r="G66" s="124">
        <v>-136225069045</v>
      </c>
      <c r="H66" s="124"/>
      <c r="I66" s="263">
        <f t="shared" si="0"/>
        <v>-2389913492</v>
      </c>
      <c r="J66" s="263"/>
      <c r="K66" s="124">
        <v>4300949</v>
      </c>
      <c r="L66" s="124"/>
      <c r="M66" s="124">
        <v>133835155553</v>
      </c>
      <c r="N66" s="124"/>
      <c r="O66" s="124">
        <v>-147002012183</v>
      </c>
      <c r="P66" s="124"/>
      <c r="Q66" s="124">
        <f t="shared" si="1"/>
        <v>-13166856630</v>
      </c>
    </row>
    <row r="67" spans="1:17">
      <c r="A67" s="253" t="s">
        <v>370</v>
      </c>
      <c r="C67" s="124">
        <v>2615381</v>
      </c>
      <c r="D67" s="124"/>
      <c r="E67" s="124">
        <v>3622849094</v>
      </c>
      <c r="F67" s="124"/>
      <c r="G67" s="124">
        <v>-3452998968</v>
      </c>
      <c r="H67" s="124"/>
      <c r="I67" s="263">
        <f t="shared" si="0"/>
        <v>169850126</v>
      </c>
      <c r="J67" s="263"/>
      <c r="K67" s="124">
        <v>2615381</v>
      </c>
      <c r="L67" s="124"/>
      <c r="M67" s="124">
        <v>3622849094</v>
      </c>
      <c r="N67" s="124"/>
      <c r="O67" s="124">
        <v>-4428618574</v>
      </c>
      <c r="P67" s="124"/>
      <c r="Q67" s="124">
        <f t="shared" si="1"/>
        <v>-805769480</v>
      </c>
    </row>
    <row r="68" spans="1:17">
      <c r="A68" s="253" t="s">
        <v>316</v>
      </c>
      <c r="C68" s="124">
        <v>14853949</v>
      </c>
      <c r="D68" s="124"/>
      <c r="E68" s="124">
        <v>26029300006</v>
      </c>
      <c r="F68" s="124"/>
      <c r="G68" s="124">
        <v>-26056617319</v>
      </c>
      <c r="H68" s="124"/>
      <c r="I68" s="263">
        <f t="shared" si="0"/>
        <v>-27317313</v>
      </c>
      <c r="J68" s="263"/>
      <c r="K68" s="124">
        <v>14853949</v>
      </c>
      <c r="L68" s="124"/>
      <c r="M68" s="124">
        <v>26029300006</v>
      </c>
      <c r="N68" s="124"/>
      <c r="O68" s="124">
        <v>-40451809247</v>
      </c>
      <c r="P68" s="124"/>
      <c r="Q68" s="124">
        <f t="shared" si="1"/>
        <v>-14422509241</v>
      </c>
    </row>
    <row r="69" spans="1:17">
      <c r="A69" s="253" t="s">
        <v>124</v>
      </c>
      <c r="C69" s="124">
        <v>618810</v>
      </c>
      <c r="D69" s="124"/>
      <c r="E69" s="124">
        <v>21490930956</v>
      </c>
      <c r="F69" s="124"/>
      <c r="G69" s="124">
        <v>-23265402080</v>
      </c>
      <c r="H69" s="124"/>
      <c r="I69" s="263">
        <f t="shared" si="0"/>
        <v>-1774471124</v>
      </c>
      <c r="J69" s="263"/>
      <c r="K69" s="124">
        <v>618810</v>
      </c>
      <c r="L69" s="124"/>
      <c r="M69" s="124">
        <v>21490930956</v>
      </c>
      <c r="N69" s="124"/>
      <c r="O69" s="124">
        <v>-18256029433</v>
      </c>
      <c r="P69" s="124"/>
      <c r="Q69" s="124">
        <f t="shared" si="1"/>
        <v>3234901523</v>
      </c>
    </row>
    <row r="70" spans="1:17">
      <c r="A70" s="253" t="s">
        <v>75</v>
      </c>
      <c r="C70" s="124">
        <v>19175553</v>
      </c>
      <c r="D70" s="124"/>
      <c r="E70" s="124">
        <v>36513438550</v>
      </c>
      <c r="F70" s="124"/>
      <c r="G70" s="124">
        <v>-38959240960</v>
      </c>
      <c r="H70" s="124"/>
      <c r="I70" s="263">
        <f t="shared" si="0"/>
        <v>-2445802410</v>
      </c>
      <c r="J70" s="263"/>
      <c r="K70" s="124">
        <v>19175553</v>
      </c>
      <c r="L70" s="124"/>
      <c r="M70" s="124">
        <v>36513438550</v>
      </c>
      <c r="N70" s="124"/>
      <c r="O70" s="124">
        <v>-34938607928</v>
      </c>
      <c r="P70" s="124"/>
      <c r="Q70" s="124">
        <f t="shared" si="1"/>
        <v>1574830622</v>
      </c>
    </row>
    <row r="71" spans="1:17">
      <c r="A71" s="253" t="s">
        <v>256</v>
      </c>
      <c r="C71" s="124">
        <v>91353841</v>
      </c>
      <c r="D71" s="124"/>
      <c r="E71" s="124">
        <v>43057646013</v>
      </c>
      <c r="F71" s="124"/>
      <c r="G71" s="124">
        <v>-44182149964</v>
      </c>
      <c r="H71" s="124"/>
      <c r="I71" s="263">
        <f t="shared" si="0"/>
        <v>-1124503951</v>
      </c>
      <c r="J71" s="263"/>
      <c r="K71" s="124">
        <v>91353841</v>
      </c>
      <c r="L71" s="124"/>
      <c r="M71" s="124">
        <v>43057646013</v>
      </c>
      <c r="N71" s="124"/>
      <c r="O71" s="124">
        <v>-56509635197</v>
      </c>
      <c r="P71" s="124"/>
      <c r="Q71" s="124">
        <f t="shared" si="1"/>
        <v>-13451989184</v>
      </c>
    </row>
    <row r="72" spans="1:17">
      <c r="A72" s="253" t="s">
        <v>147</v>
      </c>
      <c r="C72" s="124">
        <v>18195732</v>
      </c>
      <c r="D72" s="124"/>
      <c r="E72" s="124">
        <v>47125155790</v>
      </c>
      <c r="F72" s="124"/>
      <c r="G72" s="124">
        <v>-46422152048</v>
      </c>
      <c r="H72" s="124"/>
      <c r="I72" s="263">
        <f t="shared" ref="I72:I135" si="2">E72+G72</f>
        <v>703003742</v>
      </c>
      <c r="J72" s="263"/>
      <c r="K72" s="124">
        <v>18195732</v>
      </c>
      <c r="L72" s="124"/>
      <c r="M72" s="124">
        <v>47125155790</v>
      </c>
      <c r="N72" s="124"/>
      <c r="O72" s="124">
        <v>-52982741059</v>
      </c>
      <c r="P72" s="124"/>
      <c r="Q72" s="124">
        <f t="shared" si="1"/>
        <v>-5857585269</v>
      </c>
    </row>
    <row r="73" spans="1:17">
      <c r="A73" s="253" t="s">
        <v>172</v>
      </c>
      <c r="C73" s="124">
        <v>9799147</v>
      </c>
      <c r="D73" s="124"/>
      <c r="E73" s="124">
        <v>24415456383</v>
      </c>
      <c r="F73" s="124"/>
      <c r="G73" s="124">
        <v>-23620989514</v>
      </c>
      <c r="H73" s="124"/>
      <c r="I73" s="263">
        <f t="shared" si="2"/>
        <v>794466869</v>
      </c>
      <c r="J73" s="263"/>
      <c r="K73" s="124">
        <v>9799147</v>
      </c>
      <c r="L73" s="124"/>
      <c r="M73" s="124">
        <v>24415456383</v>
      </c>
      <c r="N73" s="124"/>
      <c r="O73" s="124">
        <v>-28373982771</v>
      </c>
      <c r="P73" s="124"/>
      <c r="Q73" s="124">
        <f t="shared" ref="Q73:Q136" si="3">M73+O73</f>
        <v>-3958526388</v>
      </c>
    </row>
    <row r="74" spans="1:17">
      <c r="A74" s="253" t="s">
        <v>222</v>
      </c>
      <c r="C74" s="124">
        <v>2827721</v>
      </c>
      <c r="D74" s="124"/>
      <c r="E74" s="124">
        <v>17424407473</v>
      </c>
      <c r="F74" s="124"/>
      <c r="G74" s="124">
        <v>-16768308766</v>
      </c>
      <c r="H74" s="124"/>
      <c r="I74" s="263">
        <f t="shared" si="2"/>
        <v>656098707</v>
      </c>
      <c r="J74" s="263"/>
      <c r="K74" s="124">
        <v>2827721</v>
      </c>
      <c r="L74" s="124"/>
      <c r="M74" s="124">
        <v>17424407473</v>
      </c>
      <c r="N74" s="124"/>
      <c r="O74" s="124">
        <v>-26211518954</v>
      </c>
      <c r="P74" s="124"/>
      <c r="Q74" s="124">
        <f t="shared" si="3"/>
        <v>-8787111481</v>
      </c>
    </row>
    <row r="75" spans="1:17">
      <c r="A75" s="253" t="s">
        <v>89</v>
      </c>
      <c r="C75" s="124">
        <v>26510166</v>
      </c>
      <c r="D75" s="124"/>
      <c r="E75" s="124">
        <v>42088387872</v>
      </c>
      <c r="F75" s="124"/>
      <c r="G75" s="124">
        <v>-44208138627</v>
      </c>
      <c r="H75" s="124"/>
      <c r="I75" s="263">
        <f t="shared" si="2"/>
        <v>-2119750755</v>
      </c>
      <c r="J75" s="263"/>
      <c r="K75" s="124">
        <v>26510166</v>
      </c>
      <c r="L75" s="124"/>
      <c r="M75" s="124">
        <v>42088387872</v>
      </c>
      <c r="N75" s="124"/>
      <c r="O75" s="124">
        <v>-44864835438</v>
      </c>
      <c r="P75" s="124"/>
      <c r="Q75" s="124">
        <f t="shared" si="3"/>
        <v>-2776447566</v>
      </c>
    </row>
    <row r="76" spans="1:17">
      <c r="A76" s="253" t="s">
        <v>114</v>
      </c>
      <c r="C76" s="124">
        <v>13814118</v>
      </c>
      <c r="D76" s="124"/>
      <c r="E76" s="124">
        <v>83614742696</v>
      </c>
      <c r="F76" s="124"/>
      <c r="G76" s="124">
        <v>-84574256139</v>
      </c>
      <c r="H76" s="124"/>
      <c r="I76" s="263">
        <f t="shared" si="2"/>
        <v>-959513443</v>
      </c>
      <c r="J76" s="263"/>
      <c r="K76" s="124">
        <v>13814118</v>
      </c>
      <c r="L76" s="124"/>
      <c r="M76" s="124">
        <v>83614742696</v>
      </c>
      <c r="N76" s="124"/>
      <c r="O76" s="124">
        <v>-81057575850</v>
      </c>
      <c r="P76" s="124"/>
      <c r="Q76" s="124">
        <f t="shared" si="3"/>
        <v>2557166846</v>
      </c>
    </row>
    <row r="77" spans="1:17">
      <c r="A77" s="253" t="s">
        <v>129</v>
      </c>
      <c r="C77" s="124">
        <v>3551175</v>
      </c>
      <c r="D77" s="124"/>
      <c r="E77" s="124">
        <v>76922904032</v>
      </c>
      <c r="F77" s="124"/>
      <c r="G77" s="124">
        <v>-73808663756</v>
      </c>
      <c r="H77" s="124"/>
      <c r="I77" s="263">
        <f t="shared" si="2"/>
        <v>3114240276</v>
      </c>
      <c r="J77" s="263"/>
      <c r="K77" s="124">
        <v>3551175</v>
      </c>
      <c r="L77" s="124"/>
      <c r="M77" s="124">
        <v>76922904032</v>
      </c>
      <c r="N77" s="124"/>
      <c r="O77" s="124">
        <v>-97102171795</v>
      </c>
      <c r="P77" s="124"/>
      <c r="Q77" s="124">
        <f t="shared" si="3"/>
        <v>-20179267763</v>
      </c>
    </row>
    <row r="78" spans="1:17">
      <c r="A78" s="253" t="s">
        <v>280</v>
      </c>
      <c r="C78" s="124">
        <v>5498080</v>
      </c>
      <c r="D78" s="124"/>
      <c r="E78" s="124">
        <v>16912297512</v>
      </c>
      <c r="F78" s="124"/>
      <c r="G78" s="124">
        <v>-17656525714</v>
      </c>
      <c r="H78" s="124"/>
      <c r="I78" s="263">
        <f t="shared" si="2"/>
        <v>-744228202</v>
      </c>
      <c r="J78" s="263"/>
      <c r="K78" s="124">
        <v>5498080</v>
      </c>
      <c r="L78" s="124"/>
      <c r="M78" s="124">
        <v>16912297512</v>
      </c>
      <c r="N78" s="124"/>
      <c r="O78" s="124">
        <v>-17169213457</v>
      </c>
      <c r="P78" s="124"/>
      <c r="Q78" s="124">
        <f t="shared" si="3"/>
        <v>-256915945</v>
      </c>
    </row>
    <row r="79" spans="1:17">
      <c r="A79" s="253" t="s">
        <v>175</v>
      </c>
      <c r="C79" s="124">
        <v>3849395</v>
      </c>
      <c r="D79" s="124"/>
      <c r="E79" s="124">
        <v>35217073213</v>
      </c>
      <c r="F79" s="124"/>
      <c r="G79" s="124">
        <v>-40373586101</v>
      </c>
      <c r="H79" s="124"/>
      <c r="I79" s="263">
        <f t="shared" si="2"/>
        <v>-5156512888</v>
      </c>
      <c r="J79" s="263"/>
      <c r="K79" s="124">
        <v>3849395</v>
      </c>
      <c r="L79" s="124"/>
      <c r="M79" s="124">
        <v>35217073213</v>
      </c>
      <c r="N79" s="124"/>
      <c r="O79" s="124">
        <v>-33884486144</v>
      </c>
      <c r="P79" s="124"/>
      <c r="Q79" s="124">
        <f t="shared" si="3"/>
        <v>1332587069</v>
      </c>
    </row>
    <row r="80" spans="1:17">
      <c r="A80" s="253" t="s">
        <v>307</v>
      </c>
      <c r="C80" s="124">
        <v>688760</v>
      </c>
      <c r="D80" s="124"/>
      <c r="E80" s="124">
        <v>14734877690</v>
      </c>
      <c r="F80" s="124"/>
      <c r="G80" s="124">
        <v>-14912541717</v>
      </c>
      <c r="H80" s="124"/>
      <c r="I80" s="263">
        <f t="shared" si="2"/>
        <v>-177664027</v>
      </c>
      <c r="J80" s="263"/>
      <c r="K80" s="124">
        <v>688760</v>
      </c>
      <c r="L80" s="124"/>
      <c r="M80" s="124">
        <v>14734877690</v>
      </c>
      <c r="N80" s="124"/>
      <c r="O80" s="124">
        <v>-16958403753</v>
      </c>
      <c r="P80" s="124"/>
      <c r="Q80" s="124">
        <f t="shared" si="3"/>
        <v>-2223526063</v>
      </c>
    </row>
    <row r="81" spans="1:17">
      <c r="A81" s="253" t="s">
        <v>118</v>
      </c>
      <c r="C81" s="124">
        <v>4688993</v>
      </c>
      <c r="D81" s="124"/>
      <c r="E81" s="124">
        <v>9961531509</v>
      </c>
      <c r="F81" s="124"/>
      <c r="G81" s="124">
        <v>-10535480333</v>
      </c>
      <c r="H81" s="124"/>
      <c r="I81" s="263">
        <f t="shared" si="2"/>
        <v>-573948824</v>
      </c>
      <c r="J81" s="263"/>
      <c r="K81" s="124">
        <v>4688993</v>
      </c>
      <c r="L81" s="124"/>
      <c r="M81" s="124">
        <v>9961531509</v>
      </c>
      <c r="N81" s="124"/>
      <c r="O81" s="124">
        <v>-12738995663</v>
      </c>
      <c r="P81" s="124"/>
      <c r="Q81" s="124">
        <f t="shared" si="3"/>
        <v>-2777464154</v>
      </c>
    </row>
    <row r="82" spans="1:17">
      <c r="A82" s="253" t="s">
        <v>338</v>
      </c>
      <c r="C82" s="124">
        <v>693074</v>
      </c>
      <c r="D82" s="124"/>
      <c r="E82" s="124">
        <v>26050702463</v>
      </c>
      <c r="F82" s="124"/>
      <c r="G82" s="124">
        <v>-26064417688</v>
      </c>
      <c r="H82" s="124"/>
      <c r="I82" s="263">
        <f t="shared" si="2"/>
        <v>-13715225</v>
      </c>
      <c r="J82" s="263"/>
      <c r="K82" s="124">
        <v>693074</v>
      </c>
      <c r="L82" s="124"/>
      <c r="M82" s="124">
        <v>26050702463</v>
      </c>
      <c r="N82" s="124"/>
      <c r="O82" s="124">
        <v>-29248417081</v>
      </c>
      <c r="P82" s="124"/>
      <c r="Q82" s="124">
        <f t="shared" si="3"/>
        <v>-3197714618</v>
      </c>
    </row>
    <row r="83" spans="1:17">
      <c r="A83" s="253" t="s">
        <v>336</v>
      </c>
      <c r="C83" s="124">
        <v>7154053</v>
      </c>
      <c r="D83" s="124"/>
      <c r="E83" s="124">
        <v>16277438731</v>
      </c>
      <c r="F83" s="124"/>
      <c r="G83" s="124">
        <v>-17801969983</v>
      </c>
      <c r="H83" s="124"/>
      <c r="I83" s="263">
        <f t="shared" si="2"/>
        <v>-1524531252</v>
      </c>
      <c r="J83" s="263"/>
      <c r="K83" s="124">
        <v>7154053</v>
      </c>
      <c r="L83" s="124"/>
      <c r="M83" s="124">
        <v>16277438731</v>
      </c>
      <c r="N83" s="124"/>
      <c r="O83" s="124">
        <v>-20555687168</v>
      </c>
      <c r="P83" s="124"/>
      <c r="Q83" s="124">
        <f t="shared" si="3"/>
        <v>-4278248437</v>
      </c>
    </row>
    <row r="84" spans="1:17">
      <c r="A84" s="253" t="s">
        <v>313</v>
      </c>
      <c r="C84" s="124">
        <v>3257347</v>
      </c>
      <c r="D84" s="124"/>
      <c r="E84" s="124">
        <v>14101947712</v>
      </c>
      <c r="F84" s="124"/>
      <c r="G84" s="124">
        <v>-14222950466</v>
      </c>
      <c r="H84" s="124"/>
      <c r="I84" s="263">
        <f t="shared" si="2"/>
        <v>-121002754</v>
      </c>
      <c r="J84" s="263"/>
      <c r="K84" s="124">
        <v>3257347</v>
      </c>
      <c r="L84" s="124"/>
      <c r="M84" s="124">
        <v>14101947712</v>
      </c>
      <c r="N84" s="124"/>
      <c r="O84" s="124">
        <v>-15424518556</v>
      </c>
      <c r="P84" s="124"/>
      <c r="Q84" s="124">
        <f t="shared" si="3"/>
        <v>-1322570844</v>
      </c>
    </row>
    <row r="85" spans="1:17">
      <c r="A85" s="253" t="s">
        <v>317</v>
      </c>
      <c r="C85" s="259">
        <v>8884074</v>
      </c>
      <c r="D85" s="124"/>
      <c r="E85" s="124">
        <v>14404363781</v>
      </c>
      <c r="F85" s="124"/>
      <c r="G85" s="124">
        <v>-14638413061</v>
      </c>
      <c r="H85" s="124"/>
      <c r="I85" s="263">
        <f t="shared" si="2"/>
        <v>-234049280</v>
      </c>
      <c r="J85" s="263"/>
      <c r="K85" s="124">
        <v>8884074</v>
      </c>
      <c r="L85" s="124"/>
      <c r="M85" s="124">
        <v>14404363781</v>
      </c>
      <c r="N85" s="124"/>
      <c r="O85" s="124">
        <v>-20482916696</v>
      </c>
      <c r="P85" s="124"/>
      <c r="Q85" s="124">
        <f t="shared" si="3"/>
        <v>-6078552915</v>
      </c>
    </row>
    <row r="86" spans="1:17">
      <c r="A86" s="253" t="s">
        <v>185</v>
      </c>
      <c r="C86" s="124">
        <v>15363376</v>
      </c>
      <c r="D86" s="124"/>
      <c r="E86" s="124">
        <v>75399876197</v>
      </c>
      <c r="F86" s="124"/>
      <c r="G86" s="124">
        <v>-72038093880</v>
      </c>
      <c r="H86" s="124"/>
      <c r="I86" s="263">
        <f t="shared" si="2"/>
        <v>3361782317</v>
      </c>
      <c r="J86" s="263"/>
      <c r="K86" s="124">
        <v>15363376</v>
      </c>
      <c r="L86" s="124"/>
      <c r="M86" s="124">
        <v>75399876197</v>
      </c>
      <c r="N86" s="124"/>
      <c r="O86" s="124">
        <v>-83864058416</v>
      </c>
      <c r="P86" s="124"/>
      <c r="Q86" s="124">
        <f t="shared" si="3"/>
        <v>-8464182219</v>
      </c>
    </row>
    <row r="87" spans="1:17">
      <c r="A87" s="253" t="s">
        <v>403</v>
      </c>
      <c r="C87" s="124">
        <v>5286848</v>
      </c>
      <c r="D87" s="124"/>
      <c r="E87" s="124">
        <v>44958054302</v>
      </c>
      <c r="F87" s="124"/>
      <c r="G87" s="124">
        <v>-49271499212</v>
      </c>
      <c r="H87" s="124"/>
      <c r="I87" s="263">
        <f t="shared" si="2"/>
        <v>-4313444910</v>
      </c>
      <c r="J87" s="263"/>
      <c r="K87" s="124">
        <v>5286848</v>
      </c>
      <c r="L87" s="124"/>
      <c r="M87" s="124">
        <v>44958054302</v>
      </c>
      <c r="N87" s="124"/>
      <c r="O87" s="124">
        <v>-58770973280</v>
      </c>
      <c r="P87" s="124"/>
      <c r="Q87" s="124">
        <f t="shared" si="3"/>
        <v>-13812918978</v>
      </c>
    </row>
    <row r="88" spans="1:17">
      <c r="A88" s="253" t="s">
        <v>296</v>
      </c>
      <c r="C88" s="259">
        <v>23329920</v>
      </c>
      <c r="D88" s="124"/>
      <c r="E88" s="124">
        <v>46854749353</v>
      </c>
      <c r="F88" s="124"/>
      <c r="G88" s="124">
        <v>-45573512007</v>
      </c>
      <c r="H88" s="124"/>
      <c r="I88" s="263">
        <f t="shared" si="2"/>
        <v>1281237346</v>
      </c>
      <c r="J88" s="263"/>
      <c r="K88" s="124">
        <v>23329920</v>
      </c>
      <c r="L88" s="124"/>
      <c r="M88" s="124">
        <v>46854749353</v>
      </c>
      <c r="N88" s="124"/>
      <c r="O88" s="124">
        <v>-44176411606</v>
      </c>
      <c r="P88" s="124"/>
      <c r="Q88" s="124">
        <f t="shared" si="3"/>
        <v>2678337747</v>
      </c>
    </row>
    <row r="89" spans="1:17">
      <c r="A89" s="253" t="s">
        <v>291</v>
      </c>
      <c r="C89" s="124">
        <v>2722045</v>
      </c>
      <c r="D89" s="124"/>
      <c r="E89" s="124">
        <v>8613500458</v>
      </c>
      <c r="F89" s="124"/>
      <c r="G89" s="124">
        <v>-8672787203</v>
      </c>
      <c r="H89" s="124"/>
      <c r="I89" s="263">
        <f t="shared" si="2"/>
        <v>-59286745</v>
      </c>
      <c r="J89" s="263"/>
      <c r="K89" s="124">
        <v>2722045</v>
      </c>
      <c r="L89" s="124"/>
      <c r="M89" s="124">
        <v>8613500458</v>
      </c>
      <c r="N89" s="124"/>
      <c r="O89" s="124">
        <v>-12501700850</v>
      </c>
      <c r="P89" s="124"/>
      <c r="Q89" s="124">
        <f t="shared" si="3"/>
        <v>-3888200392</v>
      </c>
    </row>
    <row r="90" spans="1:17">
      <c r="A90" s="253" t="s">
        <v>463</v>
      </c>
      <c r="C90" s="124">
        <v>20856648</v>
      </c>
      <c r="D90" s="124"/>
      <c r="E90" s="124">
        <v>23551394918</v>
      </c>
      <c r="F90" s="124"/>
      <c r="G90" s="124">
        <v>-25656597987</v>
      </c>
      <c r="H90" s="124"/>
      <c r="I90" s="263">
        <f t="shared" si="2"/>
        <v>-2105203069</v>
      </c>
      <c r="J90" s="263"/>
      <c r="K90" s="124">
        <v>20856648</v>
      </c>
      <c r="L90" s="124"/>
      <c r="M90" s="124">
        <v>23551394918</v>
      </c>
      <c r="N90" s="124"/>
      <c r="O90" s="124">
        <v>-25512332974</v>
      </c>
      <c r="P90" s="124"/>
      <c r="Q90" s="124">
        <f t="shared" si="3"/>
        <v>-1960938056</v>
      </c>
    </row>
    <row r="91" spans="1:17">
      <c r="A91" s="253" t="s">
        <v>375</v>
      </c>
      <c r="C91" s="124">
        <v>24382994</v>
      </c>
      <c r="D91" s="124"/>
      <c r="E91" s="124">
        <v>39582224017</v>
      </c>
      <c r="F91" s="124"/>
      <c r="G91" s="124">
        <v>-41258856887</v>
      </c>
      <c r="H91" s="124"/>
      <c r="I91" s="263">
        <f t="shared" si="2"/>
        <v>-1676632870</v>
      </c>
      <c r="J91" s="263"/>
      <c r="K91" s="124">
        <v>24382994</v>
      </c>
      <c r="L91" s="124"/>
      <c r="M91" s="124">
        <v>39582224017</v>
      </c>
      <c r="N91" s="124"/>
      <c r="O91" s="124">
        <v>-66928874884</v>
      </c>
      <c r="P91" s="124"/>
      <c r="Q91" s="124">
        <f t="shared" si="3"/>
        <v>-27346650867</v>
      </c>
    </row>
    <row r="92" spans="1:17">
      <c r="A92" s="253" t="s">
        <v>347</v>
      </c>
      <c r="C92" s="124">
        <v>3087917</v>
      </c>
      <c r="D92" s="124"/>
      <c r="E92" s="124">
        <v>16607136921</v>
      </c>
      <c r="F92" s="124"/>
      <c r="G92" s="124">
        <v>-16877228638</v>
      </c>
      <c r="H92" s="124"/>
      <c r="I92" s="263">
        <f t="shared" si="2"/>
        <v>-270091717</v>
      </c>
      <c r="J92" s="263"/>
      <c r="K92" s="124">
        <v>3087917</v>
      </c>
      <c r="L92" s="124"/>
      <c r="M92" s="124">
        <v>16607136921</v>
      </c>
      <c r="N92" s="124"/>
      <c r="O92" s="124">
        <v>-14559135431</v>
      </c>
      <c r="P92" s="124"/>
      <c r="Q92" s="124">
        <f t="shared" si="3"/>
        <v>2048001490</v>
      </c>
    </row>
    <row r="93" spans="1:17">
      <c r="A93" s="253" t="s">
        <v>378</v>
      </c>
      <c r="C93" s="124">
        <v>2217658</v>
      </c>
      <c r="D93" s="124"/>
      <c r="E93" s="247">
        <v>5571705260</v>
      </c>
      <c r="F93" s="124"/>
      <c r="G93" s="124">
        <v>-5782836373</v>
      </c>
      <c r="H93" s="124"/>
      <c r="I93" s="263">
        <f t="shared" si="2"/>
        <v>-211131113</v>
      </c>
      <c r="J93" s="263"/>
      <c r="K93" s="124">
        <v>2217658</v>
      </c>
      <c r="L93" s="124"/>
      <c r="M93" s="124">
        <v>5571705260</v>
      </c>
      <c r="N93" s="124"/>
      <c r="O93" s="124">
        <v>-6908285978</v>
      </c>
      <c r="P93" s="124"/>
      <c r="Q93" s="124">
        <f t="shared" si="3"/>
        <v>-1336580718</v>
      </c>
    </row>
    <row r="94" spans="1:17">
      <c r="A94" s="253" t="s">
        <v>83</v>
      </c>
      <c r="C94" s="124">
        <v>19543244</v>
      </c>
      <c r="D94" s="124"/>
      <c r="E94" s="124">
        <v>22494922684</v>
      </c>
      <c r="F94" s="124"/>
      <c r="G94" s="124">
        <v>-25023617460</v>
      </c>
      <c r="H94" s="124"/>
      <c r="I94" s="263">
        <f t="shared" si="2"/>
        <v>-2528694776</v>
      </c>
      <c r="J94" s="263"/>
      <c r="K94" s="124">
        <v>19543244</v>
      </c>
      <c r="L94" s="124"/>
      <c r="M94" s="124">
        <v>22494922684</v>
      </c>
      <c r="N94" s="124"/>
      <c r="O94" s="124">
        <v>-25798166268</v>
      </c>
      <c r="P94" s="124"/>
      <c r="Q94" s="124">
        <f t="shared" si="3"/>
        <v>-3303243584</v>
      </c>
    </row>
    <row r="95" spans="1:17">
      <c r="A95" s="253" t="s">
        <v>348</v>
      </c>
      <c r="C95" s="124">
        <v>508487</v>
      </c>
      <c r="D95" s="124"/>
      <c r="E95" s="124">
        <v>4460278539</v>
      </c>
      <c r="F95" s="124"/>
      <c r="G95" s="124">
        <v>-4793173577</v>
      </c>
      <c r="H95" s="124"/>
      <c r="I95" s="263">
        <f t="shared" si="2"/>
        <v>-332895038</v>
      </c>
      <c r="J95" s="263"/>
      <c r="K95" s="124">
        <v>508487</v>
      </c>
      <c r="L95" s="124"/>
      <c r="M95" s="124">
        <v>4460278539</v>
      </c>
      <c r="N95" s="124"/>
      <c r="O95" s="124">
        <v>-6642592824</v>
      </c>
      <c r="P95" s="124"/>
      <c r="Q95" s="124">
        <f t="shared" si="3"/>
        <v>-2182314285</v>
      </c>
    </row>
    <row r="96" spans="1:17">
      <c r="A96" s="253" t="s">
        <v>477</v>
      </c>
      <c r="C96" s="124">
        <v>540999</v>
      </c>
      <c r="D96" s="124"/>
      <c r="E96" s="124">
        <v>16383657214</v>
      </c>
      <c r="F96" s="124"/>
      <c r="G96" s="124">
        <v>-18826174918</v>
      </c>
      <c r="H96" s="124"/>
      <c r="I96" s="263">
        <f t="shared" si="2"/>
        <v>-2442517704</v>
      </c>
      <c r="J96" s="263"/>
      <c r="K96" s="124">
        <v>540999</v>
      </c>
      <c r="L96" s="124"/>
      <c r="M96" s="124">
        <v>16383657214</v>
      </c>
      <c r="N96" s="124"/>
      <c r="O96" s="124">
        <v>-19266915411</v>
      </c>
      <c r="P96" s="124"/>
      <c r="Q96" s="124">
        <f t="shared" si="3"/>
        <v>-2883258197</v>
      </c>
    </row>
    <row r="97" spans="1:17">
      <c r="A97" s="253" t="s">
        <v>305</v>
      </c>
      <c r="C97" s="124">
        <v>8851144</v>
      </c>
      <c r="D97" s="124"/>
      <c r="E97" s="124">
        <v>12374859045</v>
      </c>
      <c r="F97" s="124"/>
      <c r="G97" s="124">
        <v>-12240332670</v>
      </c>
      <c r="H97" s="124"/>
      <c r="I97" s="263">
        <f t="shared" si="2"/>
        <v>134526375</v>
      </c>
      <c r="J97" s="263"/>
      <c r="K97" s="124">
        <v>8851144</v>
      </c>
      <c r="L97" s="124"/>
      <c r="M97" s="124">
        <v>12374859045</v>
      </c>
      <c r="N97" s="124"/>
      <c r="O97" s="124">
        <v>-16132396053</v>
      </c>
      <c r="P97" s="124"/>
      <c r="Q97" s="124">
        <f t="shared" si="3"/>
        <v>-3757537008</v>
      </c>
    </row>
    <row r="98" spans="1:17">
      <c r="A98" s="253" t="s">
        <v>214</v>
      </c>
      <c r="C98" s="124">
        <v>845002</v>
      </c>
      <c r="D98" s="124"/>
      <c r="E98" s="124">
        <v>3446112256</v>
      </c>
      <c r="F98" s="124"/>
      <c r="G98" s="124">
        <v>-3461457657</v>
      </c>
      <c r="H98" s="124"/>
      <c r="I98" s="263">
        <f t="shared" si="2"/>
        <v>-15345401</v>
      </c>
      <c r="J98" s="263"/>
      <c r="K98" s="124">
        <v>845002</v>
      </c>
      <c r="L98" s="124"/>
      <c r="M98" s="124">
        <v>3446112256</v>
      </c>
      <c r="N98" s="124"/>
      <c r="O98" s="124">
        <v>-4402174465</v>
      </c>
      <c r="P98" s="124"/>
      <c r="Q98" s="124">
        <f t="shared" si="3"/>
        <v>-956062209</v>
      </c>
    </row>
    <row r="99" spans="1:17">
      <c r="A99" s="253" t="s">
        <v>290</v>
      </c>
      <c r="C99" s="124">
        <v>14490833</v>
      </c>
      <c r="D99" s="124"/>
      <c r="E99" s="124">
        <v>34178452437</v>
      </c>
      <c r="F99" s="124"/>
      <c r="G99" s="124">
        <v>-35865415828</v>
      </c>
      <c r="H99" s="124"/>
      <c r="I99" s="263">
        <f t="shared" si="2"/>
        <v>-1686963391</v>
      </c>
      <c r="J99" s="263"/>
      <c r="K99" s="124">
        <v>14490833</v>
      </c>
      <c r="L99" s="124"/>
      <c r="M99" s="124">
        <v>34178452437</v>
      </c>
      <c r="N99" s="124"/>
      <c r="O99" s="124">
        <v>-50753846361</v>
      </c>
      <c r="P99" s="124"/>
      <c r="Q99" s="124">
        <f t="shared" si="3"/>
        <v>-16575393924</v>
      </c>
    </row>
    <row r="100" spans="1:17">
      <c r="A100" s="253" t="s">
        <v>166</v>
      </c>
      <c r="C100" s="124">
        <v>5198209</v>
      </c>
      <c r="D100" s="124"/>
      <c r="E100" s="124">
        <v>32031346707</v>
      </c>
      <c r="F100" s="124"/>
      <c r="G100" s="124">
        <v>-34268008814</v>
      </c>
      <c r="H100" s="124"/>
      <c r="I100" s="263">
        <f t="shared" si="2"/>
        <v>-2236662107</v>
      </c>
      <c r="J100" s="263"/>
      <c r="K100" s="124">
        <v>5198209</v>
      </c>
      <c r="L100" s="124"/>
      <c r="M100" s="124">
        <v>32031346707</v>
      </c>
      <c r="N100" s="124"/>
      <c r="O100" s="124">
        <v>-36893200970</v>
      </c>
      <c r="P100" s="124"/>
      <c r="Q100" s="124">
        <f t="shared" si="3"/>
        <v>-4861854263</v>
      </c>
    </row>
    <row r="101" spans="1:17">
      <c r="A101" s="253" t="s">
        <v>248</v>
      </c>
      <c r="C101" s="124">
        <v>21203622</v>
      </c>
      <c r="D101" s="124"/>
      <c r="E101" s="124">
        <v>19735255490</v>
      </c>
      <c r="F101" s="124"/>
      <c r="G101" s="124">
        <v>-19867444757</v>
      </c>
      <c r="H101" s="124"/>
      <c r="I101" s="263">
        <f t="shared" si="2"/>
        <v>-132189267</v>
      </c>
      <c r="J101" s="263"/>
      <c r="K101" s="124">
        <v>21203622</v>
      </c>
      <c r="L101" s="124"/>
      <c r="M101" s="124">
        <v>19735255490</v>
      </c>
      <c r="N101" s="124"/>
      <c r="O101" s="124">
        <v>-25701273556</v>
      </c>
      <c r="P101" s="124"/>
      <c r="Q101" s="124">
        <f t="shared" si="3"/>
        <v>-5966018066</v>
      </c>
    </row>
    <row r="102" spans="1:17">
      <c r="A102" s="253" t="s">
        <v>362</v>
      </c>
      <c r="C102" s="124">
        <v>2968627</v>
      </c>
      <c r="D102" s="124"/>
      <c r="E102" s="124">
        <v>73229592702</v>
      </c>
      <c r="F102" s="124"/>
      <c r="G102" s="124">
        <v>-79032581345</v>
      </c>
      <c r="H102" s="124"/>
      <c r="I102" s="263">
        <f t="shared" si="2"/>
        <v>-5802988643</v>
      </c>
      <c r="J102" s="263"/>
      <c r="K102" s="124">
        <v>2968627</v>
      </c>
      <c r="L102" s="124"/>
      <c r="M102" s="124">
        <v>73229592702</v>
      </c>
      <c r="N102" s="124"/>
      <c r="O102" s="124">
        <v>-88755777471</v>
      </c>
      <c r="P102" s="124"/>
      <c r="Q102" s="124">
        <f t="shared" si="3"/>
        <v>-15526184769</v>
      </c>
    </row>
    <row r="103" spans="1:17">
      <c r="A103" s="253" t="s">
        <v>309</v>
      </c>
      <c r="C103" s="124">
        <v>25944198</v>
      </c>
      <c r="D103" s="124"/>
      <c r="E103" s="124">
        <v>71438626949</v>
      </c>
      <c r="F103" s="124"/>
      <c r="G103" s="124">
        <v>-72591863637</v>
      </c>
      <c r="H103" s="124"/>
      <c r="I103" s="263">
        <f t="shared" si="2"/>
        <v>-1153236688</v>
      </c>
      <c r="J103" s="263"/>
      <c r="K103" s="124">
        <v>25944198</v>
      </c>
      <c r="L103" s="124"/>
      <c r="M103" s="124">
        <v>71438626949</v>
      </c>
      <c r="N103" s="124"/>
      <c r="O103" s="124">
        <v>-75573197531</v>
      </c>
      <c r="P103" s="124"/>
      <c r="Q103" s="124">
        <f t="shared" si="3"/>
        <v>-4134570582</v>
      </c>
    </row>
    <row r="104" spans="1:17">
      <c r="A104" s="253" t="s">
        <v>204</v>
      </c>
      <c r="C104" s="124">
        <v>16235423</v>
      </c>
      <c r="D104" s="124"/>
      <c r="E104" s="124">
        <v>30383315122</v>
      </c>
      <c r="F104" s="124"/>
      <c r="G104" s="124">
        <v>-31104868172</v>
      </c>
      <c r="H104" s="124"/>
      <c r="I104" s="263">
        <f t="shared" si="2"/>
        <v>-721553050</v>
      </c>
      <c r="J104" s="263"/>
      <c r="K104" s="124">
        <v>16235423</v>
      </c>
      <c r="L104" s="124"/>
      <c r="M104" s="124">
        <v>30383315122</v>
      </c>
      <c r="N104" s="124"/>
      <c r="O104" s="124">
        <v>-36433210473</v>
      </c>
      <c r="P104" s="124"/>
      <c r="Q104" s="124">
        <f t="shared" si="3"/>
        <v>-6049895351</v>
      </c>
    </row>
    <row r="105" spans="1:17">
      <c r="A105" s="253" t="s">
        <v>358</v>
      </c>
      <c r="C105" s="259">
        <v>1696031</v>
      </c>
      <c r="D105" s="124"/>
      <c r="E105" s="124">
        <v>16223355362</v>
      </c>
      <c r="F105" s="124"/>
      <c r="G105" s="124">
        <v>-14725479679</v>
      </c>
      <c r="H105" s="124"/>
      <c r="I105" s="263">
        <f t="shared" si="2"/>
        <v>1497875683</v>
      </c>
      <c r="J105" s="263"/>
      <c r="K105" s="124">
        <v>1696031</v>
      </c>
      <c r="L105" s="124"/>
      <c r="M105" s="124">
        <v>16223355362</v>
      </c>
      <c r="N105" s="124"/>
      <c r="O105" s="124">
        <v>-23534429432</v>
      </c>
      <c r="P105" s="124"/>
      <c r="Q105" s="124">
        <f t="shared" si="3"/>
        <v>-7311074070</v>
      </c>
    </row>
    <row r="106" spans="1:17">
      <c r="A106" s="253" t="s">
        <v>263</v>
      </c>
      <c r="C106" s="259">
        <v>129809</v>
      </c>
      <c r="D106" s="124"/>
      <c r="E106" s="124">
        <v>9325523736</v>
      </c>
      <c r="F106" s="124"/>
      <c r="G106" s="124">
        <v>-10232954583</v>
      </c>
      <c r="H106" s="124"/>
      <c r="I106" s="263">
        <f t="shared" si="2"/>
        <v>-907430847</v>
      </c>
      <c r="J106" s="263"/>
      <c r="K106" s="124">
        <v>129809</v>
      </c>
      <c r="L106" s="124"/>
      <c r="M106" s="124">
        <v>9325523736</v>
      </c>
      <c r="N106" s="124"/>
      <c r="O106" s="124">
        <v>-9829420871</v>
      </c>
      <c r="P106" s="124"/>
      <c r="Q106" s="124">
        <f t="shared" si="3"/>
        <v>-503897135</v>
      </c>
    </row>
    <row r="107" spans="1:17">
      <c r="A107" s="253" t="s">
        <v>181</v>
      </c>
      <c r="C107" s="259">
        <v>7743396</v>
      </c>
      <c r="D107" s="124"/>
      <c r="E107" s="247">
        <v>63312365887</v>
      </c>
      <c r="F107" s="124"/>
      <c r="G107" s="124">
        <v>-68363920345</v>
      </c>
      <c r="H107" s="124"/>
      <c r="I107" s="263">
        <f t="shared" si="2"/>
        <v>-5051554458</v>
      </c>
      <c r="J107" s="263"/>
      <c r="K107" s="124">
        <v>7743396</v>
      </c>
      <c r="L107" s="124"/>
      <c r="M107" s="124">
        <v>63312365887</v>
      </c>
      <c r="N107" s="124"/>
      <c r="O107" s="124">
        <v>-65136119437</v>
      </c>
      <c r="P107" s="124"/>
      <c r="Q107" s="124">
        <f t="shared" si="3"/>
        <v>-1823753550</v>
      </c>
    </row>
    <row r="108" spans="1:17">
      <c r="A108" s="253" t="s">
        <v>361</v>
      </c>
      <c r="C108" s="124">
        <v>4927461</v>
      </c>
      <c r="D108" s="124"/>
      <c r="E108" s="124">
        <v>12150088744</v>
      </c>
      <c r="F108" s="124"/>
      <c r="G108" s="124">
        <v>-12280869857</v>
      </c>
      <c r="H108" s="124"/>
      <c r="I108" s="263">
        <f t="shared" si="2"/>
        <v>-130781113</v>
      </c>
      <c r="J108" s="263"/>
      <c r="K108" s="124">
        <v>4927461</v>
      </c>
      <c r="L108" s="124"/>
      <c r="M108" s="124">
        <v>12150088744</v>
      </c>
      <c r="N108" s="124"/>
      <c r="O108" s="124">
        <v>-15341482539</v>
      </c>
      <c r="P108" s="124"/>
      <c r="Q108" s="124">
        <f t="shared" si="3"/>
        <v>-3191393795</v>
      </c>
    </row>
    <row r="109" spans="1:17">
      <c r="A109" s="253" t="s">
        <v>85</v>
      </c>
      <c r="C109" s="124">
        <v>205165</v>
      </c>
      <c r="D109" s="124"/>
      <c r="E109" s="124">
        <v>25850470890</v>
      </c>
      <c r="F109" s="124"/>
      <c r="G109" s="124">
        <v>-25267285417</v>
      </c>
      <c r="H109" s="124"/>
      <c r="I109" s="263">
        <f t="shared" si="2"/>
        <v>583185473</v>
      </c>
      <c r="J109" s="263"/>
      <c r="K109" s="124">
        <v>205165</v>
      </c>
      <c r="L109" s="124"/>
      <c r="M109" s="124">
        <v>25850470890</v>
      </c>
      <c r="N109" s="124"/>
      <c r="O109" s="124">
        <v>-28279286930</v>
      </c>
      <c r="P109" s="124"/>
      <c r="Q109" s="124">
        <f t="shared" si="3"/>
        <v>-2428816040</v>
      </c>
    </row>
    <row r="110" spans="1:17">
      <c r="A110" s="253" t="s">
        <v>521</v>
      </c>
      <c r="C110" s="124">
        <v>14958852</v>
      </c>
      <c r="D110" s="124"/>
      <c r="E110" s="124">
        <v>18791516616</v>
      </c>
      <c r="F110" s="124"/>
      <c r="G110" s="124">
        <v>-18546934576</v>
      </c>
      <c r="H110" s="124"/>
      <c r="I110" s="263">
        <f t="shared" si="2"/>
        <v>244582040</v>
      </c>
      <c r="J110" s="263"/>
      <c r="K110" s="124">
        <v>14958852</v>
      </c>
      <c r="L110" s="124"/>
      <c r="M110" s="124">
        <v>18791516616</v>
      </c>
      <c r="N110" s="124"/>
      <c r="O110" s="124">
        <v>-26112686099</v>
      </c>
      <c r="P110" s="124"/>
      <c r="Q110" s="124">
        <f t="shared" si="3"/>
        <v>-7321169483</v>
      </c>
    </row>
    <row r="111" spans="1:17">
      <c r="A111" s="253" t="s">
        <v>88</v>
      </c>
      <c r="C111" s="124">
        <v>2328794</v>
      </c>
      <c r="D111" s="124"/>
      <c r="E111" s="124">
        <v>53240657415</v>
      </c>
      <c r="F111" s="124"/>
      <c r="G111" s="124">
        <v>-49508437400</v>
      </c>
      <c r="H111" s="124"/>
      <c r="I111" s="263">
        <f t="shared" si="2"/>
        <v>3732220015</v>
      </c>
      <c r="J111" s="263"/>
      <c r="K111" s="124">
        <v>2328794</v>
      </c>
      <c r="L111" s="124"/>
      <c r="M111" s="124">
        <v>53240657415</v>
      </c>
      <c r="N111" s="124"/>
      <c r="O111" s="124">
        <v>-76684016417</v>
      </c>
      <c r="P111" s="124"/>
      <c r="Q111" s="124">
        <f t="shared" si="3"/>
        <v>-23443359002</v>
      </c>
    </row>
    <row r="112" spans="1:17">
      <c r="A112" s="253" t="s">
        <v>311</v>
      </c>
      <c r="C112" s="124">
        <v>10653906</v>
      </c>
      <c r="D112" s="124"/>
      <c r="E112" s="124">
        <v>18214782904</v>
      </c>
      <c r="F112" s="124"/>
      <c r="G112" s="124">
        <v>-18356138265</v>
      </c>
      <c r="H112" s="124"/>
      <c r="I112" s="263">
        <f t="shared" si="2"/>
        <v>-141355361</v>
      </c>
      <c r="J112" s="263"/>
      <c r="K112" s="124">
        <v>10653906</v>
      </c>
      <c r="L112" s="124"/>
      <c r="M112" s="124">
        <v>18214782904</v>
      </c>
      <c r="N112" s="124"/>
      <c r="O112" s="124">
        <v>-30648796377</v>
      </c>
      <c r="P112" s="124"/>
      <c r="Q112" s="124">
        <f t="shared" si="3"/>
        <v>-12434013473</v>
      </c>
    </row>
    <row r="113" spans="1:17">
      <c r="A113" s="253" t="s">
        <v>128</v>
      </c>
      <c r="C113" s="124">
        <v>10640257</v>
      </c>
      <c r="D113" s="124"/>
      <c r="E113" s="124">
        <v>84886382825</v>
      </c>
      <c r="F113" s="124"/>
      <c r="G113" s="124">
        <v>-86258923840</v>
      </c>
      <c r="H113" s="124"/>
      <c r="I113" s="263">
        <f t="shared" si="2"/>
        <v>-1372541015</v>
      </c>
      <c r="J113" s="263"/>
      <c r="K113" s="124">
        <v>10640257</v>
      </c>
      <c r="L113" s="124"/>
      <c r="M113" s="124">
        <v>84886382825</v>
      </c>
      <c r="N113" s="124"/>
      <c r="O113" s="124">
        <v>-74524353517</v>
      </c>
      <c r="P113" s="124"/>
      <c r="Q113" s="124">
        <f t="shared" si="3"/>
        <v>10362029308</v>
      </c>
    </row>
    <row r="114" spans="1:17">
      <c r="A114" s="253" t="s">
        <v>109</v>
      </c>
      <c r="C114" s="124">
        <v>30437387</v>
      </c>
      <c r="D114" s="124"/>
      <c r="E114" s="124">
        <v>26358925665</v>
      </c>
      <c r="F114" s="124"/>
      <c r="G114" s="124">
        <v>-26324476334</v>
      </c>
      <c r="H114" s="124"/>
      <c r="I114" s="263">
        <f t="shared" si="2"/>
        <v>34449331</v>
      </c>
      <c r="J114" s="263"/>
      <c r="K114" s="124">
        <v>30437387</v>
      </c>
      <c r="L114" s="124"/>
      <c r="M114" s="124">
        <v>26358925665</v>
      </c>
      <c r="N114" s="124"/>
      <c r="O114" s="124">
        <v>-29719266084</v>
      </c>
      <c r="P114" s="124"/>
      <c r="Q114" s="124">
        <f t="shared" si="3"/>
        <v>-3360340419</v>
      </c>
    </row>
    <row r="115" spans="1:17">
      <c r="A115" s="253" t="s">
        <v>111</v>
      </c>
      <c r="C115" s="259">
        <v>912736</v>
      </c>
      <c r="D115" s="124"/>
      <c r="E115" s="124">
        <v>11330063694</v>
      </c>
      <c r="F115" s="124"/>
      <c r="G115" s="124">
        <v>-11269455039</v>
      </c>
      <c r="H115" s="124"/>
      <c r="I115" s="263">
        <f t="shared" si="2"/>
        <v>60608655</v>
      </c>
      <c r="J115" s="263"/>
      <c r="K115" s="124">
        <v>912736</v>
      </c>
      <c r="L115" s="124"/>
      <c r="M115" s="124">
        <v>11330063694</v>
      </c>
      <c r="N115" s="124"/>
      <c r="O115" s="124">
        <v>-13790667970</v>
      </c>
      <c r="P115" s="124"/>
      <c r="Q115" s="124">
        <f t="shared" si="3"/>
        <v>-2460604276</v>
      </c>
    </row>
    <row r="116" spans="1:17">
      <c r="A116" s="253" t="s">
        <v>369</v>
      </c>
      <c r="C116" s="124">
        <v>10225990</v>
      </c>
      <c r="D116" s="124"/>
      <c r="E116" s="124">
        <v>16742456114</v>
      </c>
      <c r="F116" s="124"/>
      <c r="G116" s="124">
        <v>-17246260563</v>
      </c>
      <c r="H116" s="124"/>
      <c r="I116" s="263">
        <f t="shared" si="2"/>
        <v>-503804449</v>
      </c>
      <c r="J116" s="263"/>
      <c r="K116" s="124">
        <v>10225990</v>
      </c>
      <c r="L116" s="124"/>
      <c r="M116" s="124">
        <v>16742456114</v>
      </c>
      <c r="N116" s="124"/>
      <c r="O116" s="124">
        <v>-27909682824</v>
      </c>
      <c r="P116" s="124"/>
      <c r="Q116" s="124">
        <f t="shared" si="3"/>
        <v>-11167226710</v>
      </c>
    </row>
    <row r="117" spans="1:17">
      <c r="A117" s="253" t="s">
        <v>113</v>
      </c>
      <c r="C117" s="124">
        <v>10497870</v>
      </c>
      <c r="D117" s="124"/>
      <c r="E117" s="124">
        <v>64479505872</v>
      </c>
      <c r="F117" s="124"/>
      <c r="G117" s="124">
        <v>-62033757525</v>
      </c>
      <c r="H117" s="124"/>
      <c r="I117" s="263">
        <f t="shared" si="2"/>
        <v>2445748347</v>
      </c>
      <c r="J117" s="263"/>
      <c r="K117" s="124">
        <v>10497870</v>
      </c>
      <c r="L117" s="124"/>
      <c r="M117" s="124">
        <v>64479505872</v>
      </c>
      <c r="N117" s="124"/>
      <c r="O117" s="124">
        <v>-58336165759</v>
      </c>
      <c r="P117" s="124"/>
      <c r="Q117" s="124">
        <f t="shared" si="3"/>
        <v>6143340113</v>
      </c>
    </row>
    <row r="118" spans="1:17">
      <c r="A118" s="253" t="s">
        <v>279</v>
      </c>
      <c r="C118" s="124">
        <v>6170452</v>
      </c>
      <c r="D118" s="124"/>
      <c r="E118" s="124">
        <v>11480164516</v>
      </c>
      <c r="F118" s="124"/>
      <c r="G118" s="124">
        <v>-11348522512</v>
      </c>
      <c r="H118" s="124"/>
      <c r="I118" s="263">
        <f t="shared" si="2"/>
        <v>131642004</v>
      </c>
      <c r="J118" s="263"/>
      <c r="K118" s="124">
        <v>6170452</v>
      </c>
      <c r="L118" s="124"/>
      <c r="M118" s="124">
        <v>11480164516</v>
      </c>
      <c r="N118" s="124"/>
      <c r="O118" s="124">
        <v>-14093182359</v>
      </c>
      <c r="P118" s="124"/>
      <c r="Q118" s="124">
        <f t="shared" si="3"/>
        <v>-2613017843</v>
      </c>
    </row>
    <row r="119" spans="1:17">
      <c r="A119" s="253" t="s">
        <v>135</v>
      </c>
      <c r="C119" s="124">
        <v>12486584</v>
      </c>
      <c r="D119" s="124"/>
      <c r="E119" s="124">
        <v>97881495377</v>
      </c>
      <c r="F119" s="124"/>
      <c r="G119" s="124">
        <v>-99368302902</v>
      </c>
      <c r="H119" s="124"/>
      <c r="I119" s="263">
        <f t="shared" si="2"/>
        <v>-1486807525</v>
      </c>
      <c r="J119" s="263"/>
      <c r="K119" s="124">
        <v>12486584</v>
      </c>
      <c r="L119" s="124"/>
      <c r="M119" s="124">
        <v>97881495377</v>
      </c>
      <c r="N119" s="124"/>
      <c r="O119" s="124">
        <v>-89933443166</v>
      </c>
      <c r="P119" s="124"/>
      <c r="Q119" s="124">
        <f t="shared" si="3"/>
        <v>7948052211</v>
      </c>
    </row>
    <row r="120" spans="1:17">
      <c r="A120" s="253" t="s">
        <v>130</v>
      </c>
      <c r="C120" s="124">
        <v>6608114</v>
      </c>
      <c r="D120" s="124"/>
      <c r="E120" s="124">
        <v>32850736730</v>
      </c>
      <c r="F120" s="124"/>
      <c r="G120" s="124">
        <v>-36155329419</v>
      </c>
      <c r="H120" s="124"/>
      <c r="I120" s="263">
        <f t="shared" si="2"/>
        <v>-3304592689</v>
      </c>
      <c r="J120" s="263"/>
      <c r="K120" s="124">
        <v>6608114</v>
      </c>
      <c r="L120" s="124"/>
      <c r="M120" s="124">
        <v>32850736730</v>
      </c>
      <c r="N120" s="124"/>
      <c r="O120" s="124">
        <v>-48098216177</v>
      </c>
      <c r="P120" s="124"/>
      <c r="Q120" s="124">
        <f t="shared" si="3"/>
        <v>-15247479447</v>
      </c>
    </row>
    <row r="121" spans="1:17">
      <c r="A121" s="253" t="s">
        <v>344</v>
      </c>
      <c r="C121" s="124">
        <v>3078175</v>
      </c>
      <c r="D121" s="124"/>
      <c r="E121" s="124">
        <v>4520483451</v>
      </c>
      <c r="F121" s="124"/>
      <c r="G121" s="124">
        <v>-4545444655</v>
      </c>
      <c r="H121" s="124"/>
      <c r="I121" s="263">
        <f t="shared" si="2"/>
        <v>-24961204</v>
      </c>
      <c r="J121" s="263"/>
      <c r="K121" s="124">
        <v>3078175</v>
      </c>
      <c r="L121" s="124"/>
      <c r="M121" s="124">
        <v>4520483451</v>
      </c>
      <c r="N121" s="124"/>
      <c r="O121" s="124">
        <v>-5328653785</v>
      </c>
      <c r="P121" s="124"/>
      <c r="Q121" s="124">
        <f t="shared" si="3"/>
        <v>-808170334</v>
      </c>
    </row>
    <row r="122" spans="1:17">
      <c r="A122" s="253" t="s">
        <v>234</v>
      </c>
      <c r="C122" s="124">
        <v>12083914</v>
      </c>
      <c r="D122" s="124"/>
      <c r="E122" s="124">
        <v>18441397223</v>
      </c>
      <c r="F122" s="124"/>
      <c r="G122" s="124">
        <v>-17934234040</v>
      </c>
      <c r="H122" s="124"/>
      <c r="I122" s="263">
        <f t="shared" si="2"/>
        <v>507163183</v>
      </c>
      <c r="J122" s="263"/>
      <c r="K122" s="124">
        <v>12083914</v>
      </c>
      <c r="L122" s="124"/>
      <c r="M122" s="124">
        <v>18441397223</v>
      </c>
      <c r="N122" s="124"/>
      <c r="O122" s="124">
        <v>-28834049407</v>
      </c>
      <c r="P122" s="124"/>
      <c r="Q122" s="124">
        <f t="shared" si="3"/>
        <v>-10392652184</v>
      </c>
    </row>
    <row r="123" spans="1:17">
      <c r="A123" s="253" t="s">
        <v>258</v>
      </c>
      <c r="C123" s="124">
        <v>10055800</v>
      </c>
      <c r="D123" s="124"/>
      <c r="E123" s="124">
        <v>23667978878</v>
      </c>
      <c r="F123" s="124"/>
      <c r="G123" s="124">
        <v>-23903451943</v>
      </c>
      <c r="H123" s="124"/>
      <c r="I123" s="263">
        <f t="shared" si="2"/>
        <v>-235473065</v>
      </c>
      <c r="J123" s="263"/>
      <c r="K123" s="124">
        <v>10055800</v>
      </c>
      <c r="L123" s="124"/>
      <c r="M123" s="124">
        <v>23667978878</v>
      </c>
      <c r="N123" s="124"/>
      <c r="O123" s="124">
        <v>-30636768670</v>
      </c>
      <c r="P123" s="124"/>
      <c r="Q123" s="124">
        <f t="shared" si="3"/>
        <v>-6968789792</v>
      </c>
    </row>
    <row r="124" spans="1:17">
      <c r="A124" s="253" t="s">
        <v>139</v>
      </c>
      <c r="C124" s="124">
        <v>40396572</v>
      </c>
      <c r="D124" s="124"/>
      <c r="E124" s="124">
        <v>58322665958</v>
      </c>
      <c r="F124" s="124"/>
      <c r="G124" s="124">
        <v>-59961429510</v>
      </c>
      <c r="H124" s="124"/>
      <c r="I124" s="263">
        <f t="shared" si="2"/>
        <v>-1638763552</v>
      </c>
      <c r="J124" s="263"/>
      <c r="K124" s="124">
        <v>40396572</v>
      </c>
      <c r="L124" s="124"/>
      <c r="M124" s="124">
        <v>58322665958</v>
      </c>
      <c r="N124" s="124"/>
      <c r="O124" s="124">
        <v>-70318243602</v>
      </c>
      <c r="P124" s="124"/>
      <c r="Q124" s="124">
        <f t="shared" si="3"/>
        <v>-11995577644</v>
      </c>
    </row>
    <row r="125" spans="1:17">
      <c r="A125" s="253" t="s">
        <v>329</v>
      </c>
      <c r="C125" s="124">
        <v>19623424</v>
      </c>
      <c r="D125" s="124"/>
      <c r="E125" s="124">
        <v>57869996224</v>
      </c>
      <c r="F125" s="124"/>
      <c r="G125" s="124">
        <v>-57006924874</v>
      </c>
      <c r="H125" s="124"/>
      <c r="I125" s="263">
        <f t="shared" si="2"/>
        <v>863071350</v>
      </c>
      <c r="J125" s="263"/>
      <c r="K125" s="124">
        <v>19623424</v>
      </c>
      <c r="L125" s="124"/>
      <c r="M125" s="124">
        <v>57869996224</v>
      </c>
      <c r="N125" s="124"/>
      <c r="O125" s="124">
        <v>-63596228564</v>
      </c>
      <c r="P125" s="124"/>
      <c r="Q125" s="124">
        <f t="shared" si="3"/>
        <v>-5726232340</v>
      </c>
    </row>
    <row r="126" spans="1:17">
      <c r="A126" s="253" t="s">
        <v>522</v>
      </c>
      <c r="C126" s="124">
        <v>15116801</v>
      </c>
      <c r="D126" s="124"/>
      <c r="E126" s="124">
        <v>29924896519</v>
      </c>
      <c r="F126" s="124"/>
      <c r="G126" s="124">
        <v>-30360582078</v>
      </c>
      <c r="H126" s="124"/>
      <c r="I126" s="263">
        <f t="shared" si="2"/>
        <v>-435685559</v>
      </c>
      <c r="J126" s="263"/>
      <c r="K126" s="124">
        <v>15116801</v>
      </c>
      <c r="L126" s="124"/>
      <c r="M126" s="124">
        <v>29924896519</v>
      </c>
      <c r="N126" s="124"/>
      <c r="O126" s="124">
        <v>-37769617437</v>
      </c>
      <c r="P126" s="124"/>
      <c r="Q126" s="124">
        <f t="shared" si="3"/>
        <v>-7844720918</v>
      </c>
    </row>
    <row r="127" spans="1:17">
      <c r="A127" s="253" t="s">
        <v>377</v>
      </c>
      <c r="C127" s="124">
        <v>934758</v>
      </c>
      <c r="D127" s="124"/>
      <c r="E127" s="124">
        <v>52962095513</v>
      </c>
      <c r="F127" s="124"/>
      <c r="G127" s="124">
        <v>-54186975445</v>
      </c>
      <c r="H127" s="124"/>
      <c r="I127" s="263">
        <f t="shared" si="2"/>
        <v>-1224879932</v>
      </c>
      <c r="J127" s="263"/>
      <c r="K127" s="124">
        <v>934758</v>
      </c>
      <c r="L127" s="124"/>
      <c r="M127" s="124">
        <v>52962095513</v>
      </c>
      <c r="N127" s="124"/>
      <c r="O127" s="124">
        <v>-47698770628</v>
      </c>
      <c r="P127" s="124"/>
      <c r="Q127" s="124">
        <f t="shared" si="3"/>
        <v>5263324885</v>
      </c>
    </row>
    <row r="128" spans="1:17">
      <c r="A128" s="253" t="s">
        <v>260</v>
      </c>
      <c r="C128" s="124">
        <v>8879816</v>
      </c>
      <c r="D128" s="124"/>
      <c r="E128" s="124">
        <v>95689360745</v>
      </c>
      <c r="F128" s="124"/>
      <c r="G128" s="124">
        <v>-100799842259</v>
      </c>
      <c r="H128" s="124"/>
      <c r="I128" s="263">
        <f t="shared" si="2"/>
        <v>-5110481514</v>
      </c>
      <c r="J128" s="263"/>
      <c r="K128" s="124">
        <v>8879816</v>
      </c>
      <c r="L128" s="124"/>
      <c r="M128" s="124">
        <v>95689360745</v>
      </c>
      <c r="N128" s="124"/>
      <c r="O128" s="124">
        <v>-108062812626</v>
      </c>
      <c r="P128" s="124"/>
      <c r="Q128" s="124">
        <f t="shared" si="3"/>
        <v>-12373451881</v>
      </c>
    </row>
    <row r="129" spans="1:17">
      <c r="A129" s="253" t="s">
        <v>289</v>
      </c>
      <c r="C129" s="124">
        <v>8906219</v>
      </c>
      <c r="D129" s="124"/>
      <c r="E129" s="124">
        <v>11612309344</v>
      </c>
      <c r="F129" s="124"/>
      <c r="G129" s="124">
        <v>-13015556623</v>
      </c>
      <c r="H129" s="124"/>
      <c r="I129" s="263">
        <f t="shared" si="2"/>
        <v>-1403247279</v>
      </c>
      <c r="J129" s="263"/>
      <c r="K129" s="124">
        <v>8906219</v>
      </c>
      <c r="L129" s="124"/>
      <c r="M129" s="124">
        <v>11612309344</v>
      </c>
      <c r="N129" s="124"/>
      <c r="O129" s="124">
        <v>-12949398700</v>
      </c>
      <c r="P129" s="124"/>
      <c r="Q129" s="124">
        <f t="shared" si="3"/>
        <v>-1337089356</v>
      </c>
    </row>
    <row r="130" spans="1:17">
      <c r="A130" s="253" t="s">
        <v>359</v>
      </c>
      <c r="C130" s="124">
        <v>14213477</v>
      </c>
      <c r="D130" s="124"/>
      <c r="E130" s="124">
        <v>23454298149</v>
      </c>
      <c r="F130" s="124"/>
      <c r="G130" s="124">
        <v>-24087530405</v>
      </c>
      <c r="H130" s="124"/>
      <c r="I130" s="263">
        <f t="shared" si="2"/>
        <v>-633232256</v>
      </c>
      <c r="J130" s="263"/>
      <c r="K130" s="124">
        <v>14213477</v>
      </c>
      <c r="L130" s="124"/>
      <c r="M130" s="124">
        <v>23454298149</v>
      </c>
      <c r="N130" s="124"/>
      <c r="O130" s="124">
        <v>-34296695814</v>
      </c>
      <c r="P130" s="124"/>
      <c r="Q130" s="124">
        <f t="shared" si="3"/>
        <v>-10842397665</v>
      </c>
    </row>
    <row r="131" spans="1:17">
      <c r="A131" s="253" t="s">
        <v>187</v>
      </c>
      <c r="C131" s="124">
        <v>18915895</v>
      </c>
      <c r="D131" s="124"/>
      <c r="E131" s="124">
        <v>23074292723</v>
      </c>
      <c r="F131" s="124"/>
      <c r="G131" s="124">
        <v>-23641418936</v>
      </c>
      <c r="H131" s="124"/>
      <c r="I131" s="263">
        <f t="shared" si="2"/>
        <v>-567126213</v>
      </c>
      <c r="J131" s="263"/>
      <c r="K131" s="124">
        <v>18915895</v>
      </c>
      <c r="L131" s="124"/>
      <c r="M131" s="124">
        <v>23074292723</v>
      </c>
      <c r="N131" s="124"/>
      <c r="O131" s="124">
        <v>-37296184715</v>
      </c>
      <c r="P131" s="124"/>
      <c r="Q131" s="124">
        <f t="shared" si="3"/>
        <v>-14221891992</v>
      </c>
    </row>
    <row r="132" spans="1:17">
      <c r="A132" s="253" t="s">
        <v>218</v>
      </c>
      <c r="C132" s="124">
        <v>128688432</v>
      </c>
      <c r="D132" s="124"/>
      <c r="E132" s="124">
        <v>52737485886</v>
      </c>
      <c r="F132" s="124"/>
      <c r="G132" s="124">
        <v>-55546746636</v>
      </c>
      <c r="H132" s="124"/>
      <c r="I132" s="263">
        <f t="shared" si="2"/>
        <v>-2809260750</v>
      </c>
      <c r="J132" s="263"/>
      <c r="K132" s="124">
        <v>128688432</v>
      </c>
      <c r="L132" s="124"/>
      <c r="M132" s="124">
        <v>52737485886</v>
      </c>
      <c r="N132" s="124"/>
      <c r="O132" s="124">
        <v>-72596253593</v>
      </c>
      <c r="P132" s="124"/>
      <c r="Q132" s="124">
        <f t="shared" si="3"/>
        <v>-19858767707</v>
      </c>
    </row>
    <row r="133" spans="1:17">
      <c r="A133" s="253" t="s">
        <v>138</v>
      </c>
      <c r="C133" s="124">
        <v>5871721</v>
      </c>
      <c r="D133" s="124"/>
      <c r="E133" s="124">
        <v>15259165073</v>
      </c>
      <c r="F133" s="124"/>
      <c r="G133" s="124">
        <v>-15259165073</v>
      </c>
      <c r="H133" s="124"/>
      <c r="I133" s="263">
        <f t="shared" si="2"/>
        <v>0</v>
      </c>
      <c r="J133" s="263"/>
      <c r="K133" s="124">
        <v>5871721</v>
      </c>
      <c r="L133" s="124"/>
      <c r="M133" s="124">
        <v>15259165073</v>
      </c>
      <c r="N133" s="124"/>
      <c r="O133" s="124">
        <v>-21351591678</v>
      </c>
      <c r="P133" s="124"/>
      <c r="Q133" s="124">
        <f t="shared" si="3"/>
        <v>-6092426605</v>
      </c>
    </row>
    <row r="134" spans="1:17">
      <c r="A134" s="253" t="s">
        <v>131</v>
      </c>
      <c r="C134" s="124">
        <v>20875414</v>
      </c>
      <c r="D134" s="124"/>
      <c r="E134" s="124">
        <v>18642642348</v>
      </c>
      <c r="F134" s="124"/>
      <c r="G134" s="124">
        <v>-18219819066</v>
      </c>
      <c r="H134" s="124"/>
      <c r="I134" s="263">
        <f t="shared" si="2"/>
        <v>422823282</v>
      </c>
      <c r="J134" s="263"/>
      <c r="K134" s="124">
        <v>20875414</v>
      </c>
      <c r="L134" s="124"/>
      <c r="M134" s="124">
        <v>18642642348</v>
      </c>
      <c r="N134" s="124"/>
      <c r="O134" s="124">
        <v>-20898091230</v>
      </c>
      <c r="P134" s="124"/>
      <c r="Q134" s="124">
        <f t="shared" si="3"/>
        <v>-2255448882</v>
      </c>
    </row>
    <row r="135" spans="1:17">
      <c r="A135" s="253" t="s">
        <v>229</v>
      </c>
      <c r="C135" s="124">
        <v>8667034</v>
      </c>
      <c r="D135" s="124"/>
      <c r="E135" s="124">
        <v>6665103422</v>
      </c>
      <c r="F135" s="124"/>
      <c r="G135" s="124">
        <v>-6665103422</v>
      </c>
      <c r="H135" s="124"/>
      <c r="I135" s="263">
        <f t="shared" si="2"/>
        <v>0</v>
      </c>
      <c r="J135" s="263"/>
      <c r="K135" s="124">
        <v>8667034</v>
      </c>
      <c r="L135" s="124"/>
      <c r="M135" s="124">
        <v>6665103422</v>
      </c>
      <c r="N135" s="124"/>
      <c r="O135" s="124">
        <v>-10571175736</v>
      </c>
      <c r="P135" s="124"/>
      <c r="Q135" s="124">
        <f t="shared" si="3"/>
        <v>-3906072314</v>
      </c>
    </row>
    <row r="136" spans="1:17">
      <c r="A136" s="253" t="s">
        <v>298</v>
      </c>
      <c r="C136" s="124">
        <v>2795567</v>
      </c>
      <c r="D136" s="124"/>
      <c r="E136" s="124">
        <v>17975243095</v>
      </c>
      <c r="F136" s="124"/>
      <c r="G136" s="124">
        <v>-18025759226</v>
      </c>
      <c r="H136" s="124"/>
      <c r="I136" s="263">
        <f t="shared" ref="I136:I199" si="4">E136+G136</f>
        <v>-50516131</v>
      </c>
      <c r="J136" s="263"/>
      <c r="K136" s="124">
        <v>2795567</v>
      </c>
      <c r="L136" s="124"/>
      <c r="M136" s="124">
        <v>17975243095</v>
      </c>
      <c r="N136" s="124"/>
      <c r="O136" s="124">
        <v>-23605895780</v>
      </c>
      <c r="P136" s="124"/>
      <c r="Q136" s="124">
        <f t="shared" si="3"/>
        <v>-5630652685</v>
      </c>
    </row>
    <row r="137" spans="1:17">
      <c r="A137" s="253" t="s">
        <v>104</v>
      </c>
      <c r="C137" s="124">
        <v>58403381</v>
      </c>
      <c r="D137" s="124"/>
      <c r="E137" s="124">
        <v>59806384399</v>
      </c>
      <c r="F137" s="124"/>
      <c r="G137" s="124">
        <v>-60003709669</v>
      </c>
      <c r="H137" s="124"/>
      <c r="I137" s="263">
        <f t="shared" si="4"/>
        <v>-197325270</v>
      </c>
      <c r="J137" s="263"/>
      <c r="K137" s="124">
        <v>58403381</v>
      </c>
      <c r="L137" s="124"/>
      <c r="M137" s="124">
        <v>59806384399</v>
      </c>
      <c r="N137" s="124"/>
      <c r="O137" s="124">
        <v>-81341244517</v>
      </c>
      <c r="P137" s="124"/>
      <c r="Q137" s="124">
        <f t="shared" ref="Q137:Q200" si="5">M137+O137</f>
        <v>-21534860118</v>
      </c>
    </row>
    <row r="138" spans="1:17">
      <c r="A138" s="253" t="s">
        <v>177</v>
      </c>
      <c r="C138" s="124">
        <v>7012027</v>
      </c>
      <c r="D138" s="124"/>
      <c r="E138" s="124">
        <v>46130373331</v>
      </c>
      <c r="F138" s="124"/>
      <c r="G138" s="124">
        <v>-49872876234</v>
      </c>
      <c r="H138" s="124"/>
      <c r="I138" s="263">
        <f t="shared" si="4"/>
        <v>-3742502903</v>
      </c>
      <c r="J138" s="263"/>
      <c r="K138" s="124">
        <v>7012027</v>
      </c>
      <c r="L138" s="124"/>
      <c r="M138" s="124">
        <v>46130373331</v>
      </c>
      <c r="N138" s="124"/>
      <c r="O138" s="124">
        <v>-43978096453</v>
      </c>
      <c r="P138" s="124"/>
      <c r="Q138" s="124">
        <f t="shared" si="5"/>
        <v>2152276878</v>
      </c>
    </row>
    <row r="139" spans="1:17">
      <c r="A139" s="253" t="s">
        <v>176</v>
      </c>
      <c r="C139" s="124">
        <v>11976319</v>
      </c>
      <c r="D139" s="124"/>
      <c r="E139" s="124">
        <v>48402481390</v>
      </c>
      <c r="F139" s="124"/>
      <c r="G139" s="124">
        <v>-42914331887</v>
      </c>
      <c r="H139" s="124"/>
      <c r="I139" s="263">
        <f t="shared" si="4"/>
        <v>5488149503</v>
      </c>
      <c r="J139" s="263"/>
      <c r="K139" s="124">
        <v>11976319</v>
      </c>
      <c r="L139" s="124"/>
      <c r="M139" s="124">
        <v>48402481390</v>
      </c>
      <c r="N139" s="124"/>
      <c r="O139" s="124">
        <v>-49146442451</v>
      </c>
      <c r="P139" s="124"/>
      <c r="Q139" s="124">
        <f t="shared" si="5"/>
        <v>-743961061</v>
      </c>
    </row>
    <row r="140" spans="1:17">
      <c r="A140" s="253" t="s">
        <v>156</v>
      </c>
      <c r="C140" s="124">
        <v>6147801</v>
      </c>
      <c r="D140" s="124"/>
      <c r="E140" s="124">
        <v>36113648714</v>
      </c>
      <c r="F140" s="124"/>
      <c r="G140" s="124">
        <v>-35360451612</v>
      </c>
      <c r="H140" s="124"/>
      <c r="I140" s="263">
        <f t="shared" si="4"/>
        <v>753197102</v>
      </c>
      <c r="J140" s="263"/>
      <c r="K140" s="124">
        <v>6147801</v>
      </c>
      <c r="L140" s="124"/>
      <c r="M140" s="124">
        <v>36113648714</v>
      </c>
      <c r="N140" s="124"/>
      <c r="O140" s="124">
        <v>-33800243336</v>
      </c>
      <c r="P140" s="124"/>
      <c r="Q140" s="124">
        <f t="shared" si="5"/>
        <v>2313405378</v>
      </c>
    </row>
    <row r="141" spans="1:17">
      <c r="A141" s="253" t="s">
        <v>98</v>
      </c>
      <c r="C141" s="124">
        <v>3548532</v>
      </c>
      <c r="D141" s="124"/>
      <c r="E141" s="124">
        <v>20985767015</v>
      </c>
      <c r="F141" s="124"/>
      <c r="G141" s="124">
        <v>-20198275382</v>
      </c>
      <c r="H141" s="124"/>
      <c r="I141" s="263">
        <f t="shared" si="4"/>
        <v>787491633</v>
      </c>
      <c r="J141" s="263"/>
      <c r="K141" s="124">
        <v>3548532</v>
      </c>
      <c r="L141" s="124"/>
      <c r="M141" s="124">
        <v>20985767015</v>
      </c>
      <c r="N141" s="124"/>
      <c r="O141" s="124">
        <v>-31492486177</v>
      </c>
      <c r="P141" s="124"/>
      <c r="Q141" s="124">
        <f t="shared" si="5"/>
        <v>-10506719162</v>
      </c>
    </row>
    <row r="142" spans="1:17">
      <c r="A142" s="253" t="s">
        <v>99</v>
      </c>
      <c r="C142" s="124">
        <v>18433640</v>
      </c>
      <c r="D142" s="124"/>
      <c r="E142" s="124">
        <v>123648160231</v>
      </c>
      <c r="F142" s="124"/>
      <c r="G142" s="124">
        <v>-115198027971</v>
      </c>
      <c r="H142" s="124"/>
      <c r="I142" s="263">
        <f t="shared" si="4"/>
        <v>8450132260</v>
      </c>
      <c r="J142" s="263"/>
      <c r="K142" s="124">
        <v>18433640</v>
      </c>
      <c r="L142" s="124"/>
      <c r="M142" s="124">
        <v>123648160231</v>
      </c>
      <c r="N142" s="124"/>
      <c r="O142" s="124">
        <v>-147963644727</v>
      </c>
      <c r="P142" s="124"/>
      <c r="Q142" s="124">
        <f t="shared" si="5"/>
        <v>-24315484496</v>
      </c>
    </row>
    <row r="143" spans="1:17">
      <c r="A143" s="253" t="s">
        <v>523</v>
      </c>
      <c r="C143" s="124">
        <v>0</v>
      </c>
      <c r="D143" s="124"/>
      <c r="E143" s="124">
        <v>0</v>
      </c>
      <c r="F143" s="124"/>
      <c r="G143" s="124">
        <v>1354632027</v>
      </c>
      <c r="H143" s="124"/>
      <c r="I143" s="263">
        <f t="shared" si="4"/>
        <v>1354632027</v>
      </c>
      <c r="J143" s="263"/>
      <c r="K143" s="124">
        <v>0</v>
      </c>
      <c r="L143" s="124"/>
      <c r="M143" s="124">
        <v>0</v>
      </c>
      <c r="N143" s="124"/>
      <c r="O143" s="124">
        <v>0</v>
      </c>
      <c r="P143" s="124"/>
      <c r="Q143" s="124">
        <f t="shared" si="5"/>
        <v>0</v>
      </c>
    </row>
    <row r="144" spans="1:17">
      <c r="A144" s="253" t="s">
        <v>142</v>
      </c>
      <c r="C144" s="124">
        <v>4326543</v>
      </c>
      <c r="D144" s="124"/>
      <c r="E144" s="124">
        <v>151031216583</v>
      </c>
      <c r="F144" s="124"/>
      <c r="G144" s="124">
        <v>-152297588956</v>
      </c>
      <c r="H144" s="124"/>
      <c r="I144" s="263">
        <f t="shared" si="4"/>
        <v>-1266372373</v>
      </c>
      <c r="J144" s="263"/>
      <c r="K144" s="124">
        <v>4326543</v>
      </c>
      <c r="L144" s="124"/>
      <c r="M144" s="124">
        <v>151031216583</v>
      </c>
      <c r="N144" s="124"/>
      <c r="O144" s="124">
        <v>-200976557944</v>
      </c>
      <c r="P144" s="124"/>
      <c r="Q144" s="124">
        <f t="shared" si="5"/>
        <v>-49945341361</v>
      </c>
    </row>
    <row r="145" spans="1:17">
      <c r="A145" s="253" t="s">
        <v>328</v>
      </c>
      <c r="C145" s="124">
        <v>10983065</v>
      </c>
      <c r="D145" s="124"/>
      <c r="E145" s="124">
        <v>29734785301</v>
      </c>
      <c r="F145" s="124"/>
      <c r="G145" s="124">
        <v>-31317888960</v>
      </c>
      <c r="H145" s="124"/>
      <c r="I145" s="263">
        <f t="shared" si="4"/>
        <v>-1583103659</v>
      </c>
      <c r="J145" s="263"/>
      <c r="K145" s="124">
        <v>10983065</v>
      </c>
      <c r="L145" s="124"/>
      <c r="M145" s="124">
        <v>29734785301</v>
      </c>
      <c r="N145" s="124"/>
      <c r="O145" s="124">
        <v>-39683011489</v>
      </c>
      <c r="P145" s="124"/>
      <c r="Q145" s="124">
        <f t="shared" si="5"/>
        <v>-9948226188</v>
      </c>
    </row>
    <row r="146" spans="1:17">
      <c r="A146" s="253" t="s">
        <v>301</v>
      </c>
      <c r="C146" s="124">
        <v>5189838</v>
      </c>
      <c r="D146" s="124"/>
      <c r="E146" s="124">
        <v>9465186377</v>
      </c>
      <c r="F146" s="124"/>
      <c r="G146" s="124">
        <v>-9333923549</v>
      </c>
      <c r="H146" s="124"/>
      <c r="I146" s="263">
        <f t="shared" si="4"/>
        <v>131262828</v>
      </c>
      <c r="J146" s="263"/>
      <c r="K146" s="124">
        <v>5189838</v>
      </c>
      <c r="L146" s="124"/>
      <c r="M146" s="124">
        <v>9465186377</v>
      </c>
      <c r="N146" s="124"/>
      <c r="O146" s="124">
        <v>-9692861684</v>
      </c>
      <c r="P146" s="124"/>
      <c r="Q146" s="124">
        <f t="shared" si="5"/>
        <v>-227675307</v>
      </c>
    </row>
    <row r="147" spans="1:17">
      <c r="A147" s="253" t="s">
        <v>247</v>
      </c>
      <c r="C147" s="124">
        <v>8078700</v>
      </c>
      <c r="D147" s="124"/>
      <c r="E147" s="124">
        <v>19639816543</v>
      </c>
      <c r="F147" s="124"/>
      <c r="G147" s="124">
        <v>-21799599380</v>
      </c>
      <c r="H147" s="124"/>
      <c r="I147" s="263">
        <f t="shared" si="4"/>
        <v>-2159782837</v>
      </c>
      <c r="J147" s="263"/>
      <c r="K147" s="124">
        <v>8078700</v>
      </c>
      <c r="L147" s="124"/>
      <c r="M147" s="124">
        <v>19639816543</v>
      </c>
      <c r="N147" s="124"/>
      <c r="O147" s="124">
        <v>-27518243252</v>
      </c>
      <c r="P147" s="124"/>
      <c r="Q147" s="124">
        <f t="shared" si="5"/>
        <v>-7878426709</v>
      </c>
    </row>
    <row r="148" spans="1:17">
      <c r="A148" s="253" t="s">
        <v>382</v>
      </c>
      <c r="C148" s="124">
        <v>4131991</v>
      </c>
      <c r="D148" s="124"/>
      <c r="E148" s="124">
        <v>30750380326</v>
      </c>
      <c r="F148" s="124"/>
      <c r="G148" s="124">
        <v>-28142620380</v>
      </c>
      <c r="H148" s="124"/>
      <c r="I148" s="263">
        <f t="shared" si="4"/>
        <v>2607759946</v>
      </c>
      <c r="J148" s="263"/>
      <c r="K148" s="124">
        <v>4131991</v>
      </c>
      <c r="L148" s="124"/>
      <c r="M148" s="124">
        <v>30750380326</v>
      </c>
      <c r="N148" s="124"/>
      <c r="O148" s="124">
        <v>-31486643026</v>
      </c>
      <c r="P148" s="124"/>
      <c r="Q148" s="124">
        <f t="shared" si="5"/>
        <v>-736262700</v>
      </c>
    </row>
    <row r="149" spans="1:17">
      <c r="A149" s="253" t="s">
        <v>82</v>
      </c>
      <c r="C149" s="124">
        <v>9069249</v>
      </c>
      <c r="D149" s="124"/>
      <c r="E149" s="124">
        <v>27996336069</v>
      </c>
      <c r="F149" s="124"/>
      <c r="G149" s="124">
        <v>-28876746057</v>
      </c>
      <c r="H149" s="124"/>
      <c r="I149" s="263">
        <f t="shared" si="4"/>
        <v>-880409988</v>
      </c>
      <c r="J149" s="263"/>
      <c r="K149" s="124">
        <v>9069249</v>
      </c>
      <c r="L149" s="124"/>
      <c r="M149" s="124">
        <v>27996336069</v>
      </c>
      <c r="N149" s="124"/>
      <c r="O149" s="124">
        <v>-32644998292</v>
      </c>
      <c r="P149" s="124"/>
      <c r="Q149" s="124">
        <f t="shared" si="5"/>
        <v>-4648662223</v>
      </c>
    </row>
    <row r="150" spans="1:17">
      <c r="A150" s="253" t="s">
        <v>405</v>
      </c>
      <c r="C150" s="124">
        <v>9673334</v>
      </c>
      <c r="D150" s="124"/>
      <c r="E150" s="124">
        <v>101072827623</v>
      </c>
      <c r="F150" s="124"/>
      <c r="G150" s="124">
        <v>-98155136787</v>
      </c>
      <c r="H150" s="124"/>
      <c r="I150" s="263">
        <f t="shared" si="4"/>
        <v>2917690836</v>
      </c>
      <c r="J150" s="263"/>
      <c r="K150" s="124">
        <v>9673334</v>
      </c>
      <c r="L150" s="124"/>
      <c r="M150" s="124">
        <v>101072827623</v>
      </c>
      <c r="N150" s="124"/>
      <c r="O150" s="124">
        <v>-153669311833</v>
      </c>
      <c r="P150" s="124"/>
      <c r="Q150" s="124">
        <f t="shared" si="5"/>
        <v>-52596484210</v>
      </c>
    </row>
    <row r="151" spans="1:17">
      <c r="A151" s="253" t="s">
        <v>351</v>
      </c>
      <c r="C151" s="124">
        <v>3801760</v>
      </c>
      <c r="D151" s="124"/>
      <c r="E151" s="124">
        <v>8857530388</v>
      </c>
      <c r="F151" s="124"/>
      <c r="G151" s="124">
        <v>-9492550085</v>
      </c>
      <c r="H151" s="124"/>
      <c r="I151" s="263">
        <f t="shared" si="4"/>
        <v>-635019697</v>
      </c>
      <c r="J151" s="263"/>
      <c r="K151" s="124">
        <v>3801760</v>
      </c>
      <c r="L151" s="124"/>
      <c r="M151" s="124">
        <v>8857530388</v>
      </c>
      <c r="N151" s="124"/>
      <c r="O151" s="124">
        <v>-11493545592</v>
      </c>
      <c r="P151" s="124"/>
      <c r="Q151" s="124">
        <f t="shared" si="5"/>
        <v>-2636015204</v>
      </c>
    </row>
    <row r="152" spans="1:17">
      <c r="A152" s="253" t="s">
        <v>292</v>
      </c>
      <c r="C152" s="124">
        <v>1393295</v>
      </c>
      <c r="D152" s="124"/>
      <c r="E152" s="124">
        <v>44171668312</v>
      </c>
      <c r="F152" s="124"/>
      <c r="G152" s="124">
        <v>-44454051220</v>
      </c>
      <c r="H152" s="124"/>
      <c r="I152" s="263">
        <f t="shared" si="4"/>
        <v>-282382908</v>
      </c>
      <c r="J152" s="263"/>
      <c r="K152" s="124">
        <v>1393295</v>
      </c>
      <c r="L152" s="124"/>
      <c r="M152" s="124">
        <v>44171668312</v>
      </c>
      <c r="N152" s="124"/>
      <c r="O152" s="124">
        <v>-52127531075</v>
      </c>
      <c r="P152" s="124"/>
      <c r="Q152" s="124">
        <f t="shared" si="5"/>
        <v>-7955862763</v>
      </c>
    </row>
    <row r="153" spans="1:17">
      <c r="A153" s="253" t="s">
        <v>357</v>
      </c>
      <c r="C153" s="124">
        <v>2133527</v>
      </c>
      <c r="D153" s="124"/>
      <c r="E153" s="124">
        <v>5794006797</v>
      </c>
      <c r="F153" s="124"/>
      <c r="G153" s="124">
        <v>-6233946464</v>
      </c>
      <c r="H153" s="124"/>
      <c r="I153" s="263">
        <f t="shared" si="4"/>
        <v>-439939667</v>
      </c>
      <c r="J153" s="263"/>
      <c r="K153" s="124">
        <v>2133527</v>
      </c>
      <c r="L153" s="124"/>
      <c r="M153" s="124">
        <v>5794006797</v>
      </c>
      <c r="N153" s="124"/>
      <c r="O153" s="124">
        <v>-6503712983</v>
      </c>
      <c r="P153" s="124"/>
      <c r="Q153" s="124">
        <f t="shared" si="5"/>
        <v>-709706186</v>
      </c>
    </row>
    <row r="154" spans="1:17">
      <c r="A154" s="253" t="s">
        <v>299</v>
      </c>
      <c r="C154" s="124">
        <v>1767759</v>
      </c>
      <c r="D154" s="124"/>
      <c r="E154" s="124">
        <v>18663562534</v>
      </c>
      <c r="F154" s="124"/>
      <c r="G154" s="124">
        <v>-21130373365</v>
      </c>
      <c r="H154" s="124"/>
      <c r="I154" s="263">
        <f t="shared" si="4"/>
        <v>-2466810831</v>
      </c>
      <c r="J154" s="263"/>
      <c r="K154" s="124">
        <v>1767759</v>
      </c>
      <c r="L154" s="124"/>
      <c r="M154" s="124">
        <v>18663562534</v>
      </c>
      <c r="N154" s="124"/>
      <c r="O154" s="124">
        <v>-17785822597</v>
      </c>
      <c r="P154" s="124"/>
      <c r="Q154" s="124">
        <f t="shared" si="5"/>
        <v>877739937</v>
      </c>
    </row>
    <row r="155" spans="1:17">
      <c r="A155" s="253" t="s">
        <v>219</v>
      </c>
      <c r="C155" s="124">
        <v>5224546</v>
      </c>
      <c r="D155" s="124"/>
      <c r="E155" s="124">
        <v>7542953181</v>
      </c>
      <c r="F155" s="124"/>
      <c r="G155" s="124">
        <v>-7754205933</v>
      </c>
      <c r="H155" s="124"/>
      <c r="I155" s="263">
        <f t="shared" si="4"/>
        <v>-211252752</v>
      </c>
      <c r="J155" s="263"/>
      <c r="K155" s="124">
        <v>5224546</v>
      </c>
      <c r="L155" s="124"/>
      <c r="M155" s="124">
        <v>7542953181</v>
      </c>
      <c r="N155" s="124"/>
      <c r="O155" s="124">
        <v>-9465904714</v>
      </c>
      <c r="P155" s="124"/>
      <c r="Q155" s="124">
        <f t="shared" si="5"/>
        <v>-1922951533</v>
      </c>
    </row>
    <row r="156" spans="1:17">
      <c r="A156" s="253" t="s">
        <v>255</v>
      </c>
      <c r="C156" s="124">
        <v>3230943</v>
      </c>
      <c r="D156" s="124"/>
      <c r="E156" s="124">
        <v>39273105685</v>
      </c>
      <c r="F156" s="124"/>
      <c r="G156" s="124">
        <v>-40772071600</v>
      </c>
      <c r="H156" s="124"/>
      <c r="I156" s="263">
        <f t="shared" si="4"/>
        <v>-1498965915</v>
      </c>
      <c r="J156" s="263"/>
      <c r="K156" s="124">
        <v>3230943</v>
      </c>
      <c r="L156" s="124"/>
      <c r="M156" s="124">
        <v>39273105685</v>
      </c>
      <c r="N156" s="124"/>
      <c r="O156" s="124">
        <v>-43590178035</v>
      </c>
      <c r="P156" s="124"/>
      <c r="Q156" s="124">
        <f t="shared" si="5"/>
        <v>-4317072350</v>
      </c>
    </row>
    <row r="157" spans="1:17">
      <c r="A157" s="253" t="s">
        <v>367</v>
      </c>
      <c r="C157" s="124">
        <v>3189079</v>
      </c>
      <c r="D157" s="124"/>
      <c r="E157" s="124">
        <v>25536929277</v>
      </c>
      <c r="F157" s="124"/>
      <c r="G157" s="124">
        <v>-26732806632</v>
      </c>
      <c r="H157" s="124"/>
      <c r="I157" s="263">
        <f t="shared" si="4"/>
        <v>-1195877355</v>
      </c>
      <c r="J157" s="263"/>
      <c r="K157" s="124">
        <v>3189079</v>
      </c>
      <c r="L157" s="124"/>
      <c r="M157" s="124">
        <v>25536929277</v>
      </c>
      <c r="N157" s="124"/>
      <c r="O157" s="124">
        <v>-24461548985</v>
      </c>
      <c r="P157" s="124"/>
      <c r="Q157" s="124">
        <f t="shared" si="5"/>
        <v>1075380292</v>
      </c>
    </row>
    <row r="158" spans="1:17">
      <c r="A158" s="253" t="s">
        <v>171</v>
      </c>
      <c r="C158" s="124">
        <v>4924400</v>
      </c>
      <c r="D158" s="124"/>
      <c r="E158" s="124">
        <v>62496216826</v>
      </c>
      <c r="F158" s="124"/>
      <c r="G158" s="124">
        <v>-62339890624</v>
      </c>
      <c r="H158" s="124"/>
      <c r="I158" s="263">
        <f t="shared" si="4"/>
        <v>156326202</v>
      </c>
      <c r="J158" s="263"/>
      <c r="K158" s="124">
        <v>4924400</v>
      </c>
      <c r="L158" s="124"/>
      <c r="M158" s="124">
        <v>62496216826</v>
      </c>
      <c r="N158" s="124"/>
      <c r="O158" s="124">
        <v>-45401254925</v>
      </c>
      <c r="P158" s="124"/>
      <c r="Q158" s="124">
        <f t="shared" si="5"/>
        <v>17094961901</v>
      </c>
    </row>
    <row r="159" spans="1:17" s="136" customFormat="1">
      <c r="A159" s="253" t="s">
        <v>250</v>
      </c>
      <c r="B159" s="247"/>
      <c r="C159" s="124">
        <v>11666228</v>
      </c>
      <c r="D159" s="124"/>
      <c r="E159" s="124">
        <v>84505150824</v>
      </c>
      <c r="F159" s="124"/>
      <c r="G159" s="124">
        <v>-85118789050</v>
      </c>
      <c r="H159" s="124"/>
      <c r="I159" s="263">
        <f t="shared" si="4"/>
        <v>-613638226</v>
      </c>
      <c r="J159" s="263"/>
      <c r="K159" s="124">
        <v>11666228</v>
      </c>
      <c r="L159" s="124"/>
      <c r="M159" s="124">
        <v>84505150824</v>
      </c>
      <c r="N159" s="124"/>
      <c r="O159" s="124">
        <v>-81454411105</v>
      </c>
      <c r="P159" s="124"/>
      <c r="Q159" s="124">
        <f t="shared" si="5"/>
        <v>3050739719</v>
      </c>
    </row>
    <row r="160" spans="1:17">
      <c r="A160" s="253" t="s">
        <v>119</v>
      </c>
      <c r="C160" s="124">
        <v>30815258</v>
      </c>
      <c r="D160" s="124"/>
      <c r="E160" s="124">
        <v>83322477755</v>
      </c>
      <c r="F160" s="124"/>
      <c r="G160" s="124">
        <v>-88612308452</v>
      </c>
      <c r="H160" s="124"/>
      <c r="I160" s="263">
        <f t="shared" si="4"/>
        <v>-5289830697</v>
      </c>
      <c r="J160" s="263"/>
      <c r="K160" s="124">
        <v>30815258</v>
      </c>
      <c r="L160" s="124"/>
      <c r="M160" s="124">
        <v>83322477755</v>
      </c>
      <c r="N160" s="124"/>
      <c r="O160" s="124">
        <v>-96684708346</v>
      </c>
      <c r="P160" s="124"/>
      <c r="Q160" s="124">
        <f t="shared" si="5"/>
        <v>-13362230591</v>
      </c>
    </row>
    <row r="161" spans="1:17">
      <c r="A161" s="253" t="s">
        <v>105</v>
      </c>
      <c r="C161" s="124">
        <v>1144019</v>
      </c>
      <c r="D161" s="124"/>
      <c r="E161" s="124">
        <v>27130700026</v>
      </c>
      <c r="F161" s="124"/>
      <c r="G161" s="124">
        <v>-27011266976</v>
      </c>
      <c r="H161" s="124"/>
      <c r="I161" s="263">
        <f t="shared" si="4"/>
        <v>119433050</v>
      </c>
      <c r="J161" s="263"/>
      <c r="K161" s="124">
        <v>1144019</v>
      </c>
      <c r="L161" s="124"/>
      <c r="M161" s="124">
        <v>27130700026</v>
      </c>
      <c r="N161" s="124"/>
      <c r="O161" s="124">
        <v>-25665455297</v>
      </c>
      <c r="P161" s="124"/>
      <c r="Q161" s="124">
        <f t="shared" si="5"/>
        <v>1465244729</v>
      </c>
    </row>
    <row r="162" spans="1:17">
      <c r="A162" s="253" t="s">
        <v>253</v>
      </c>
      <c r="C162" s="124">
        <v>820844</v>
      </c>
      <c r="D162" s="124"/>
      <c r="E162" s="124">
        <v>41539442674</v>
      </c>
      <c r="F162" s="124"/>
      <c r="G162" s="124">
        <v>-44691427750</v>
      </c>
      <c r="H162" s="124"/>
      <c r="I162" s="263">
        <f t="shared" si="4"/>
        <v>-3151985076</v>
      </c>
      <c r="J162" s="263"/>
      <c r="K162" s="124">
        <v>820844</v>
      </c>
      <c r="L162" s="124"/>
      <c r="M162" s="124">
        <v>41539442674</v>
      </c>
      <c r="N162" s="124"/>
      <c r="O162" s="124">
        <v>-40376785809</v>
      </c>
      <c r="P162" s="124"/>
      <c r="Q162" s="124">
        <f t="shared" si="5"/>
        <v>1162656865</v>
      </c>
    </row>
    <row r="163" spans="1:17">
      <c r="A163" s="253" t="s">
        <v>341</v>
      </c>
      <c r="C163" s="124">
        <v>1363510</v>
      </c>
      <c r="D163" s="124"/>
      <c r="E163" s="124">
        <v>14842081646</v>
      </c>
      <c r="F163" s="124"/>
      <c r="G163" s="124">
        <v>-15110893432</v>
      </c>
      <c r="H163" s="124"/>
      <c r="I163" s="263">
        <f t="shared" si="4"/>
        <v>-268811786</v>
      </c>
      <c r="J163" s="263"/>
      <c r="K163" s="124">
        <v>1363510</v>
      </c>
      <c r="L163" s="124"/>
      <c r="M163" s="124">
        <v>14842081646</v>
      </c>
      <c r="N163" s="124"/>
      <c r="O163" s="124">
        <v>-26475464068</v>
      </c>
      <c r="P163" s="124"/>
      <c r="Q163" s="124">
        <f t="shared" si="5"/>
        <v>-11633382422</v>
      </c>
    </row>
    <row r="164" spans="1:17">
      <c r="A164" s="253" t="s">
        <v>159</v>
      </c>
      <c r="C164" s="124">
        <v>8810919</v>
      </c>
      <c r="D164" s="124"/>
      <c r="E164" s="124">
        <v>31920001492</v>
      </c>
      <c r="F164" s="124"/>
      <c r="G164" s="124">
        <v>-30768521067</v>
      </c>
      <c r="H164" s="124"/>
      <c r="I164" s="263">
        <f t="shared" si="4"/>
        <v>1151480425</v>
      </c>
      <c r="J164" s="263"/>
      <c r="K164" s="124">
        <v>8810919</v>
      </c>
      <c r="L164" s="124"/>
      <c r="M164" s="124">
        <v>31920001492</v>
      </c>
      <c r="N164" s="124"/>
      <c r="O164" s="124">
        <v>-31070429277</v>
      </c>
      <c r="P164" s="124"/>
      <c r="Q164" s="124">
        <f t="shared" si="5"/>
        <v>849572215</v>
      </c>
    </row>
    <row r="165" spans="1:17">
      <c r="A165" s="253" t="s">
        <v>123</v>
      </c>
      <c r="C165" s="124">
        <v>6712676</v>
      </c>
      <c r="D165" s="124"/>
      <c r="E165" s="124">
        <v>113166771381</v>
      </c>
      <c r="F165" s="124"/>
      <c r="G165" s="124">
        <v>-118624556573</v>
      </c>
      <c r="H165" s="124"/>
      <c r="I165" s="263">
        <f t="shared" si="4"/>
        <v>-5457785192</v>
      </c>
      <c r="J165" s="263"/>
      <c r="K165" s="124">
        <v>6712676</v>
      </c>
      <c r="L165" s="124"/>
      <c r="M165" s="124">
        <v>113166771381</v>
      </c>
      <c r="N165" s="124"/>
      <c r="O165" s="124">
        <v>-138560625211</v>
      </c>
      <c r="P165" s="124"/>
      <c r="Q165" s="124">
        <f t="shared" si="5"/>
        <v>-25393853830</v>
      </c>
    </row>
    <row r="166" spans="1:17">
      <c r="A166" s="253" t="s">
        <v>183</v>
      </c>
      <c r="C166" s="124">
        <v>4069815</v>
      </c>
      <c r="D166" s="124"/>
      <c r="E166" s="124">
        <v>16787443112</v>
      </c>
      <c r="F166" s="124"/>
      <c r="G166" s="124">
        <v>-17443020637</v>
      </c>
      <c r="H166" s="124"/>
      <c r="I166" s="263">
        <f t="shared" si="4"/>
        <v>-655577525</v>
      </c>
      <c r="J166" s="263"/>
      <c r="K166" s="124">
        <v>4069815</v>
      </c>
      <c r="L166" s="124"/>
      <c r="M166" s="124">
        <v>16787443112</v>
      </c>
      <c r="N166" s="124"/>
      <c r="O166" s="124">
        <v>-20807291926</v>
      </c>
      <c r="P166" s="124"/>
      <c r="Q166" s="124">
        <f t="shared" si="5"/>
        <v>-4019848814</v>
      </c>
    </row>
    <row r="167" spans="1:17">
      <c r="A167" s="253" t="s">
        <v>208</v>
      </c>
      <c r="C167" s="124">
        <v>9255754</v>
      </c>
      <c r="D167" s="124"/>
      <c r="E167" s="124">
        <v>22106386306</v>
      </c>
      <c r="F167" s="124"/>
      <c r="G167" s="124">
        <v>-23792424689</v>
      </c>
      <c r="H167" s="124"/>
      <c r="I167" s="263">
        <f t="shared" si="4"/>
        <v>-1686038383</v>
      </c>
      <c r="J167" s="263"/>
      <c r="K167" s="124">
        <v>9255754</v>
      </c>
      <c r="L167" s="124"/>
      <c r="M167" s="124">
        <v>22106386306</v>
      </c>
      <c r="N167" s="124"/>
      <c r="O167" s="124">
        <v>-16913488690</v>
      </c>
      <c r="P167" s="124"/>
      <c r="Q167" s="124">
        <f t="shared" si="5"/>
        <v>5192897616</v>
      </c>
    </row>
    <row r="168" spans="1:17">
      <c r="A168" s="253" t="s">
        <v>210</v>
      </c>
      <c r="C168" s="124">
        <v>5266076</v>
      </c>
      <c r="D168" s="124"/>
      <c r="E168" s="124">
        <v>64219787871</v>
      </c>
      <c r="F168" s="124"/>
      <c r="G168" s="124">
        <v>-71992561306</v>
      </c>
      <c r="H168" s="124"/>
      <c r="I168" s="263">
        <f t="shared" si="4"/>
        <v>-7772773435</v>
      </c>
      <c r="J168" s="263"/>
      <c r="K168" s="124">
        <v>5266076</v>
      </c>
      <c r="L168" s="124"/>
      <c r="M168" s="124">
        <v>64219787871</v>
      </c>
      <c r="N168" s="124"/>
      <c r="O168" s="124">
        <v>-61967127102</v>
      </c>
      <c r="P168" s="124"/>
      <c r="Q168" s="124">
        <f t="shared" si="5"/>
        <v>2252660769</v>
      </c>
    </row>
    <row r="169" spans="1:17">
      <c r="A169" s="253" t="s">
        <v>245</v>
      </c>
      <c r="C169" s="124">
        <v>28634810</v>
      </c>
      <c r="D169" s="124"/>
      <c r="E169" s="124">
        <v>52139976847</v>
      </c>
      <c r="F169" s="124"/>
      <c r="G169" s="124">
        <v>-52787195990</v>
      </c>
      <c r="H169" s="124"/>
      <c r="I169" s="263">
        <f t="shared" si="4"/>
        <v>-647219143</v>
      </c>
      <c r="J169" s="263"/>
      <c r="K169" s="124">
        <v>28634810</v>
      </c>
      <c r="L169" s="124"/>
      <c r="M169" s="124">
        <v>52139976847</v>
      </c>
      <c r="N169" s="124"/>
      <c r="O169" s="124">
        <v>-61339469497</v>
      </c>
      <c r="P169" s="124"/>
      <c r="Q169" s="124">
        <f t="shared" si="5"/>
        <v>-9199492650</v>
      </c>
    </row>
    <row r="170" spans="1:17">
      <c r="A170" s="253" t="s">
        <v>235</v>
      </c>
      <c r="C170" s="124">
        <v>10254540</v>
      </c>
      <c r="D170" s="124"/>
      <c r="E170" s="124">
        <v>74890004910</v>
      </c>
      <c r="F170" s="124"/>
      <c r="G170" s="124">
        <v>-71340678506</v>
      </c>
      <c r="H170" s="124"/>
      <c r="I170" s="263">
        <f t="shared" si="4"/>
        <v>3549326404</v>
      </c>
      <c r="J170" s="263"/>
      <c r="K170" s="124">
        <v>10254540</v>
      </c>
      <c r="L170" s="124"/>
      <c r="M170" s="124">
        <v>74890004910</v>
      </c>
      <c r="N170" s="124"/>
      <c r="O170" s="124">
        <v>-92156229077</v>
      </c>
      <c r="P170" s="124"/>
      <c r="Q170" s="124">
        <f t="shared" si="5"/>
        <v>-17266224167</v>
      </c>
    </row>
    <row r="171" spans="1:17">
      <c r="A171" s="253" t="s">
        <v>224</v>
      </c>
      <c r="C171" s="124">
        <v>10560817</v>
      </c>
      <c r="D171" s="124"/>
      <c r="E171" s="124">
        <v>33732486490</v>
      </c>
      <c r="F171" s="124"/>
      <c r="G171" s="124">
        <v>-34649219234</v>
      </c>
      <c r="H171" s="124"/>
      <c r="I171" s="263">
        <f t="shared" si="4"/>
        <v>-916732744</v>
      </c>
      <c r="J171" s="263"/>
      <c r="K171" s="124">
        <v>10560817</v>
      </c>
      <c r="L171" s="124"/>
      <c r="M171" s="124">
        <v>33732486490</v>
      </c>
      <c r="N171" s="124"/>
      <c r="O171" s="124">
        <v>-27475058983</v>
      </c>
      <c r="P171" s="124"/>
      <c r="Q171" s="124">
        <f t="shared" si="5"/>
        <v>6257427507</v>
      </c>
    </row>
    <row r="172" spans="1:17">
      <c r="A172" s="253" t="s">
        <v>93</v>
      </c>
      <c r="C172" s="124">
        <v>18411620</v>
      </c>
      <c r="D172" s="124"/>
      <c r="E172" s="124">
        <v>25083746402</v>
      </c>
      <c r="F172" s="124"/>
      <c r="G172" s="124">
        <v>-27171593255</v>
      </c>
      <c r="H172" s="124"/>
      <c r="I172" s="263">
        <f t="shared" si="4"/>
        <v>-2087846853</v>
      </c>
      <c r="J172" s="263"/>
      <c r="K172" s="124">
        <v>18411620</v>
      </c>
      <c r="L172" s="124"/>
      <c r="M172" s="124">
        <v>25083746402</v>
      </c>
      <c r="N172" s="124"/>
      <c r="O172" s="124">
        <v>-29775362352</v>
      </c>
      <c r="P172" s="124"/>
      <c r="Q172" s="124">
        <f t="shared" si="5"/>
        <v>-4691615950</v>
      </c>
    </row>
    <row r="173" spans="1:17">
      <c r="A173" s="253" t="s">
        <v>406</v>
      </c>
      <c r="C173" s="124">
        <v>2998143</v>
      </c>
      <c r="D173" s="124"/>
      <c r="E173" s="124">
        <v>22196231436</v>
      </c>
      <c r="F173" s="124"/>
      <c r="G173" s="124">
        <v>-24581920141</v>
      </c>
      <c r="H173" s="124"/>
      <c r="I173" s="263">
        <f t="shared" si="4"/>
        <v>-2385688705</v>
      </c>
      <c r="J173" s="263"/>
      <c r="K173" s="124">
        <v>2998143</v>
      </c>
      <c r="L173" s="124"/>
      <c r="M173" s="124">
        <v>22196231436</v>
      </c>
      <c r="N173" s="124"/>
      <c r="O173" s="124">
        <v>-28017718560</v>
      </c>
      <c r="P173" s="124"/>
      <c r="Q173" s="124">
        <f t="shared" si="5"/>
        <v>-5821487124</v>
      </c>
    </row>
    <row r="174" spans="1:17">
      <c r="A174" s="253" t="s">
        <v>101</v>
      </c>
      <c r="C174" s="124">
        <v>2917377</v>
      </c>
      <c r="D174" s="124"/>
      <c r="E174" s="124">
        <v>175802763294</v>
      </c>
      <c r="F174" s="124"/>
      <c r="G174" s="124">
        <v>-178933188414</v>
      </c>
      <c r="H174" s="124"/>
      <c r="I174" s="263">
        <f t="shared" si="4"/>
        <v>-3130425120</v>
      </c>
      <c r="J174" s="263"/>
      <c r="K174" s="124">
        <v>2917377</v>
      </c>
      <c r="L174" s="124"/>
      <c r="M174" s="124">
        <v>175802763294</v>
      </c>
      <c r="N174" s="124"/>
      <c r="O174" s="124">
        <v>-102871211056</v>
      </c>
      <c r="P174" s="124"/>
      <c r="Q174" s="124">
        <f t="shared" si="5"/>
        <v>72931552238</v>
      </c>
    </row>
    <row r="175" spans="1:17">
      <c r="A175" s="253" t="s">
        <v>352</v>
      </c>
      <c r="C175" s="124">
        <v>7009580</v>
      </c>
      <c r="D175" s="124"/>
      <c r="E175" s="124">
        <v>18765658267</v>
      </c>
      <c r="F175" s="124"/>
      <c r="G175" s="124">
        <v>-18274161269</v>
      </c>
      <c r="H175" s="124"/>
      <c r="I175" s="263">
        <f t="shared" si="4"/>
        <v>491496998</v>
      </c>
      <c r="J175" s="263"/>
      <c r="K175" s="124">
        <v>7009580</v>
      </c>
      <c r="L175" s="124"/>
      <c r="M175" s="124">
        <v>18765658267</v>
      </c>
      <c r="N175" s="124"/>
      <c r="O175" s="124">
        <v>-34410926632</v>
      </c>
      <c r="P175" s="124"/>
      <c r="Q175" s="124">
        <f t="shared" si="5"/>
        <v>-15645268365</v>
      </c>
    </row>
    <row r="176" spans="1:17">
      <c r="A176" s="253" t="s">
        <v>107</v>
      </c>
      <c r="C176" s="124">
        <v>3779651</v>
      </c>
      <c r="D176" s="124"/>
      <c r="E176" s="124">
        <v>19577267036</v>
      </c>
      <c r="F176" s="124"/>
      <c r="G176" s="124">
        <v>-20476222767</v>
      </c>
      <c r="H176" s="124"/>
      <c r="I176" s="263">
        <f t="shared" si="4"/>
        <v>-898955731</v>
      </c>
      <c r="J176" s="263"/>
      <c r="K176" s="124">
        <v>3779651</v>
      </c>
      <c r="L176" s="124"/>
      <c r="M176" s="124">
        <v>19577267036</v>
      </c>
      <c r="N176" s="124"/>
      <c r="O176" s="124">
        <v>-16614634695</v>
      </c>
      <c r="P176" s="124"/>
      <c r="Q176" s="124">
        <f t="shared" si="5"/>
        <v>2962632341</v>
      </c>
    </row>
    <row r="177" spans="1:18">
      <c r="A177" s="253" t="s">
        <v>86</v>
      </c>
      <c r="C177" s="124">
        <v>7615662</v>
      </c>
      <c r="D177" s="124"/>
      <c r="E177" s="124">
        <v>31693189563</v>
      </c>
      <c r="F177" s="124"/>
      <c r="G177" s="124">
        <v>-33910083094</v>
      </c>
      <c r="H177" s="124"/>
      <c r="I177" s="263">
        <f t="shared" si="4"/>
        <v>-2216893531</v>
      </c>
      <c r="J177" s="263"/>
      <c r="K177" s="124">
        <v>7615662</v>
      </c>
      <c r="L177" s="124"/>
      <c r="M177" s="124">
        <v>31693189563</v>
      </c>
      <c r="N177" s="124"/>
      <c r="O177" s="124">
        <v>-33010212273</v>
      </c>
      <c r="P177" s="124"/>
      <c r="Q177" s="124">
        <f t="shared" si="5"/>
        <v>-1317022710</v>
      </c>
    </row>
    <row r="178" spans="1:18" s="136" customFormat="1">
      <c r="A178" s="253" t="s">
        <v>273</v>
      </c>
      <c r="B178" s="247"/>
      <c r="C178" s="124">
        <v>1</v>
      </c>
      <c r="D178" s="124"/>
      <c r="E178" s="124">
        <v>2035</v>
      </c>
      <c r="F178" s="124"/>
      <c r="G178" s="124">
        <v>-2137</v>
      </c>
      <c r="H178" s="124"/>
      <c r="I178" s="263">
        <f t="shared" si="4"/>
        <v>-102</v>
      </c>
      <c r="J178" s="263"/>
      <c r="K178" s="124">
        <v>1</v>
      </c>
      <c r="L178" s="124"/>
      <c r="M178" s="124">
        <v>2035</v>
      </c>
      <c r="N178" s="124"/>
      <c r="O178" s="124">
        <v>-2542</v>
      </c>
      <c r="P178" s="124"/>
      <c r="Q178" s="124">
        <f t="shared" si="5"/>
        <v>-507</v>
      </c>
      <c r="R178" s="11"/>
    </row>
    <row r="179" spans="1:18" ht="21" customHeight="1">
      <c r="A179" s="253" t="s">
        <v>137</v>
      </c>
      <c r="C179" s="124">
        <v>3317561</v>
      </c>
      <c r="D179" s="124"/>
      <c r="E179" s="124">
        <v>32688728400</v>
      </c>
      <c r="F179" s="124"/>
      <c r="G179" s="124">
        <v>-28193173984</v>
      </c>
      <c r="H179" s="124"/>
      <c r="I179" s="263">
        <f t="shared" si="4"/>
        <v>4495554416</v>
      </c>
      <c r="J179" s="263"/>
      <c r="K179" s="124">
        <v>3317561</v>
      </c>
      <c r="L179" s="124"/>
      <c r="M179" s="124">
        <v>32688728400</v>
      </c>
      <c r="N179" s="124"/>
      <c r="O179" s="124">
        <v>-40005851832</v>
      </c>
      <c r="P179" s="124"/>
      <c r="Q179" s="124">
        <f t="shared" si="5"/>
        <v>-7317123432</v>
      </c>
    </row>
    <row r="180" spans="1:18">
      <c r="A180" s="253" t="s">
        <v>237</v>
      </c>
      <c r="C180" s="124">
        <v>34932233</v>
      </c>
      <c r="D180" s="124"/>
      <c r="E180" s="124">
        <v>118475422979</v>
      </c>
      <c r="F180" s="124"/>
      <c r="G180" s="124">
        <v>-127502845515</v>
      </c>
      <c r="H180" s="124"/>
      <c r="I180" s="263">
        <f t="shared" si="4"/>
        <v>-9027422536</v>
      </c>
      <c r="J180" s="263"/>
      <c r="K180" s="124">
        <v>34932233</v>
      </c>
      <c r="L180" s="124"/>
      <c r="M180" s="124">
        <v>118475422979</v>
      </c>
      <c r="N180" s="124"/>
      <c r="O180" s="124">
        <v>-121058275683</v>
      </c>
      <c r="P180" s="124"/>
      <c r="Q180" s="124">
        <f t="shared" si="5"/>
        <v>-2582852704</v>
      </c>
    </row>
    <row r="181" spans="1:18">
      <c r="A181" s="253" t="s">
        <v>287</v>
      </c>
      <c r="C181" s="124">
        <v>3495572</v>
      </c>
      <c r="D181" s="124"/>
      <c r="E181" s="124">
        <v>21955929279</v>
      </c>
      <c r="F181" s="124"/>
      <c r="G181" s="124">
        <v>-20246363980</v>
      </c>
      <c r="H181" s="124"/>
      <c r="I181" s="263">
        <f t="shared" si="4"/>
        <v>1709565299</v>
      </c>
      <c r="J181" s="263"/>
      <c r="K181" s="124">
        <v>3495572</v>
      </c>
      <c r="L181" s="124"/>
      <c r="M181" s="124">
        <v>21955929279</v>
      </c>
      <c r="N181" s="124"/>
      <c r="O181" s="124">
        <v>-23203430085</v>
      </c>
      <c r="P181" s="124"/>
      <c r="Q181" s="124">
        <f t="shared" si="5"/>
        <v>-1247500806</v>
      </c>
    </row>
    <row r="182" spans="1:18">
      <c r="A182" s="253" t="s">
        <v>164</v>
      </c>
      <c r="C182" s="124">
        <v>9539628</v>
      </c>
      <c r="D182" s="124"/>
      <c r="E182" s="124">
        <v>13555149723</v>
      </c>
      <c r="F182" s="124"/>
      <c r="G182" s="124">
        <v>-13485565470</v>
      </c>
      <c r="H182" s="124"/>
      <c r="I182" s="263">
        <f t="shared" si="4"/>
        <v>69584253</v>
      </c>
      <c r="J182" s="263"/>
      <c r="K182" s="124">
        <v>9539628</v>
      </c>
      <c r="L182" s="124"/>
      <c r="M182" s="124">
        <v>13555149723</v>
      </c>
      <c r="N182" s="124"/>
      <c r="O182" s="124">
        <v>-21047671638</v>
      </c>
      <c r="P182" s="124"/>
      <c r="Q182" s="124">
        <f t="shared" si="5"/>
        <v>-7492521915</v>
      </c>
    </row>
    <row r="183" spans="1:18">
      <c r="A183" s="253" t="s">
        <v>145</v>
      </c>
      <c r="C183" s="124">
        <v>2285327</v>
      </c>
      <c r="D183" s="124"/>
      <c r="E183" s="124">
        <v>33697448737</v>
      </c>
      <c r="F183" s="124"/>
      <c r="G183" s="124">
        <v>-34484246370</v>
      </c>
      <c r="H183" s="124"/>
      <c r="I183" s="263">
        <f t="shared" si="4"/>
        <v>-786797633</v>
      </c>
      <c r="J183" s="263"/>
      <c r="K183" s="124">
        <v>2285327</v>
      </c>
      <c r="L183" s="124"/>
      <c r="M183" s="124">
        <v>33697448737</v>
      </c>
      <c r="N183" s="124"/>
      <c r="O183" s="124">
        <v>-32466941451</v>
      </c>
      <c r="P183" s="124"/>
      <c r="Q183" s="124">
        <f t="shared" si="5"/>
        <v>1230507286</v>
      </c>
    </row>
    <row r="184" spans="1:18">
      <c r="A184" s="253" t="s">
        <v>76</v>
      </c>
      <c r="C184" s="124">
        <v>5929627</v>
      </c>
      <c r="D184" s="124"/>
      <c r="E184" s="124">
        <v>9814753852</v>
      </c>
      <c r="F184" s="124"/>
      <c r="G184" s="124">
        <v>-9888041243</v>
      </c>
      <c r="H184" s="124"/>
      <c r="I184" s="263">
        <f t="shared" si="4"/>
        <v>-73287391</v>
      </c>
      <c r="J184" s="263"/>
      <c r="K184" s="124">
        <v>5929627</v>
      </c>
      <c r="L184" s="124"/>
      <c r="M184" s="124">
        <v>9814753852</v>
      </c>
      <c r="N184" s="124"/>
      <c r="O184" s="124">
        <v>-17951718776</v>
      </c>
      <c r="P184" s="124"/>
      <c r="Q184" s="124">
        <f t="shared" si="5"/>
        <v>-8136964924</v>
      </c>
    </row>
    <row r="185" spans="1:18">
      <c r="A185" s="253" t="s">
        <v>330</v>
      </c>
      <c r="C185" s="124">
        <v>1963392</v>
      </c>
      <c r="D185" s="124"/>
      <c r="E185" s="124">
        <v>7077865024</v>
      </c>
      <c r="F185" s="124"/>
      <c r="G185" s="124">
        <v>-8277965453</v>
      </c>
      <c r="H185" s="124"/>
      <c r="I185" s="263">
        <f t="shared" si="4"/>
        <v>-1200100429</v>
      </c>
      <c r="J185" s="263"/>
      <c r="K185" s="124">
        <v>1963392</v>
      </c>
      <c r="L185" s="124"/>
      <c r="M185" s="124">
        <v>7077865024</v>
      </c>
      <c r="N185" s="124"/>
      <c r="O185" s="124">
        <v>-8018439574</v>
      </c>
      <c r="P185" s="124"/>
      <c r="Q185" s="124">
        <f t="shared" si="5"/>
        <v>-940574550</v>
      </c>
    </row>
    <row r="186" spans="1:18">
      <c r="A186" s="253" t="s">
        <v>213</v>
      </c>
      <c r="C186" s="124">
        <v>447142</v>
      </c>
      <c r="D186" s="124"/>
      <c r="E186" s="124">
        <v>19176091305</v>
      </c>
      <c r="F186" s="124"/>
      <c r="G186" s="124">
        <v>-18831073048</v>
      </c>
      <c r="H186" s="124"/>
      <c r="I186" s="263">
        <f t="shared" si="4"/>
        <v>345018257</v>
      </c>
      <c r="J186" s="263"/>
      <c r="K186" s="124">
        <v>447142</v>
      </c>
      <c r="L186" s="124"/>
      <c r="M186" s="124">
        <v>19176091305</v>
      </c>
      <c r="N186" s="124"/>
      <c r="O186" s="124">
        <v>-28260134093</v>
      </c>
      <c r="P186" s="124"/>
      <c r="Q186" s="124">
        <f t="shared" si="5"/>
        <v>-9084042788</v>
      </c>
    </row>
    <row r="187" spans="1:18">
      <c r="A187" s="253" t="s">
        <v>169</v>
      </c>
      <c r="C187" s="124">
        <v>6219883</v>
      </c>
      <c r="D187" s="124"/>
      <c r="E187" s="124">
        <v>44683855928</v>
      </c>
      <c r="F187" s="124"/>
      <c r="G187" s="124">
        <v>-50647396354</v>
      </c>
      <c r="H187" s="124"/>
      <c r="I187" s="263">
        <f t="shared" si="4"/>
        <v>-5963540426</v>
      </c>
      <c r="J187" s="263"/>
      <c r="K187" s="124">
        <v>6219883</v>
      </c>
      <c r="L187" s="124"/>
      <c r="M187" s="124">
        <v>44683855928</v>
      </c>
      <c r="N187" s="124"/>
      <c r="O187" s="124">
        <v>-45240102078</v>
      </c>
      <c r="P187" s="124"/>
      <c r="Q187" s="124">
        <f t="shared" si="5"/>
        <v>-556246150</v>
      </c>
    </row>
    <row r="188" spans="1:18">
      <c r="A188" s="253" t="s">
        <v>163</v>
      </c>
      <c r="C188" s="124">
        <v>1863784</v>
      </c>
      <c r="D188" s="124"/>
      <c r="E188" s="124">
        <v>5437168236</v>
      </c>
      <c r="F188" s="124"/>
      <c r="G188" s="124">
        <v>-5563070481</v>
      </c>
      <c r="H188" s="124"/>
      <c r="I188" s="263">
        <f t="shared" si="4"/>
        <v>-125902245</v>
      </c>
      <c r="J188" s="263"/>
      <c r="K188" s="124">
        <v>1863784</v>
      </c>
      <c r="L188" s="124"/>
      <c r="M188" s="124">
        <v>5437168236</v>
      </c>
      <c r="N188" s="124"/>
      <c r="O188" s="124">
        <v>-6482905892</v>
      </c>
      <c r="P188" s="124"/>
      <c r="Q188" s="124">
        <f t="shared" si="5"/>
        <v>-1045737656</v>
      </c>
    </row>
    <row r="189" spans="1:18">
      <c r="A189" s="253" t="s">
        <v>87</v>
      </c>
      <c r="C189" s="124">
        <v>7188744</v>
      </c>
      <c r="D189" s="124"/>
      <c r="E189" s="124">
        <v>111990847642</v>
      </c>
      <c r="F189" s="124"/>
      <c r="G189" s="124">
        <v>-110706876142</v>
      </c>
      <c r="H189" s="124"/>
      <c r="I189" s="263">
        <f t="shared" si="4"/>
        <v>1283971500</v>
      </c>
      <c r="J189" s="263"/>
      <c r="K189" s="124">
        <v>7188744</v>
      </c>
      <c r="L189" s="124"/>
      <c r="M189" s="124">
        <v>111990847642</v>
      </c>
      <c r="N189" s="124"/>
      <c r="O189" s="124">
        <v>-135386129993</v>
      </c>
      <c r="P189" s="124"/>
      <c r="Q189" s="124">
        <f t="shared" si="5"/>
        <v>-23395282351</v>
      </c>
    </row>
    <row r="190" spans="1:18">
      <c r="A190" s="253" t="s">
        <v>117</v>
      </c>
      <c r="C190" s="124">
        <v>26049359</v>
      </c>
      <c r="D190" s="124"/>
      <c r="E190" s="124">
        <v>26959461349</v>
      </c>
      <c r="F190" s="124"/>
      <c r="G190" s="124">
        <v>-27121216384</v>
      </c>
      <c r="H190" s="124"/>
      <c r="I190" s="263">
        <f t="shared" si="4"/>
        <v>-161755035</v>
      </c>
      <c r="J190" s="263"/>
      <c r="K190" s="124">
        <v>26049359</v>
      </c>
      <c r="L190" s="124"/>
      <c r="M190" s="124">
        <v>26959461349</v>
      </c>
      <c r="N190" s="124"/>
      <c r="O190" s="124">
        <v>-35778186727</v>
      </c>
      <c r="P190" s="124"/>
      <c r="Q190" s="124">
        <f t="shared" si="5"/>
        <v>-8818725378</v>
      </c>
    </row>
    <row r="191" spans="1:18">
      <c r="A191" s="253" t="s">
        <v>197</v>
      </c>
      <c r="C191" s="124">
        <v>2986701</v>
      </c>
      <c r="D191" s="124"/>
      <c r="E191" s="124">
        <v>19648759507</v>
      </c>
      <c r="F191" s="124"/>
      <c r="G191" s="124">
        <v>-20954553409</v>
      </c>
      <c r="H191" s="124"/>
      <c r="I191" s="263">
        <f t="shared" si="4"/>
        <v>-1305793902</v>
      </c>
      <c r="J191" s="263"/>
      <c r="K191" s="124">
        <v>2986701</v>
      </c>
      <c r="L191" s="124"/>
      <c r="M191" s="124">
        <v>19648759507</v>
      </c>
      <c r="N191" s="124"/>
      <c r="O191" s="124">
        <v>-23374913945</v>
      </c>
      <c r="P191" s="124"/>
      <c r="Q191" s="124">
        <f t="shared" si="5"/>
        <v>-3726154438</v>
      </c>
    </row>
    <row r="192" spans="1:18">
      <c r="A192" s="253" t="s">
        <v>332</v>
      </c>
      <c r="C192" s="124">
        <v>5366302</v>
      </c>
      <c r="D192" s="124"/>
      <c r="E192" s="124">
        <v>18312057654</v>
      </c>
      <c r="F192" s="124"/>
      <c r="G192" s="124">
        <v>-20288934810</v>
      </c>
      <c r="H192" s="124"/>
      <c r="I192" s="263">
        <f t="shared" si="4"/>
        <v>-1976877156</v>
      </c>
      <c r="J192" s="263"/>
      <c r="K192" s="124">
        <v>5366302</v>
      </c>
      <c r="L192" s="124"/>
      <c r="M192" s="124">
        <v>18312057654</v>
      </c>
      <c r="N192" s="124"/>
      <c r="O192" s="124">
        <v>-20119690022</v>
      </c>
      <c r="P192" s="124"/>
      <c r="Q192" s="124">
        <f t="shared" si="5"/>
        <v>-1807632368</v>
      </c>
    </row>
    <row r="193" spans="1:17">
      <c r="A193" s="253" t="s">
        <v>374</v>
      </c>
      <c r="C193" s="124">
        <v>6225899</v>
      </c>
      <c r="D193" s="124"/>
      <c r="E193" s="124">
        <v>15154468824</v>
      </c>
      <c r="F193" s="124"/>
      <c r="G193" s="124">
        <v>-15310826973</v>
      </c>
      <c r="H193" s="124"/>
      <c r="I193" s="263">
        <f t="shared" si="4"/>
        <v>-156358149</v>
      </c>
      <c r="J193" s="263"/>
      <c r="K193" s="124">
        <v>6225899</v>
      </c>
      <c r="L193" s="124"/>
      <c r="M193" s="124">
        <v>15154468824</v>
      </c>
      <c r="N193" s="124"/>
      <c r="O193" s="124">
        <v>-20542884176</v>
      </c>
      <c r="P193" s="124"/>
      <c r="Q193" s="124">
        <f t="shared" si="5"/>
        <v>-5388415352</v>
      </c>
    </row>
    <row r="194" spans="1:17">
      <c r="A194" s="253" t="s">
        <v>155</v>
      </c>
      <c r="C194" s="124">
        <v>10547818</v>
      </c>
      <c r="D194" s="124"/>
      <c r="E194" s="124">
        <v>33701432445</v>
      </c>
      <c r="F194" s="124"/>
      <c r="G194" s="124">
        <v>-35265181217</v>
      </c>
      <c r="H194" s="124"/>
      <c r="I194" s="263">
        <f t="shared" si="4"/>
        <v>-1563748772</v>
      </c>
      <c r="J194" s="263"/>
      <c r="K194" s="124">
        <v>10547818</v>
      </c>
      <c r="L194" s="124"/>
      <c r="M194" s="124">
        <v>33701432445</v>
      </c>
      <c r="N194" s="124"/>
      <c r="O194" s="124">
        <v>-28623321091</v>
      </c>
      <c r="P194" s="124"/>
      <c r="Q194" s="124">
        <f t="shared" si="5"/>
        <v>5078111354</v>
      </c>
    </row>
    <row r="195" spans="1:17">
      <c r="A195" s="253" t="s">
        <v>345</v>
      </c>
      <c r="C195" s="124">
        <v>1429562</v>
      </c>
      <c r="D195" s="124"/>
      <c r="E195" s="124">
        <v>21504634128</v>
      </c>
      <c r="F195" s="124"/>
      <c r="G195" s="124">
        <v>-21235849506</v>
      </c>
      <c r="H195" s="124"/>
      <c r="I195" s="263">
        <f t="shared" si="4"/>
        <v>268784622</v>
      </c>
      <c r="J195" s="263"/>
      <c r="K195" s="124">
        <v>1429562</v>
      </c>
      <c r="L195" s="124"/>
      <c r="M195" s="124">
        <v>21504634128</v>
      </c>
      <c r="N195" s="124"/>
      <c r="O195" s="124">
        <v>-27655903442</v>
      </c>
      <c r="P195" s="124"/>
      <c r="Q195" s="124">
        <f t="shared" si="5"/>
        <v>-6151269314</v>
      </c>
    </row>
    <row r="196" spans="1:17">
      <c r="A196" s="253" t="s">
        <v>179</v>
      </c>
      <c r="C196" s="124">
        <v>9568216</v>
      </c>
      <c r="D196" s="124"/>
      <c r="E196" s="124">
        <v>40103727593</v>
      </c>
      <c r="F196" s="124"/>
      <c r="G196" s="124">
        <v>-42212252887</v>
      </c>
      <c r="H196" s="124"/>
      <c r="I196" s="263">
        <f t="shared" si="4"/>
        <v>-2108525294</v>
      </c>
      <c r="J196" s="263"/>
      <c r="K196" s="124">
        <v>9568216</v>
      </c>
      <c r="L196" s="124"/>
      <c r="M196" s="124">
        <v>40103727593</v>
      </c>
      <c r="N196" s="124"/>
      <c r="O196" s="124">
        <v>-43020469032</v>
      </c>
      <c r="P196" s="124"/>
      <c r="Q196" s="124">
        <f t="shared" si="5"/>
        <v>-2916741439</v>
      </c>
    </row>
    <row r="197" spans="1:17">
      <c r="A197" s="253" t="s">
        <v>478</v>
      </c>
      <c r="C197" s="124">
        <v>1455634</v>
      </c>
      <c r="D197" s="124"/>
      <c r="E197" s="124">
        <v>18170324925</v>
      </c>
      <c r="F197" s="124"/>
      <c r="G197" s="124">
        <v>-20466892221</v>
      </c>
      <c r="H197" s="124"/>
      <c r="I197" s="263">
        <f t="shared" si="4"/>
        <v>-2296567296</v>
      </c>
      <c r="J197" s="263"/>
      <c r="K197" s="124">
        <v>1455634</v>
      </c>
      <c r="L197" s="124"/>
      <c r="M197" s="124">
        <v>18170324925</v>
      </c>
      <c r="N197" s="124"/>
      <c r="O197" s="124">
        <v>-24039230563</v>
      </c>
      <c r="P197" s="124"/>
      <c r="Q197" s="124">
        <f t="shared" si="5"/>
        <v>-5868905638</v>
      </c>
    </row>
    <row r="198" spans="1:17">
      <c r="A198" s="253" t="s">
        <v>272</v>
      </c>
      <c r="C198" s="124">
        <v>14637367</v>
      </c>
      <c r="D198" s="124"/>
      <c r="E198" s="124">
        <v>21829902894</v>
      </c>
      <c r="F198" s="124"/>
      <c r="G198" s="124">
        <v>-23209705272</v>
      </c>
      <c r="H198" s="124"/>
      <c r="I198" s="263">
        <f t="shared" si="4"/>
        <v>-1379802378</v>
      </c>
      <c r="J198" s="263"/>
      <c r="K198" s="124">
        <v>14637367</v>
      </c>
      <c r="L198" s="124"/>
      <c r="M198" s="124">
        <v>21829902894</v>
      </c>
      <c r="N198" s="124"/>
      <c r="O198" s="124">
        <v>-26302158190</v>
      </c>
      <c r="P198" s="124"/>
      <c r="Q198" s="124">
        <f t="shared" si="5"/>
        <v>-4472255296</v>
      </c>
    </row>
    <row r="199" spans="1:17">
      <c r="A199" s="253" t="s">
        <v>91</v>
      </c>
      <c r="C199" s="124">
        <v>1654978</v>
      </c>
      <c r="D199" s="124"/>
      <c r="E199" s="124">
        <v>11692357348</v>
      </c>
      <c r="F199" s="124"/>
      <c r="G199" s="124">
        <v>-13060345824</v>
      </c>
      <c r="H199" s="124"/>
      <c r="I199" s="263">
        <f t="shared" si="4"/>
        <v>-1367988476</v>
      </c>
      <c r="J199" s="263"/>
      <c r="K199" s="124">
        <v>1654978</v>
      </c>
      <c r="L199" s="124"/>
      <c r="M199" s="124">
        <v>11692357348</v>
      </c>
      <c r="N199" s="124"/>
      <c r="O199" s="124">
        <v>-12359763908</v>
      </c>
      <c r="P199" s="124"/>
      <c r="Q199" s="124">
        <f t="shared" si="5"/>
        <v>-667406560</v>
      </c>
    </row>
    <row r="200" spans="1:17">
      <c r="A200" s="253" t="s">
        <v>228</v>
      </c>
      <c r="C200" s="124">
        <v>32859669</v>
      </c>
      <c r="D200" s="124"/>
      <c r="E200" s="124">
        <v>48864489884</v>
      </c>
      <c r="F200" s="124"/>
      <c r="G200" s="124">
        <v>-50283640769</v>
      </c>
      <c r="H200" s="124"/>
      <c r="I200" s="263">
        <f t="shared" ref="I200:I263" si="6">E200+G200</f>
        <v>-1419150885</v>
      </c>
      <c r="J200" s="263"/>
      <c r="K200" s="124">
        <v>32859669</v>
      </c>
      <c r="L200" s="124"/>
      <c r="M200" s="124">
        <v>48864489884</v>
      </c>
      <c r="N200" s="124"/>
      <c r="O200" s="124">
        <v>-72860749710</v>
      </c>
      <c r="P200" s="124"/>
      <c r="Q200" s="124">
        <f t="shared" si="5"/>
        <v>-23996259826</v>
      </c>
    </row>
    <row r="201" spans="1:17">
      <c r="A201" s="253" t="s">
        <v>334</v>
      </c>
      <c r="C201" s="124">
        <v>8620837</v>
      </c>
      <c r="D201" s="124"/>
      <c r="E201" s="124">
        <v>73052850325</v>
      </c>
      <c r="F201" s="124"/>
      <c r="G201" s="124">
        <v>-76654492381</v>
      </c>
      <c r="H201" s="124"/>
      <c r="I201" s="263">
        <f t="shared" si="6"/>
        <v>-3601642056</v>
      </c>
      <c r="J201" s="263"/>
      <c r="K201" s="124">
        <v>8620837</v>
      </c>
      <c r="L201" s="124"/>
      <c r="M201" s="124">
        <v>73052850325</v>
      </c>
      <c r="N201" s="124"/>
      <c r="O201" s="124">
        <v>-36882857247</v>
      </c>
      <c r="P201" s="124"/>
      <c r="Q201" s="124">
        <f t="shared" ref="Q201:Q264" si="7">M201+O201</f>
        <v>36169993078</v>
      </c>
    </row>
    <row r="202" spans="1:17">
      <c r="A202" s="253" t="s">
        <v>503</v>
      </c>
      <c r="C202" s="124">
        <v>2439230</v>
      </c>
      <c r="D202" s="124"/>
      <c r="E202" s="124">
        <v>30569333123</v>
      </c>
      <c r="F202" s="124"/>
      <c r="G202" s="124">
        <v>-29216394461</v>
      </c>
      <c r="H202" s="124"/>
      <c r="I202" s="263">
        <f t="shared" si="6"/>
        <v>1352938662</v>
      </c>
      <c r="J202" s="263"/>
      <c r="K202" s="124">
        <v>2439230</v>
      </c>
      <c r="L202" s="124"/>
      <c r="M202" s="124">
        <v>30569333123</v>
      </c>
      <c r="N202" s="124"/>
      <c r="O202" s="124">
        <v>-38059037316</v>
      </c>
      <c r="P202" s="124"/>
      <c r="Q202" s="124">
        <f t="shared" si="7"/>
        <v>-7489704193</v>
      </c>
    </row>
    <row r="203" spans="1:17">
      <c r="A203" s="253" t="s">
        <v>249</v>
      </c>
      <c r="C203" s="124">
        <v>272522</v>
      </c>
      <c r="D203" s="124"/>
      <c r="E203" s="124">
        <v>33969583171</v>
      </c>
      <c r="F203" s="124"/>
      <c r="G203" s="124">
        <v>-32791544472</v>
      </c>
      <c r="H203" s="124"/>
      <c r="I203" s="263">
        <f t="shared" si="6"/>
        <v>1178038699</v>
      </c>
      <c r="J203" s="263"/>
      <c r="K203" s="124">
        <v>272522</v>
      </c>
      <c r="L203" s="124"/>
      <c r="M203" s="124">
        <v>33969583171</v>
      </c>
      <c r="N203" s="124"/>
      <c r="O203" s="124">
        <v>-34033351770</v>
      </c>
      <c r="P203" s="124"/>
      <c r="Q203" s="124">
        <f t="shared" si="7"/>
        <v>-63768599</v>
      </c>
    </row>
    <row r="204" spans="1:17">
      <c r="A204" s="253" t="s">
        <v>81</v>
      </c>
      <c r="C204" s="124">
        <v>7994557</v>
      </c>
      <c r="D204" s="124"/>
      <c r="E204" s="124">
        <v>44185468047</v>
      </c>
      <c r="F204" s="124"/>
      <c r="G204" s="124">
        <v>-47678131521</v>
      </c>
      <c r="H204" s="124"/>
      <c r="I204" s="263">
        <f t="shared" si="6"/>
        <v>-3492663474</v>
      </c>
      <c r="J204" s="263"/>
      <c r="K204" s="124">
        <v>7994557</v>
      </c>
      <c r="L204" s="124"/>
      <c r="M204" s="124">
        <v>44185468047</v>
      </c>
      <c r="N204" s="124"/>
      <c r="O204" s="124">
        <v>-39742652530</v>
      </c>
      <c r="P204" s="124"/>
      <c r="Q204" s="124">
        <f t="shared" si="7"/>
        <v>4442815517</v>
      </c>
    </row>
    <row r="205" spans="1:17">
      <c r="A205" s="253" t="s">
        <v>95</v>
      </c>
      <c r="C205" s="124">
        <v>6020377</v>
      </c>
      <c r="D205" s="124"/>
      <c r="E205" s="124">
        <v>22473584149</v>
      </c>
      <c r="F205" s="124"/>
      <c r="G205" s="124">
        <v>-22309711605</v>
      </c>
      <c r="H205" s="124"/>
      <c r="I205" s="263">
        <f t="shared" si="6"/>
        <v>163872544</v>
      </c>
      <c r="J205" s="263"/>
      <c r="K205" s="124">
        <v>6020377</v>
      </c>
      <c r="L205" s="124"/>
      <c r="M205" s="124">
        <v>22473584149</v>
      </c>
      <c r="N205" s="124"/>
      <c r="O205" s="124">
        <v>-29024242641</v>
      </c>
      <c r="P205" s="124"/>
      <c r="Q205" s="124">
        <f t="shared" si="7"/>
        <v>-6550658492</v>
      </c>
    </row>
    <row r="206" spans="1:17">
      <c r="A206" s="253" t="s">
        <v>504</v>
      </c>
      <c r="C206" s="124">
        <v>14876017</v>
      </c>
      <c r="D206" s="124"/>
      <c r="E206" s="124">
        <v>11616926985</v>
      </c>
      <c r="F206" s="124"/>
      <c r="G206" s="124">
        <v>-12364858462</v>
      </c>
      <c r="H206" s="124"/>
      <c r="I206" s="263">
        <f t="shared" si="6"/>
        <v>-747931477</v>
      </c>
      <c r="J206" s="263"/>
      <c r="K206" s="124">
        <v>14876017</v>
      </c>
      <c r="L206" s="124"/>
      <c r="M206" s="124">
        <v>11616926985</v>
      </c>
      <c r="N206" s="124"/>
      <c r="O206" s="124">
        <v>-17652611449</v>
      </c>
      <c r="P206" s="124"/>
      <c r="Q206" s="124">
        <f t="shared" si="7"/>
        <v>-6035684464</v>
      </c>
    </row>
    <row r="207" spans="1:17">
      <c r="A207" s="253" t="s">
        <v>184</v>
      </c>
      <c r="C207" s="124">
        <v>166046503</v>
      </c>
      <c r="D207" s="124"/>
      <c r="E207" s="124">
        <v>161157737831</v>
      </c>
      <c r="F207" s="124"/>
      <c r="G207" s="124">
        <v>-159898284678</v>
      </c>
      <c r="H207" s="124"/>
      <c r="I207" s="263">
        <f t="shared" si="6"/>
        <v>1259453153</v>
      </c>
      <c r="J207" s="263"/>
      <c r="K207" s="124">
        <v>166046503</v>
      </c>
      <c r="L207" s="124"/>
      <c r="M207" s="124">
        <v>161157737831</v>
      </c>
      <c r="N207" s="124"/>
      <c r="O207" s="124">
        <v>-119556718443</v>
      </c>
      <c r="P207" s="124"/>
      <c r="Q207" s="124">
        <f t="shared" si="7"/>
        <v>41601019388</v>
      </c>
    </row>
    <row r="208" spans="1:17">
      <c r="A208" s="253" t="s">
        <v>252</v>
      </c>
      <c r="C208" s="124">
        <v>4641539</v>
      </c>
      <c r="D208" s="124"/>
      <c r="E208" s="124">
        <v>22751959926</v>
      </c>
      <c r="F208" s="124"/>
      <c r="G208" s="124">
        <v>-23281493012</v>
      </c>
      <c r="H208" s="124"/>
      <c r="I208" s="263">
        <f t="shared" si="6"/>
        <v>-529533086</v>
      </c>
      <c r="J208" s="263"/>
      <c r="K208" s="124">
        <v>4641539</v>
      </c>
      <c r="L208" s="124"/>
      <c r="M208" s="124">
        <v>22751959926</v>
      </c>
      <c r="N208" s="124"/>
      <c r="O208" s="124">
        <v>-23504625218</v>
      </c>
      <c r="P208" s="124"/>
      <c r="Q208" s="124">
        <f t="shared" si="7"/>
        <v>-752665292</v>
      </c>
    </row>
    <row r="209" spans="1:17">
      <c r="A209" s="253" t="s">
        <v>343</v>
      </c>
      <c r="C209" s="124">
        <v>6279971</v>
      </c>
      <c r="D209" s="124"/>
      <c r="E209" s="124">
        <v>24302564618</v>
      </c>
      <c r="F209" s="124"/>
      <c r="G209" s="124">
        <v>-27854477907</v>
      </c>
      <c r="H209" s="124"/>
      <c r="I209" s="263">
        <f t="shared" si="6"/>
        <v>-3551913289</v>
      </c>
      <c r="J209" s="263"/>
      <c r="K209" s="124">
        <v>6279971</v>
      </c>
      <c r="L209" s="124"/>
      <c r="M209" s="124">
        <v>24302564618</v>
      </c>
      <c r="N209" s="124"/>
      <c r="O209" s="124">
        <v>-22503191375</v>
      </c>
      <c r="P209" s="124"/>
      <c r="Q209" s="124">
        <f t="shared" si="7"/>
        <v>1799373243</v>
      </c>
    </row>
    <row r="210" spans="1:17">
      <c r="A210" s="253" t="s">
        <v>84</v>
      </c>
      <c r="C210" s="124">
        <v>2261782</v>
      </c>
      <c r="D210" s="124"/>
      <c r="E210" s="124">
        <v>7217663737</v>
      </c>
      <c r="F210" s="124"/>
      <c r="G210" s="124">
        <v>-7323747804</v>
      </c>
      <c r="H210" s="124"/>
      <c r="I210" s="263">
        <f t="shared" si="6"/>
        <v>-106084067</v>
      </c>
      <c r="J210" s="263"/>
      <c r="K210" s="124">
        <v>2261782</v>
      </c>
      <c r="L210" s="124"/>
      <c r="M210" s="124">
        <v>7217663737</v>
      </c>
      <c r="N210" s="124"/>
      <c r="O210" s="124">
        <v>-11762703409</v>
      </c>
      <c r="P210" s="124"/>
      <c r="Q210" s="124">
        <f t="shared" si="7"/>
        <v>-4545039672</v>
      </c>
    </row>
    <row r="211" spans="1:17">
      <c r="A211" s="253" t="s">
        <v>240</v>
      </c>
      <c r="C211" s="124">
        <v>8965352</v>
      </c>
      <c r="D211" s="124"/>
      <c r="E211" s="124">
        <v>13966798234</v>
      </c>
      <c r="F211" s="124"/>
      <c r="G211" s="124">
        <v>-14470910459</v>
      </c>
      <c r="H211" s="124"/>
      <c r="I211" s="263">
        <f t="shared" si="6"/>
        <v>-504112225</v>
      </c>
      <c r="J211" s="263"/>
      <c r="K211" s="124">
        <v>8965352</v>
      </c>
      <c r="L211" s="124"/>
      <c r="M211" s="124">
        <v>13966798234</v>
      </c>
      <c r="N211" s="124"/>
      <c r="O211" s="124">
        <v>-15965585641</v>
      </c>
      <c r="P211" s="124"/>
      <c r="Q211" s="124">
        <f t="shared" si="7"/>
        <v>-1998787407</v>
      </c>
    </row>
    <row r="212" spans="1:17">
      <c r="A212" s="253" t="s">
        <v>110</v>
      </c>
      <c r="C212" s="124">
        <v>4522660</v>
      </c>
      <c r="D212" s="124"/>
      <c r="E212" s="124">
        <v>35722090716</v>
      </c>
      <c r="F212" s="124"/>
      <c r="G212" s="124">
        <v>-35566812909</v>
      </c>
      <c r="H212" s="124"/>
      <c r="I212" s="263">
        <f t="shared" si="6"/>
        <v>155277807</v>
      </c>
      <c r="J212" s="263"/>
      <c r="K212" s="124">
        <v>4522660</v>
      </c>
      <c r="L212" s="124"/>
      <c r="M212" s="124">
        <v>35722090716</v>
      </c>
      <c r="N212" s="124"/>
      <c r="O212" s="124">
        <v>-49065785844</v>
      </c>
      <c r="P212" s="124"/>
      <c r="Q212" s="124">
        <f t="shared" si="7"/>
        <v>-13343695128</v>
      </c>
    </row>
    <row r="213" spans="1:17">
      <c r="A213" s="253" t="s">
        <v>288</v>
      </c>
      <c r="C213" s="124">
        <v>32455022</v>
      </c>
      <c r="D213" s="124"/>
      <c r="E213" s="124">
        <v>23186984172</v>
      </c>
      <c r="F213" s="124"/>
      <c r="G213" s="124">
        <v>-22925456995</v>
      </c>
      <c r="H213" s="124"/>
      <c r="I213" s="263">
        <f t="shared" si="6"/>
        <v>261527177</v>
      </c>
      <c r="J213" s="263"/>
      <c r="K213" s="124">
        <v>32455022</v>
      </c>
      <c r="L213" s="124"/>
      <c r="M213" s="124">
        <v>23186984172</v>
      </c>
      <c r="N213" s="124"/>
      <c r="O213" s="124">
        <v>-30253663879</v>
      </c>
      <c r="P213" s="124"/>
      <c r="Q213" s="124">
        <f t="shared" si="7"/>
        <v>-7066679707</v>
      </c>
    </row>
    <row r="214" spans="1:17">
      <c r="A214" s="253" t="s">
        <v>216</v>
      </c>
      <c r="C214" s="124">
        <v>33322332</v>
      </c>
      <c r="D214" s="124"/>
      <c r="E214" s="124">
        <v>13986389411</v>
      </c>
      <c r="F214" s="124"/>
      <c r="G214" s="124">
        <v>-12343030154</v>
      </c>
      <c r="H214" s="124"/>
      <c r="I214" s="263">
        <f t="shared" si="6"/>
        <v>1643359257</v>
      </c>
      <c r="J214" s="263"/>
      <c r="K214" s="124">
        <v>33322332</v>
      </c>
      <c r="L214" s="124"/>
      <c r="M214" s="124">
        <v>13986389411</v>
      </c>
      <c r="N214" s="124"/>
      <c r="O214" s="124">
        <v>-21550175483</v>
      </c>
      <c r="P214" s="124"/>
      <c r="Q214" s="124">
        <f t="shared" si="7"/>
        <v>-7563786072</v>
      </c>
    </row>
    <row r="215" spans="1:17">
      <c r="A215" s="253" t="s">
        <v>259</v>
      </c>
      <c r="C215" s="124">
        <v>1691622</v>
      </c>
      <c r="D215" s="124"/>
      <c r="E215" s="124">
        <v>122315629677</v>
      </c>
      <c r="F215" s="124"/>
      <c r="G215" s="124">
        <v>-117191409036</v>
      </c>
      <c r="H215" s="124"/>
      <c r="I215" s="263">
        <f t="shared" si="6"/>
        <v>5124220641</v>
      </c>
      <c r="J215" s="263"/>
      <c r="K215" s="124">
        <v>1691622</v>
      </c>
      <c r="L215" s="124"/>
      <c r="M215" s="124">
        <v>122315629677</v>
      </c>
      <c r="N215" s="124"/>
      <c r="O215" s="124">
        <v>-124833124656</v>
      </c>
      <c r="P215" s="124"/>
      <c r="Q215" s="124">
        <f t="shared" si="7"/>
        <v>-2517494979</v>
      </c>
    </row>
    <row r="216" spans="1:17">
      <c r="A216" s="253" t="s">
        <v>479</v>
      </c>
      <c r="C216" s="124">
        <v>5980334</v>
      </c>
      <c r="D216" s="124"/>
      <c r="E216" s="124">
        <v>20306510798</v>
      </c>
      <c r="F216" s="124"/>
      <c r="G216" s="124">
        <v>-21699889176</v>
      </c>
      <c r="H216" s="124"/>
      <c r="I216" s="263">
        <f t="shared" si="6"/>
        <v>-1393378378</v>
      </c>
      <c r="J216" s="263"/>
      <c r="K216" s="124">
        <v>5980334</v>
      </c>
      <c r="L216" s="124"/>
      <c r="M216" s="124">
        <v>20306510798</v>
      </c>
      <c r="N216" s="124"/>
      <c r="O216" s="124">
        <v>-28208091402</v>
      </c>
      <c r="P216" s="124"/>
      <c r="Q216" s="124">
        <f t="shared" si="7"/>
        <v>-7901580604</v>
      </c>
    </row>
    <row r="217" spans="1:17">
      <c r="A217" s="253" t="s">
        <v>132</v>
      </c>
      <c r="C217" s="124">
        <v>16359589</v>
      </c>
      <c r="D217" s="124"/>
      <c r="E217" s="124">
        <v>22956786837</v>
      </c>
      <c r="F217" s="124"/>
      <c r="G217" s="124">
        <v>-24015148222</v>
      </c>
      <c r="H217" s="124"/>
      <c r="I217" s="263">
        <f t="shared" si="6"/>
        <v>-1058361385</v>
      </c>
      <c r="J217" s="263"/>
      <c r="K217" s="124">
        <v>16359589</v>
      </c>
      <c r="L217" s="124"/>
      <c r="M217" s="124">
        <v>22956786837</v>
      </c>
      <c r="N217" s="124"/>
      <c r="O217" s="124">
        <v>-40870814138</v>
      </c>
      <c r="P217" s="124"/>
      <c r="Q217" s="124">
        <f t="shared" si="7"/>
        <v>-17914027301</v>
      </c>
    </row>
    <row r="218" spans="1:17">
      <c r="A218" s="253" t="s">
        <v>225</v>
      </c>
      <c r="C218" s="124">
        <v>12255593</v>
      </c>
      <c r="D218" s="124"/>
      <c r="E218" s="124">
        <v>135107124229</v>
      </c>
      <c r="F218" s="124"/>
      <c r="G218" s="124">
        <v>-137361876891</v>
      </c>
      <c r="H218" s="124"/>
      <c r="I218" s="263">
        <f t="shared" si="6"/>
        <v>-2254752662</v>
      </c>
      <c r="J218" s="263"/>
      <c r="K218" s="124">
        <v>12255593</v>
      </c>
      <c r="L218" s="124"/>
      <c r="M218" s="124">
        <v>135107124229</v>
      </c>
      <c r="N218" s="124"/>
      <c r="O218" s="124">
        <v>-160181038295</v>
      </c>
      <c r="P218" s="124"/>
      <c r="Q218" s="124">
        <f t="shared" si="7"/>
        <v>-25073914066</v>
      </c>
    </row>
    <row r="219" spans="1:17">
      <c r="A219" s="253" t="s">
        <v>282</v>
      </c>
      <c r="C219" s="124">
        <v>420226</v>
      </c>
      <c r="D219" s="124"/>
      <c r="E219" s="124">
        <v>15444852271</v>
      </c>
      <c r="F219" s="124"/>
      <c r="G219" s="124">
        <v>-15524078026</v>
      </c>
      <c r="H219" s="124"/>
      <c r="I219" s="263">
        <f t="shared" si="6"/>
        <v>-79225755</v>
      </c>
      <c r="J219" s="263"/>
      <c r="K219" s="124">
        <v>420226</v>
      </c>
      <c r="L219" s="124"/>
      <c r="M219" s="124">
        <v>15444852271</v>
      </c>
      <c r="N219" s="124"/>
      <c r="O219" s="124">
        <v>-8891136685</v>
      </c>
      <c r="P219" s="124"/>
      <c r="Q219" s="124">
        <f t="shared" si="7"/>
        <v>6553715586</v>
      </c>
    </row>
    <row r="220" spans="1:17">
      <c r="A220" s="253" t="s">
        <v>335</v>
      </c>
      <c r="C220" s="124">
        <v>7999557</v>
      </c>
      <c r="D220" s="124"/>
      <c r="E220" s="124">
        <v>11660511306</v>
      </c>
      <c r="F220" s="124"/>
      <c r="G220" s="124">
        <v>-12242678568</v>
      </c>
      <c r="H220" s="124"/>
      <c r="I220" s="263">
        <f t="shared" si="6"/>
        <v>-582167262</v>
      </c>
      <c r="J220" s="263"/>
      <c r="K220" s="124">
        <v>7999557</v>
      </c>
      <c r="L220" s="124"/>
      <c r="M220" s="124">
        <v>11660511306</v>
      </c>
      <c r="N220" s="124"/>
      <c r="O220" s="124">
        <v>-16559625848</v>
      </c>
      <c r="P220" s="124"/>
      <c r="Q220" s="124">
        <f t="shared" si="7"/>
        <v>-4899114542</v>
      </c>
    </row>
    <row r="221" spans="1:17">
      <c r="A221" s="253" t="s">
        <v>106</v>
      </c>
      <c r="C221" s="124">
        <v>4295215</v>
      </c>
      <c r="D221" s="124"/>
      <c r="E221" s="124">
        <v>30771733777</v>
      </c>
      <c r="F221" s="124"/>
      <c r="G221" s="124">
        <v>-32916287388</v>
      </c>
      <c r="H221" s="124"/>
      <c r="I221" s="263">
        <f t="shared" si="6"/>
        <v>-2144553611</v>
      </c>
      <c r="J221" s="263"/>
      <c r="K221" s="124">
        <v>4295215</v>
      </c>
      <c r="L221" s="124"/>
      <c r="M221" s="124">
        <v>30771733777</v>
      </c>
      <c r="N221" s="124"/>
      <c r="O221" s="124">
        <v>-25205101930</v>
      </c>
      <c r="P221" s="124"/>
      <c r="Q221" s="124">
        <f t="shared" si="7"/>
        <v>5566631847</v>
      </c>
    </row>
    <row r="222" spans="1:17">
      <c r="A222" s="253" t="s">
        <v>146</v>
      </c>
      <c r="C222" s="124">
        <v>13094525</v>
      </c>
      <c r="D222" s="124"/>
      <c r="E222" s="124">
        <v>30001539682</v>
      </c>
      <c r="F222" s="124"/>
      <c r="G222" s="124">
        <v>-31654627340</v>
      </c>
      <c r="H222" s="124"/>
      <c r="I222" s="263">
        <f t="shared" si="6"/>
        <v>-1653087658</v>
      </c>
      <c r="J222" s="263"/>
      <c r="K222" s="124">
        <v>13094525</v>
      </c>
      <c r="L222" s="124"/>
      <c r="M222" s="124">
        <v>30001539682</v>
      </c>
      <c r="N222" s="124"/>
      <c r="O222" s="124">
        <v>-29439127946</v>
      </c>
      <c r="P222" s="124"/>
      <c r="Q222" s="124">
        <f t="shared" si="7"/>
        <v>562411736</v>
      </c>
    </row>
    <row r="223" spans="1:17">
      <c r="A223" s="253" t="s">
        <v>407</v>
      </c>
      <c r="C223" s="124">
        <v>8472850</v>
      </c>
      <c r="D223" s="124"/>
      <c r="E223" s="124">
        <v>17285521614</v>
      </c>
      <c r="F223" s="124"/>
      <c r="G223" s="124">
        <v>-17777463402</v>
      </c>
      <c r="H223" s="124"/>
      <c r="I223" s="263">
        <f t="shared" si="6"/>
        <v>-491941788</v>
      </c>
      <c r="J223" s="263"/>
      <c r="K223" s="124">
        <v>8472850</v>
      </c>
      <c r="L223" s="124"/>
      <c r="M223" s="124">
        <v>17285521614</v>
      </c>
      <c r="N223" s="124"/>
      <c r="O223" s="124">
        <v>-16608764586</v>
      </c>
      <c r="P223" s="124"/>
      <c r="Q223" s="124">
        <f t="shared" si="7"/>
        <v>676757028</v>
      </c>
    </row>
    <row r="224" spans="1:17">
      <c r="A224" s="253" t="s">
        <v>269</v>
      </c>
      <c r="C224" s="124">
        <v>1202273</v>
      </c>
      <c r="D224" s="124"/>
      <c r="E224" s="124">
        <v>14077157275</v>
      </c>
      <c r="F224" s="124"/>
      <c r="G224" s="124">
        <v>-13849930664</v>
      </c>
      <c r="H224" s="124"/>
      <c r="I224" s="263">
        <f t="shared" si="6"/>
        <v>227226611</v>
      </c>
      <c r="J224" s="263"/>
      <c r="K224" s="124">
        <v>1202273</v>
      </c>
      <c r="L224" s="124"/>
      <c r="M224" s="124">
        <v>14077157275</v>
      </c>
      <c r="N224" s="124"/>
      <c r="O224" s="124">
        <v>-18660999849</v>
      </c>
      <c r="P224" s="124"/>
      <c r="Q224" s="124">
        <f t="shared" si="7"/>
        <v>-4583842574</v>
      </c>
    </row>
    <row r="225" spans="1:17">
      <c r="A225" s="253" t="s">
        <v>364</v>
      </c>
      <c r="C225" s="124">
        <v>3142202</v>
      </c>
      <c r="D225" s="124"/>
      <c r="E225" s="124">
        <v>10033443325</v>
      </c>
      <c r="F225" s="124"/>
      <c r="G225" s="124">
        <v>-10524238472</v>
      </c>
      <c r="H225" s="124"/>
      <c r="I225" s="263">
        <f t="shared" si="6"/>
        <v>-490795147</v>
      </c>
      <c r="J225" s="263"/>
      <c r="K225" s="124">
        <v>3142202</v>
      </c>
      <c r="L225" s="124"/>
      <c r="M225" s="124">
        <v>10033443325</v>
      </c>
      <c r="N225" s="124"/>
      <c r="O225" s="124">
        <v>-13259596007</v>
      </c>
      <c r="P225" s="124"/>
      <c r="Q225" s="124">
        <f t="shared" si="7"/>
        <v>-3226152682</v>
      </c>
    </row>
    <row r="226" spans="1:17">
      <c r="A226" s="253" t="s">
        <v>151</v>
      </c>
      <c r="C226" s="124">
        <v>7430722</v>
      </c>
      <c r="D226" s="124"/>
      <c r="E226" s="124">
        <v>65327283123</v>
      </c>
      <c r="F226" s="124"/>
      <c r="G226" s="124">
        <v>-65459263196</v>
      </c>
      <c r="H226" s="124"/>
      <c r="I226" s="263">
        <f t="shared" si="6"/>
        <v>-131980073</v>
      </c>
      <c r="J226" s="263"/>
      <c r="K226" s="124">
        <v>7430722</v>
      </c>
      <c r="L226" s="124"/>
      <c r="M226" s="124">
        <v>65327283123</v>
      </c>
      <c r="N226" s="124"/>
      <c r="O226" s="124">
        <v>-67030138032</v>
      </c>
      <c r="P226" s="124"/>
      <c r="Q226" s="124">
        <f t="shared" si="7"/>
        <v>-1702854909</v>
      </c>
    </row>
    <row r="227" spans="1:17">
      <c r="A227" s="253" t="s">
        <v>116</v>
      </c>
      <c r="C227" s="124">
        <v>20687029</v>
      </c>
      <c r="D227" s="124"/>
      <c r="E227" s="124">
        <v>164216946131</v>
      </c>
      <c r="F227" s="124"/>
      <c r="G227" s="124">
        <v>-166168787526</v>
      </c>
      <c r="H227" s="124"/>
      <c r="I227" s="263">
        <f t="shared" si="6"/>
        <v>-1951841395</v>
      </c>
      <c r="J227" s="263"/>
      <c r="K227" s="124">
        <v>20687029</v>
      </c>
      <c r="L227" s="124"/>
      <c r="M227" s="124">
        <v>164216946131</v>
      </c>
      <c r="N227" s="124"/>
      <c r="O227" s="124">
        <v>-168943414855</v>
      </c>
      <c r="P227" s="124"/>
      <c r="Q227" s="124">
        <f t="shared" si="7"/>
        <v>-4726468724</v>
      </c>
    </row>
    <row r="228" spans="1:17">
      <c r="A228" s="253" t="s">
        <v>125</v>
      </c>
      <c r="C228" s="124">
        <v>2021969</v>
      </c>
      <c r="D228" s="124"/>
      <c r="E228" s="124">
        <v>7002123740</v>
      </c>
      <c r="F228" s="124"/>
      <c r="G228" s="124">
        <v>-6537619002</v>
      </c>
      <c r="H228" s="124"/>
      <c r="I228" s="263">
        <f t="shared" si="6"/>
        <v>464504738</v>
      </c>
      <c r="J228" s="263"/>
      <c r="K228" s="124">
        <v>2021969</v>
      </c>
      <c r="L228" s="124"/>
      <c r="M228" s="124">
        <v>7002123740</v>
      </c>
      <c r="N228" s="124"/>
      <c r="O228" s="124">
        <v>-9178101871</v>
      </c>
      <c r="P228" s="124"/>
      <c r="Q228" s="124">
        <f t="shared" si="7"/>
        <v>-2175978131</v>
      </c>
    </row>
    <row r="229" spans="1:17">
      <c r="A229" s="253" t="s">
        <v>174</v>
      </c>
      <c r="C229" s="124">
        <v>13570045</v>
      </c>
      <c r="D229" s="124"/>
      <c r="E229" s="124">
        <v>12361006374</v>
      </c>
      <c r="F229" s="124"/>
      <c r="G229" s="124">
        <v>-12210855605</v>
      </c>
      <c r="H229" s="124"/>
      <c r="I229" s="263">
        <f t="shared" si="6"/>
        <v>150150769</v>
      </c>
      <c r="J229" s="263"/>
      <c r="K229" s="124">
        <v>13570045</v>
      </c>
      <c r="L229" s="124"/>
      <c r="M229" s="124">
        <v>12361006374</v>
      </c>
      <c r="N229" s="124"/>
      <c r="O229" s="124">
        <v>-13362853119</v>
      </c>
      <c r="P229" s="124"/>
      <c r="Q229" s="124">
        <f t="shared" si="7"/>
        <v>-1001846745</v>
      </c>
    </row>
    <row r="230" spans="1:17">
      <c r="A230" s="253" t="s">
        <v>315</v>
      </c>
      <c r="C230" s="124">
        <v>7124597</v>
      </c>
      <c r="D230" s="124"/>
      <c r="E230" s="124">
        <v>14139047733</v>
      </c>
      <c r="F230" s="124"/>
      <c r="G230" s="124">
        <v>-14292298554</v>
      </c>
      <c r="H230" s="124"/>
      <c r="I230" s="263">
        <f t="shared" si="6"/>
        <v>-153250821</v>
      </c>
      <c r="J230" s="263"/>
      <c r="K230" s="124">
        <v>7124597</v>
      </c>
      <c r="L230" s="124"/>
      <c r="M230" s="124">
        <v>14139047733</v>
      </c>
      <c r="N230" s="124"/>
      <c r="O230" s="124">
        <v>-12883089230</v>
      </c>
      <c r="P230" s="124"/>
      <c r="Q230" s="124">
        <f t="shared" si="7"/>
        <v>1255958503</v>
      </c>
    </row>
    <row r="231" spans="1:17">
      <c r="A231" s="253" t="s">
        <v>148</v>
      </c>
      <c r="C231" s="124">
        <v>1103570</v>
      </c>
      <c r="D231" s="124"/>
      <c r="E231" s="124">
        <v>19809262820</v>
      </c>
      <c r="F231" s="124"/>
      <c r="G231" s="124">
        <v>-19952557677</v>
      </c>
      <c r="H231" s="124"/>
      <c r="I231" s="263">
        <f t="shared" si="6"/>
        <v>-143294857</v>
      </c>
      <c r="J231" s="263"/>
      <c r="K231" s="124">
        <v>1103570</v>
      </c>
      <c r="L231" s="124"/>
      <c r="M231" s="124">
        <v>19809262820</v>
      </c>
      <c r="N231" s="124"/>
      <c r="O231" s="124">
        <v>-27152254845</v>
      </c>
      <c r="P231" s="124"/>
      <c r="Q231" s="124">
        <f t="shared" si="7"/>
        <v>-7342992025</v>
      </c>
    </row>
    <row r="232" spans="1:17">
      <c r="A232" s="253" t="s">
        <v>251</v>
      </c>
      <c r="C232" s="124">
        <v>1241967</v>
      </c>
      <c r="D232" s="124"/>
      <c r="E232" s="124">
        <v>25712096645</v>
      </c>
      <c r="F232" s="124"/>
      <c r="G232" s="124">
        <v>-26797133629</v>
      </c>
      <c r="H232" s="124"/>
      <c r="I232" s="263">
        <f t="shared" si="6"/>
        <v>-1085036984</v>
      </c>
      <c r="J232" s="263"/>
      <c r="K232" s="124">
        <v>1241967</v>
      </c>
      <c r="L232" s="124"/>
      <c r="M232" s="124">
        <v>25712096645</v>
      </c>
      <c r="N232" s="124"/>
      <c r="O232" s="124">
        <v>-18979501613</v>
      </c>
      <c r="P232" s="124"/>
      <c r="Q232" s="124">
        <f t="shared" si="7"/>
        <v>6732595032</v>
      </c>
    </row>
    <row r="233" spans="1:17">
      <c r="A233" s="253" t="s">
        <v>144</v>
      </c>
      <c r="C233" s="124">
        <v>606180</v>
      </c>
      <c r="D233" s="124"/>
      <c r="E233" s="124">
        <v>65797453671</v>
      </c>
      <c r="F233" s="124"/>
      <c r="G233" s="124">
        <v>-63585837537</v>
      </c>
      <c r="H233" s="124"/>
      <c r="I233" s="263">
        <f t="shared" si="6"/>
        <v>2211616134</v>
      </c>
      <c r="J233" s="263"/>
      <c r="K233" s="124">
        <v>606180</v>
      </c>
      <c r="L233" s="124"/>
      <c r="M233" s="124">
        <v>65797453671</v>
      </c>
      <c r="N233" s="124"/>
      <c r="O233" s="124">
        <v>-79165739500</v>
      </c>
      <c r="P233" s="124"/>
      <c r="Q233" s="124">
        <f t="shared" si="7"/>
        <v>-13368285829</v>
      </c>
    </row>
    <row r="234" spans="1:17">
      <c r="A234" s="253" t="s">
        <v>77</v>
      </c>
      <c r="C234" s="124">
        <v>72044950</v>
      </c>
      <c r="D234" s="124"/>
      <c r="E234" s="124">
        <v>87572852111</v>
      </c>
      <c r="F234" s="124"/>
      <c r="G234" s="124">
        <v>-92219574876</v>
      </c>
      <c r="H234" s="124"/>
      <c r="I234" s="263">
        <f t="shared" si="6"/>
        <v>-4646722765</v>
      </c>
      <c r="J234" s="263"/>
      <c r="K234" s="124">
        <v>72044950</v>
      </c>
      <c r="L234" s="124"/>
      <c r="M234" s="124">
        <v>87572852111</v>
      </c>
      <c r="N234" s="124"/>
      <c r="O234" s="124">
        <v>-138743676614</v>
      </c>
      <c r="P234" s="124"/>
      <c r="Q234" s="124">
        <f t="shared" si="7"/>
        <v>-51170824503</v>
      </c>
    </row>
    <row r="235" spans="1:17">
      <c r="A235" s="253" t="s">
        <v>505</v>
      </c>
      <c r="C235" s="124">
        <v>138554</v>
      </c>
      <c r="D235" s="124"/>
      <c r="E235" s="124">
        <v>22959657258</v>
      </c>
      <c r="F235" s="124"/>
      <c r="G235" s="124">
        <v>-23837007205</v>
      </c>
      <c r="H235" s="124"/>
      <c r="I235" s="263">
        <f t="shared" si="6"/>
        <v>-877349947</v>
      </c>
      <c r="J235" s="263"/>
      <c r="K235" s="124">
        <v>138554</v>
      </c>
      <c r="L235" s="124"/>
      <c r="M235" s="124">
        <v>22959657258</v>
      </c>
      <c r="N235" s="124"/>
      <c r="O235" s="124">
        <v>-32331512103</v>
      </c>
      <c r="P235" s="124"/>
      <c r="Q235" s="124">
        <f t="shared" si="7"/>
        <v>-9371854845</v>
      </c>
    </row>
    <row r="236" spans="1:17">
      <c r="A236" s="253" t="s">
        <v>206</v>
      </c>
      <c r="C236" s="124">
        <v>5395259</v>
      </c>
      <c r="D236" s="124"/>
      <c r="E236" s="124">
        <v>49520371247</v>
      </c>
      <c r="F236" s="124"/>
      <c r="G236" s="124">
        <v>-50995501333</v>
      </c>
      <c r="H236" s="124"/>
      <c r="I236" s="263">
        <f t="shared" si="6"/>
        <v>-1475130086</v>
      </c>
      <c r="J236" s="263"/>
      <c r="K236" s="124">
        <v>5395259</v>
      </c>
      <c r="L236" s="124"/>
      <c r="M236" s="124">
        <v>49520371247</v>
      </c>
      <c r="N236" s="124"/>
      <c r="O236" s="124">
        <v>-46927609475</v>
      </c>
      <c r="P236" s="124"/>
      <c r="Q236" s="124">
        <f t="shared" si="7"/>
        <v>2592761772</v>
      </c>
    </row>
    <row r="237" spans="1:17">
      <c r="A237" s="253" t="s">
        <v>157</v>
      </c>
      <c r="C237" s="124">
        <v>11023159</v>
      </c>
      <c r="D237" s="124"/>
      <c r="E237" s="124">
        <v>32124759097</v>
      </c>
      <c r="F237" s="124"/>
      <c r="G237" s="124">
        <v>-32098670282</v>
      </c>
      <c r="H237" s="124"/>
      <c r="I237" s="263">
        <f t="shared" si="6"/>
        <v>26088815</v>
      </c>
      <c r="J237" s="263"/>
      <c r="K237" s="124">
        <v>11023159</v>
      </c>
      <c r="L237" s="124"/>
      <c r="M237" s="124">
        <v>32124759097</v>
      </c>
      <c r="N237" s="124"/>
      <c r="O237" s="124">
        <v>-25285460007</v>
      </c>
      <c r="P237" s="124"/>
      <c r="Q237" s="124">
        <f t="shared" si="7"/>
        <v>6839299090</v>
      </c>
    </row>
    <row r="238" spans="1:17">
      <c r="A238" s="253" t="s">
        <v>383</v>
      </c>
      <c r="C238" s="124">
        <v>5647830</v>
      </c>
      <c r="D238" s="124"/>
      <c r="E238" s="124">
        <v>29029612383</v>
      </c>
      <c r="F238" s="124"/>
      <c r="G238" s="124">
        <v>-29318775626</v>
      </c>
      <c r="H238" s="124"/>
      <c r="I238" s="263">
        <f t="shared" si="6"/>
        <v>-289163243</v>
      </c>
      <c r="J238" s="263"/>
      <c r="K238" s="124">
        <v>5647830</v>
      </c>
      <c r="L238" s="124"/>
      <c r="M238" s="124">
        <v>29029612383</v>
      </c>
      <c r="N238" s="124"/>
      <c r="O238" s="124">
        <v>-36750673954</v>
      </c>
      <c r="P238" s="124"/>
      <c r="Q238" s="124">
        <f t="shared" si="7"/>
        <v>-7721061571</v>
      </c>
    </row>
    <row r="239" spans="1:17">
      <c r="A239" s="253" t="s">
        <v>355</v>
      </c>
      <c r="C239" s="124">
        <v>155848</v>
      </c>
      <c r="D239" s="124"/>
      <c r="E239" s="124">
        <v>5404783163</v>
      </c>
      <c r="F239" s="124"/>
      <c r="G239" s="124">
        <v>-5567188376</v>
      </c>
      <c r="H239" s="124"/>
      <c r="I239" s="263">
        <f t="shared" si="6"/>
        <v>-162405213</v>
      </c>
      <c r="J239" s="263"/>
      <c r="K239" s="124">
        <v>155848</v>
      </c>
      <c r="L239" s="124"/>
      <c r="M239" s="124">
        <v>5404783163</v>
      </c>
      <c r="N239" s="124"/>
      <c r="O239" s="124">
        <v>-7612229161</v>
      </c>
      <c r="P239" s="124"/>
      <c r="Q239" s="124">
        <f t="shared" si="7"/>
        <v>-2207445998</v>
      </c>
    </row>
    <row r="240" spans="1:17">
      <c r="A240" s="253" t="s">
        <v>209</v>
      </c>
      <c r="C240" s="124">
        <v>2556301</v>
      </c>
      <c r="D240" s="124"/>
      <c r="E240" s="124">
        <v>51314220250</v>
      </c>
      <c r="F240" s="124"/>
      <c r="G240" s="124">
        <v>-52894394802</v>
      </c>
      <c r="H240" s="124"/>
      <c r="I240" s="263">
        <f t="shared" si="6"/>
        <v>-1580174552</v>
      </c>
      <c r="J240" s="263"/>
      <c r="K240" s="124">
        <v>2556301</v>
      </c>
      <c r="L240" s="124"/>
      <c r="M240" s="124">
        <v>51314220250</v>
      </c>
      <c r="N240" s="124"/>
      <c r="O240" s="124">
        <v>-43499385004</v>
      </c>
      <c r="P240" s="124"/>
      <c r="Q240" s="124">
        <f t="shared" si="7"/>
        <v>7814835246</v>
      </c>
    </row>
    <row r="241" spans="1:17">
      <c r="A241" s="253" t="s">
        <v>149</v>
      </c>
      <c r="C241" s="124">
        <v>2285413</v>
      </c>
      <c r="D241" s="124"/>
      <c r="E241" s="124">
        <v>16917390815</v>
      </c>
      <c r="F241" s="124"/>
      <c r="G241" s="124">
        <v>-17674134569</v>
      </c>
      <c r="H241" s="124"/>
      <c r="I241" s="263">
        <f t="shared" si="6"/>
        <v>-756743754</v>
      </c>
      <c r="J241" s="263"/>
      <c r="K241" s="124">
        <v>2285413</v>
      </c>
      <c r="L241" s="124"/>
      <c r="M241" s="124">
        <v>16917390815</v>
      </c>
      <c r="N241" s="124"/>
      <c r="O241" s="124">
        <v>-15952591848</v>
      </c>
      <c r="P241" s="124"/>
      <c r="Q241" s="124">
        <f t="shared" si="7"/>
        <v>964798967</v>
      </c>
    </row>
    <row r="242" spans="1:17">
      <c r="A242" s="253" t="s">
        <v>167</v>
      </c>
      <c r="C242" s="124">
        <v>4544312</v>
      </c>
      <c r="D242" s="124"/>
      <c r="E242" s="124">
        <v>8531377017</v>
      </c>
      <c r="F242" s="124"/>
      <c r="G242" s="124">
        <v>-8622314657</v>
      </c>
      <c r="H242" s="124"/>
      <c r="I242" s="263">
        <f t="shared" si="6"/>
        <v>-90937640</v>
      </c>
      <c r="J242" s="263"/>
      <c r="K242" s="124">
        <v>4544312</v>
      </c>
      <c r="L242" s="124"/>
      <c r="M242" s="124">
        <v>8531377017</v>
      </c>
      <c r="N242" s="124"/>
      <c r="O242" s="124">
        <v>-7797515785</v>
      </c>
      <c r="P242" s="124"/>
      <c r="Q242" s="124">
        <f t="shared" si="7"/>
        <v>733861232</v>
      </c>
    </row>
    <row r="243" spans="1:17">
      <c r="A243" s="253" t="s">
        <v>74</v>
      </c>
      <c r="C243" s="124">
        <v>7543244</v>
      </c>
      <c r="D243" s="124"/>
      <c r="E243" s="124">
        <v>36376782763</v>
      </c>
      <c r="F243" s="124"/>
      <c r="G243" s="124">
        <v>-40144846479</v>
      </c>
      <c r="H243" s="124"/>
      <c r="I243" s="263">
        <f t="shared" si="6"/>
        <v>-3768063716</v>
      </c>
      <c r="J243" s="263"/>
      <c r="K243" s="124">
        <v>7543244</v>
      </c>
      <c r="L243" s="124"/>
      <c r="M243" s="124">
        <v>36376782763</v>
      </c>
      <c r="N243" s="124"/>
      <c r="O243" s="124">
        <v>-34125619249</v>
      </c>
      <c r="P243" s="124"/>
      <c r="Q243" s="124">
        <f t="shared" si="7"/>
        <v>2251163514</v>
      </c>
    </row>
    <row r="244" spans="1:17">
      <c r="A244" s="253" t="s">
        <v>302</v>
      </c>
      <c r="C244" s="124">
        <v>427320</v>
      </c>
      <c r="D244" s="124"/>
      <c r="E244" s="124">
        <v>5300210205</v>
      </c>
      <c r="F244" s="124"/>
      <c r="G244" s="124">
        <v>-5387402651</v>
      </c>
      <c r="H244" s="124"/>
      <c r="I244" s="263">
        <f t="shared" si="6"/>
        <v>-87192446</v>
      </c>
      <c r="J244" s="263"/>
      <c r="K244" s="124">
        <v>427320</v>
      </c>
      <c r="L244" s="124"/>
      <c r="M244" s="124">
        <v>5300210205</v>
      </c>
      <c r="N244" s="124"/>
      <c r="O244" s="124">
        <v>-7992030877</v>
      </c>
      <c r="P244" s="124"/>
      <c r="Q244" s="124">
        <f t="shared" si="7"/>
        <v>-2691820672</v>
      </c>
    </row>
    <row r="245" spans="1:17">
      <c r="A245" s="253" t="s">
        <v>350</v>
      </c>
      <c r="C245" s="124">
        <v>1345459</v>
      </c>
      <c r="D245" s="124"/>
      <c r="E245" s="124">
        <v>11388049880</v>
      </c>
      <c r="F245" s="124"/>
      <c r="G245" s="124">
        <v>-12096799133</v>
      </c>
      <c r="H245" s="124"/>
      <c r="I245" s="263">
        <f t="shared" si="6"/>
        <v>-708749253</v>
      </c>
      <c r="J245" s="263"/>
      <c r="K245" s="124">
        <v>1345459</v>
      </c>
      <c r="L245" s="124"/>
      <c r="M245" s="124">
        <v>11388049880</v>
      </c>
      <c r="N245" s="124"/>
      <c r="O245" s="124">
        <v>-15045687711</v>
      </c>
      <c r="P245" s="124"/>
      <c r="Q245" s="124">
        <f t="shared" si="7"/>
        <v>-3657637831</v>
      </c>
    </row>
    <row r="246" spans="1:17">
      <c r="A246" s="253" t="s">
        <v>90</v>
      </c>
      <c r="C246" s="124">
        <v>8633730</v>
      </c>
      <c r="D246" s="124"/>
      <c r="E246" s="124">
        <v>20646448956</v>
      </c>
      <c r="F246" s="124"/>
      <c r="G246" s="124">
        <v>-21225034130</v>
      </c>
      <c r="H246" s="124"/>
      <c r="I246" s="263">
        <f t="shared" si="6"/>
        <v>-578585174</v>
      </c>
      <c r="J246" s="263"/>
      <c r="K246" s="124">
        <v>8633730</v>
      </c>
      <c r="L246" s="124"/>
      <c r="M246" s="124">
        <v>20646448956</v>
      </c>
      <c r="N246" s="124"/>
      <c r="O246" s="124">
        <v>-18895968145</v>
      </c>
      <c r="P246" s="124"/>
      <c r="Q246" s="124">
        <f t="shared" si="7"/>
        <v>1750480811</v>
      </c>
    </row>
    <row r="247" spans="1:17">
      <c r="A247" s="253" t="s">
        <v>480</v>
      </c>
      <c r="C247" s="124">
        <v>4849212</v>
      </c>
      <c r="D247" s="124"/>
      <c r="E247" s="124">
        <v>10104627943</v>
      </c>
      <c r="F247" s="124"/>
      <c r="G247" s="124">
        <v>-10226982265</v>
      </c>
      <c r="H247" s="124"/>
      <c r="I247" s="263">
        <f t="shared" si="6"/>
        <v>-122354322</v>
      </c>
      <c r="J247" s="263"/>
      <c r="K247" s="124">
        <v>4849212</v>
      </c>
      <c r="L247" s="124"/>
      <c r="M247" s="124">
        <v>10104627943</v>
      </c>
      <c r="N247" s="124"/>
      <c r="O247" s="124">
        <v>-11420412673</v>
      </c>
      <c r="P247" s="124"/>
      <c r="Q247" s="124">
        <f t="shared" si="7"/>
        <v>-1315784730</v>
      </c>
    </row>
    <row r="248" spans="1:17">
      <c r="A248" s="253" t="s">
        <v>339</v>
      </c>
      <c r="C248" s="124">
        <v>421232</v>
      </c>
      <c r="D248" s="124"/>
      <c r="E248" s="124">
        <v>11013664353</v>
      </c>
      <c r="F248" s="124"/>
      <c r="G248" s="124">
        <v>-11590468158</v>
      </c>
      <c r="H248" s="124"/>
      <c r="I248" s="263">
        <f t="shared" si="6"/>
        <v>-576803805</v>
      </c>
      <c r="J248" s="263"/>
      <c r="K248" s="124">
        <v>421232</v>
      </c>
      <c r="L248" s="124"/>
      <c r="M248" s="124">
        <v>11013664353</v>
      </c>
      <c r="N248" s="124"/>
      <c r="O248" s="124">
        <v>-18722558310</v>
      </c>
      <c r="P248" s="124"/>
      <c r="Q248" s="124">
        <f t="shared" si="7"/>
        <v>-7708893957</v>
      </c>
    </row>
    <row r="249" spans="1:17">
      <c r="A249" s="253" t="s">
        <v>262</v>
      </c>
      <c r="C249" s="124">
        <v>60924338</v>
      </c>
      <c r="D249" s="124"/>
      <c r="E249" s="124">
        <v>29440802330</v>
      </c>
      <c r="F249" s="124"/>
      <c r="G249" s="124">
        <v>-29423922880</v>
      </c>
      <c r="H249" s="124"/>
      <c r="I249" s="263">
        <f t="shared" si="6"/>
        <v>16879450</v>
      </c>
      <c r="J249" s="263"/>
      <c r="K249" s="124">
        <v>60924338</v>
      </c>
      <c r="L249" s="124"/>
      <c r="M249" s="124">
        <v>29440802330</v>
      </c>
      <c r="N249" s="124"/>
      <c r="O249" s="124">
        <v>-39807222967</v>
      </c>
      <c r="P249" s="124"/>
      <c r="Q249" s="124">
        <f t="shared" si="7"/>
        <v>-10366420637</v>
      </c>
    </row>
    <row r="250" spans="1:17">
      <c r="A250" s="253" t="s">
        <v>376</v>
      </c>
      <c r="C250" s="124">
        <v>280628</v>
      </c>
      <c r="D250" s="124"/>
      <c r="E250" s="124">
        <v>6939191944</v>
      </c>
      <c r="F250" s="124"/>
      <c r="G250" s="124">
        <v>-6935613070</v>
      </c>
      <c r="H250" s="124"/>
      <c r="I250" s="263">
        <f t="shared" si="6"/>
        <v>3578874</v>
      </c>
      <c r="J250" s="263"/>
      <c r="K250" s="124">
        <v>280628</v>
      </c>
      <c r="L250" s="124"/>
      <c r="M250" s="124">
        <v>6939191944</v>
      </c>
      <c r="N250" s="124"/>
      <c r="O250" s="124">
        <v>-9001665659</v>
      </c>
      <c r="P250" s="124"/>
      <c r="Q250" s="124">
        <f t="shared" si="7"/>
        <v>-2062473715</v>
      </c>
    </row>
    <row r="251" spans="1:17">
      <c r="A251" s="253" t="s">
        <v>178</v>
      </c>
      <c r="C251" s="124">
        <v>37026455</v>
      </c>
      <c r="D251" s="124"/>
      <c r="E251" s="124">
        <v>42471718026</v>
      </c>
      <c r="F251" s="124"/>
      <c r="G251" s="124">
        <v>-37146241048</v>
      </c>
      <c r="H251" s="124"/>
      <c r="I251" s="263">
        <f t="shared" si="6"/>
        <v>5325476978</v>
      </c>
      <c r="J251" s="263"/>
      <c r="K251" s="124">
        <v>37026455</v>
      </c>
      <c r="L251" s="124"/>
      <c r="M251" s="124">
        <v>42471718026</v>
      </c>
      <c r="N251" s="124"/>
      <c r="O251" s="124">
        <v>-54124186243</v>
      </c>
      <c r="P251" s="124"/>
      <c r="Q251" s="124">
        <f t="shared" si="7"/>
        <v>-11652468217</v>
      </c>
    </row>
    <row r="252" spans="1:17">
      <c r="A252" s="253" t="s">
        <v>96</v>
      </c>
      <c r="C252" s="124">
        <v>27512446</v>
      </c>
      <c r="D252" s="124"/>
      <c r="E252" s="124">
        <v>115832944448</v>
      </c>
      <c r="F252" s="124"/>
      <c r="G252" s="124">
        <v>-126935383405</v>
      </c>
      <c r="H252" s="124"/>
      <c r="I252" s="263">
        <f t="shared" si="6"/>
        <v>-11102438957</v>
      </c>
      <c r="J252" s="263"/>
      <c r="K252" s="124">
        <v>27512446</v>
      </c>
      <c r="L252" s="124"/>
      <c r="M252" s="124">
        <v>115832944448</v>
      </c>
      <c r="N252" s="124"/>
      <c r="O252" s="124">
        <v>-119132879040</v>
      </c>
      <c r="P252" s="124"/>
      <c r="Q252" s="124">
        <f t="shared" si="7"/>
        <v>-3299934592</v>
      </c>
    </row>
    <row r="253" spans="1:17">
      <c r="A253" s="253" t="s">
        <v>207</v>
      </c>
      <c r="C253" s="124">
        <v>4193209</v>
      </c>
      <c r="D253" s="124"/>
      <c r="E253" s="124">
        <v>7447823939</v>
      </c>
      <c r="F253" s="124"/>
      <c r="G253" s="124">
        <v>-7409629552</v>
      </c>
      <c r="H253" s="124"/>
      <c r="I253" s="263">
        <f t="shared" si="6"/>
        <v>38194387</v>
      </c>
      <c r="J253" s="263"/>
      <c r="K253" s="124">
        <v>4193209</v>
      </c>
      <c r="L253" s="124"/>
      <c r="M253" s="124">
        <v>7447823939</v>
      </c>
      <c r="N253" s="124"/>
      <c r="O253" s="124">
        <v>-11312259586</v>
      </c>
      <c r="P253" s="124"/>
      <c r="Q253" s="124">
        <f t="shared" si="7"/>
        <v>-3864435647</v>
      </c>
    </row>
    <row r="254" spans="1:17">
      <c r="A254" s="253" t="s">
        <v>408</v>
      </c>
      <c r="C254" s="124">
        <v>0</v>
      </c>
      <c r="D254" s="124"/>
      <c r="E254" s="124">
        <v>0</v>
      </c>
      <c r="F254" s="124"/>
      <c r="G254" s="124">
        <v>-154546687</v>
      </c>
      <c r="H254" s="124"/>
      <c r="I254" s="263">
        <f t="shared" si="6"/>
        <v>-154546687</v>
      </c>
      <c r="J254" s="263"/>
      <c r="K254" s="124">
        <v>0</v>
      </c>
      <c r="L254" s="124"/>
      <c r="M254" s="124">
        <v>0</v>
      </c>
      <c r="N254" s="124"/>
      <c r="O254" s="124">
        <v>0</v>
      </c>
      <c r="P254" s="124"/>
      <c r="Q254" s="124">
        <f t="shared" si="7"/>
        <v>0</v>
      </c>
    </row>
    <row r="255" spans="1:17">
      <c r="A255" s="253" t="s">
        <v>154</v>
      </c>
      <c r="C255" s="124">
        <v>1258526</v>
      </c>
      <c r="D255" s="124"/>
      <c r="E255" s="124">
        <v>24751168317</v>
      </c>
      <c r="F255" s="124"/>
      <c r="G255" s="124">
        <v>-24426987311</v>
      </c>
      <c r="H255" s="124"/>
      <c r="I255" s="263">
        <f t="shared" si="6"/>
        <v>324181006</v>
      </c>
      <c r="J255" s="263"/>
      <c r="K255" s="124">
        <v>1258526</v>
      </c>
      <c r="L255" s="124"/>
      <c r="M255" s="124">
        <v>24751168317</v>
      </c>
      <c r="N255" s="124"/>
      <c r="O255" s="124">
        <v>-40122995542</v>
      </c>
      <c r="P255" s="124"/>
      <c r="Q255" s="124">
        <f t="shared" si="7"/>
        <v>-15371827225</v>
      </c>
    </row>
    <row r="256" spans="1:17">
      <c r="A256" s="253" t="s">
        <v>134</v>
      </c>
      <c r="C256" s="124">
        <v>879613</v>
      </c>
      <c r="D256" s="124"/>
      <c r="E256" s="124">
        <v>8230632171</v>
      </c>
      <c r="F256" s="124"/>
      <c r="G256" s="124">
        <v>-8213008066</v>
      </c>
      <c r="H256" s="124"/>
      <c r="I256" s="263">
        <f t="shared" si="6"/>
        <v>17624105</v>
      </c>
      <c r="J256" s="263"/>
      <c r="K256" s="124">
        <v>879613</v>
      </c>
      <c r="L256" s="124"/>
      <c r="M256" s="124">
        <v>8230632171</v>
      </c>
      <c r="N256" s="124"/>
      <c r="O256" s="124">
        <v>-13599729244</v>
      </c>
      <c r="P256" s="124"/>
      <c r="Q256" s="124">
        <f t="shared" si="7"/>
        <v>-5369097073</v>
      </c>
    </row>
    <row r="257" spans="1:17">
      <c r="A257" s="253" t="s">
        <v>80</v>
      </c>
      <c r="C257" s="124">
        <v>14201529</v>
      </c>
      <c r="D257" s="124"/>
      <c r="E257" s="124">
        <v>37258590126</v>
      </c>
      <c r="F257" s="124"/>
      <c r="G257" s="124">
        <v>-39149767742</v>
      </c>
      <c r="H257" s="124"/>
      <c r="I257" s="263">
        <f t="shared" si="6"/>
        <v>-1891177616</v>
      </c>
      <c r="J257" s="263"/>
      <c r="K257" s="124">
        <v>14201529</v>
      </c>
      <c r="L257" s="124"/>
      <c r="M257" s="124">
        <v>37258590126</v>
      </c>
      <c r="N257" s="124"/>
      <c r="O257" s="124">
        <v>-46223143814</v>
      </c>
      <c r="P257" s="124"/>
      <c r="Q257" s="124">
        <f t="shared" si="7"/>
        <v>-8964553688</v>
      </c>
    </row>
    <row r="258" spans="1:17">
      <c r="A258" s="253" t="s">
        <v>94</v>
      </c>
      <c r="C258" s="124">
        <v>10857019</v>
      </c>
      <c r="D258" s="124"/>
      <c r="E258" s="124">
        <v>23862403752</v>
      </c>
      <c r="F258" s="124"/>
      <c r="G258" s="124">
        <v>-23871746914</v>
      </c>
      <c r="H258" s="124"/>
      <c r="I258" s="263">
        <f t="shared" si="6"/>
        <v>-9343162</v>
      </c>
      <c r="J258" s="263"/>
      <c r="K258" s="124">
        <v>10857019</v>
      </c>
      <c r="L258" s="124"/>
      <c r="M258" s="124">
        <v>23862403752</v>
      </c>
      <c r="N258" s="124"/>
      <c r="O258" s="124">
        <v>-21992086398</v>
      </c>
      <c r="P258" s="124"/>
      <c r="Q258" s="124">
        <f t="shared" si="7"/>
        <v>1870317354</v>
      </c>
    </row>
    <row r="259" spans="1:17">
      <c r="A259" s="253" t="s">
        <v>284</v>
      </c>
      <c r="C259" s="124">
        <v>18133805</v>
      </c>
      <c r="D259" s="124"/>
      <c r="E259" s="124">
        <v>32280573457</v>
      </c>
      <c r="F259" s="124"/>
      <c r="G259" s="124">
        <v>-34089723412</v>
      </c>
      <c r="H259" s="124"/>
      <c r="I259" s="263">
        <f t="shared" si="6"/>
        <v>-1809149955</v>
      </c>
      <c r="J259" s="263"/>
      <c r="K259" s="124">
        <v>18133805</v>
      </c>
      <c r="L259" s="124"/>
      <c r="M259" s="124">
        <v>32280573457</v>
      </c>
      <c r="N259" s="124"/>
      <c r="O259" s="124">
        <v>-45617271519</v>
      </c>
      <c r="P259" s="124"/>
      <c r="Q259" s="124">
        <f t="shared" si="7"/>
        <v>-13336698062</v>
      </c>
    </row>
    <row r="260" spans="1:17">
      <c r="A260" s="253" t="s">
        <v>239</v>
      </c>
      <c r="C260" s="124">
        <v>14778763</v>
      </c>
      <c r="D260" s="124"/>
      <c r="E260" s="124">
        <v>27261348562</v>
      </c>
      <c r="F260" s="124"/>
      <c r="G260" s="124">
        <v>-28214542566</v>
      </c>
      <c r="H260" s="124"/>
      <c r="I260" s="263">
        <f t="shared" si="6"/>
        <v>-953194004</v>
      </c>
      <c r="J260" s="263"/>
      <c r="K260" s="124">
        <v>14778763</v>
      </c>
      <c r="L260" s="124"/>
      <c r="M260" s="124">
        <v>27261348562</v>
      </c>
      <c r="N260" s="124"/>
      <c r="O260" s="124">
        <v>-31643287852</v>
      </c>
      <c r="P260" s="124"/>
      <c r="Q260" s="124">
        <f t="shared" si="7"/>
        <v>-4381939290</v>
      </c>
    </row>
    <row r="261" spans="1:17">
      <c r="A261" s="253" t="s">
        <v>161</v>
      </c>
      <c r="C261" s="124">
        <v>22395597</v>
      </c>
      <c r="D261" s="124"/>
      <c r="E261" s="124">
        <v>58445119867</v>
      </c>
      <c r="F261" s="124"/>
      <c r="G261" s="124">
        <v>-62279955455</v>
      </c>
      <c r="H261" s="124"/>
      <c r="I261" s="263">
        <f t="shared" si="6"/>
        <v>-3834835588</v>
      </c>
      <c r="J261" s="263"/>
      <c r="K261" s="124">
        <v>22395597</v>
      </c>
      <c r="L261" s="124"/>
      <c r="M261" s="124">
        <v>58445119867</v>
      </c>
      <c r="N261" s="124"/>
      <c r="O261" s="124">
        <v>-59178864029</v>
      </c>
      <c r="P261" s="124"/>
      <c r="Q261" s="124">
        <f t="shared" si="7"/>
        <v>-733744162</v>
      </c>
    </row>
    <row r="262" spans="1:17">
      <c r="A262" s="253" t="s">
        <v>531</v>
      </c>
      <c r="C262" s="124">
        <v>9729159</v>
      </c>
      <c r="D262" s="124"/>
      <c r="E262" s="124">
        <v>29852980512</v>
      </c>
      <c r="F262" s="124"/>
      <c r="G262" s="124">
        <v>-30195792226</v>
      </c>
      <c r="H262" s="124"/>
      <c r="I262" s="263">
        <f t="shared" si="6"/>
        <v>-342811714</v>
      </c>
      <c r="J262" s="263"/>
      <c r="K262" s="124">
        <v>9729159</v>
      </c>
      <c r="L262" s="124"/>
      <c r="M262" s="124">
        <v>29852980512</v>
      </c>
      <c r="N262" s="124"/>
      <c r="O262" s="124">
        <v>-39828391465</v>
      </c>
      <c r="P262" s="124"/>
      <c r="Q262" s="124">
        <f t="shared" si="7"/>
        <v>-9975410953</v>
      </c>
    </row>
    <row r="263" spans="1:17">
      <c r="A263" s="253" t="s">
        <v>198</v>
      </c>
      <c r="C263" s="124">
        <v>1416082</v>
      </c>
      <c r="D263" s="124"/>
      <c r="E263" s="124">
        <v>3982154539</v>
      </c>
      <c r="F263" s="124"/>
      <c r="G263" s="124">
        <v>-3773174316</v>
      </c>
      <c r="H263" s="124"/>
      <c r="I263" s="263">
        <f t="shared" si="6"/>
        <v>208980223</v>
      </c>
      <c r="J263" s="263"/>
      <c r="K263" s="124">
        <v>1416082</v>
      </c>
      <c r="L263" s="124"/>
      <c r="M263" s="124">
        <v>3982154539</v>
      </c>
      <c r="N263" s="124"/>
      <c r="O263" s="124">
        <v>-5197067105</v>
      </c>
      <c r="P263" s="124"/>
      <c r="Q263" s="124">
        <f t="shared" si="7"/>
        <v>-1214912566</v>
      </c>
    </row>
    <row r="264" spans="1:17">
      <c r="A264" s="253" t="s">
        <v>482</v>
      </c>
      <c r="C264" s="124">
        <v>1556718</v>
      </c>
      <c r="D264" s="124"/>
      <c r="E264" s="124">
        <v>44795852530</v>
      </c>
      <c r="F264" s="124"/>
      <c r="G264" s="124">
        <v>-46714926391</v>
      </c>
      <c r="H264" s="124"/>
      <c r="I264" s="263">
        <f t="shared" ref="I264:I314" si="8">E264+G264</f>
        <v>-1919073861</v>
      </c>
      <c r="J264" s="263"/>
      <c r="K264" s="124">
        <v>1556718</v>
      </c>
      <c r="L264" s="124"/>
      <c r="M264" s="124">
        <v>44795852530</v>
      </c>
      <c r="N264" s="124"/>
      <c r="O264" s="124">
        <v>-50402371749</v>
      </c>
      <c r="P264" s="124"/>
      <c r="Q264" s="124">
        <f t="shared" si="7"/>
        <v>-5606519219</v>
      </c>
    </row>
    <row r="265" spans="1:17">
      <c r="A265" s="253" t="s">
        <v>353</v>
      </c>
      <c r="C265" s="124">
        <v>21034822</v>
      </c>
      <c r="D265" s="124"/>
      <c r="E265" s="124">
        <v>41911423437</v>
      </c>
      <c r="F265" s="124"/>
      <c r="G265" s="124">
        <v>-35583858461</v>
      </c>
      <c r="H265" s="124"/>
      <c r="I265" s="263">
        <f t="shared" si="8"/>
        <v>6327564976</v>
      </c>
      <c r="J265" s="263"/>
      <c r="K265" s="124">
        <v>21034822</v>
      </c>
      <c r="L265" s="124"/>
      <c r="M265" s="124">
        <v>41911423437</v>
      </c>
      <c r="N265" s="124"/>
      <c r="O265" s="124">
        <v>-42618076483</v>
      </c>
      <c r="P265" s="124"/>
      <c r="Q265" s="124">
        <f t="shared" ref="Q265:Q323" si="9">M265+O265</f>
        <v>-706653046</v>
      </c>
    </row>
    <row r="266" spans="1:17">
      <c r="A266" s="253" t="s">
        <v>202</v>
      </c>
      <c r="C266" s="124">
        <v>2593325</v>
      </c>
      <c r="D266" s="124"/>
      <c r="E266" s="124">
        <v>5118251133</v>
      </c>
      <c r="F266" s="124"/>
      <c r="G266" s="124">
        <v>-5275225574</v>
      </c>
      <c r="H266" s="124"/>
      <c r="I266" s="263">
        <f t="shared" si="8"/>
        <v>-156974441</v>
      </c>
      <c r="J266" s="263"/>
      <c r="K266" s="124">
        <v>2593325</v>
      </c>
      <c r="L266" s="124"/>
      <c r="M266" s="124">
        <v>5118251133</v>
      </c>
      <c r="N266" s="124"/>
      <c r="O266" s="124">
        <v>-7364516123</v>
      </c>
      <c r="P266" s="124"/>
      <c r="Q266" s="124">
        <f t="shared" si="9"/>
        <v>-2246264990</v>
      </c>
    </row>
    <row r="267" spans="1:17">
      <c r="A267" s="253" t="s">
        <v>168</v>
      </c>
      <c r="C267" s="124">
        <v>3037805</v>
      </c>
      <c r="D267" s="124"/>
      <c r="E267" s="124">
        <v>13835741506</v>
      </c>
      <c r="F267" s="124"/>
      <c r="G267" s="124">
        <v>-15321114880</v>
      </c>
      <c r="H267" s="124"/>
      <c r="I267" s="263">
        <f t="shared" si="8"/>
        <v>-1485373374</v>
      </c>
      <c r="J267" s="263"/>
      <c r="K267" s="124">
        <v>3037805</v>
      </c>
      <c r="L267" s="124"/>
      <c r="M267" s="124">
        <v>13835741506</v>
      </c>
      <c r="N267" s="124"/>
      <c r="O267" s="124">
        <v>-20098260182</v>
      </c>
      <c r="P267" s="124"/>
      <c r="Q267" s="124">
        <f t="shared" si="9"/>
        <v>-6262518676</v>
      </c>
    </row>
    <row r="268" spans="1:17">
      <c r="A268" s="253" t="s">
        <v>266</v>
      </c>
      <c r="C268" s="124">
        <v>29610776</v>
      </c>
      <c r="D268" s="124"/>
      <c r="E268" s="124">
        <v>79096033621</v>
      </c>
      <c r="F268" s="124"/>
      <c r="G268" s="124">
        <v>-84296627213</v>
      </c>
      <c r="H268" s="124"/>
      <c r="I268" s="263">
        <f t="shared" si="8"/>
        <v>-5200593592</v>
      </c>
      <c r="J268" s="263"/>
      <c r="K268" s="124">
        <v>29610776</v>
      </c>
      <c r="L268" s="124"/>
      <c r="M268" s="124">
        <v>79096033621</v>
      </c>
      <c r="N268" s="124"/>
      <c r="O268" s="124">
        <v>-69938926143</v>
      </c>
      <c r="P268" s="124"/>
      <c r="Q268" s="124">
        <f t="shared" si="9"/>
        <v>9157107478</v>
      </c>
    </row>
    <row r="269" spans="1:17">
      <c r="A269" s="253" t="s">
        <v>199</v>
      </c>
      <c r="C269" s="124">
        <v>3996285</v>
      </c>
      <c r="D269" s="124"/>
      <c r="E269" s="124">
        <v>35886813142</v>
      </c>
      <c r="F269" s="124"/>
      <c r="G269" s="124">
        <v>-39699611862</v>
      </c>
      <c r="H269" s="124"/>
      <c r="I269" s="263">
        <f t="shared" si="8"/>
        <v>-3812798720</v>
      </c>
      <c r="J269" s="263"/>
      <c r="K269" s="124">
        <v>3996285</v>
      </c>
      <c r="L269" s="124"/>
      <c r="M269" s="124">
        <v>35886813142</v>
      </c>
      <c r="N269" s="124"/>
      <c r="O269" s="124">
        <v>-28937993712</v>
      </c>
      <c r="P269" s="124"/>
      <c r="Q269" s="124">
        <f t="shared" si="9"/>
        <v>6948819430</v>
      </c>
    </row>
    <row r="270" spans="1:17">
      <c r="A270" s="253" t="s">
        <v>264</v>
      </c>
      <c r="C270" s="124">
        <v>6479807</v>
      </c>
      <c r="D270" s="124"/>
      <c r="E270" s="124">
        <v>26168952637</v>
      </c>
      <c r="F270" s="124"/>
      <c r="G270" s="124">
        <v>-26075702673</v>
      </c>
      <c r="H270" s="124"/>
      <c r="I270" s="263">
        <f t="shared" si="8"/>
        <v>93249964</v>
      </c>
      <c r="J270" s="263"/>
      <c r="K270" s="124">
        <v>6479807</v>
      </c>
      <c r="L270" s="124"/>
      <c r="M270" s="124">
        <v>26168952637</v>
      </c>
      <c r="N270" s="124"/>
      <c r="O270" s="124">
        <v>-13276294772</v>
      </c>
      <c r="P270" s="124"/>
      <c r="Q270" s="124">
        <f t="shared" si="9"/>
        <v>12892657865</v>
      </c>
    </row>
    <row r="271" spans="1:17">
      <c r="A271" s="253" t="s">
        <v>205</v>
      </c>
      <c r="C271" s="124">
        <v>15396808</v>
      </c>
      <c r="D271" s="124"/>
      <c r="E271" s="124">
        <v>30983359490</v>
      </c>
      <c r="F271" s="124"/>
      <c r="G271" s="124">
        <v>-33560125475</v>
      </c>
      <c r="H271" s="124"/>
      <c r="I271" s="263">
        <f t="shared" si="8"/>
        <v>-2576765985</v>
      </c>
      <c r="J271" s="263"/>
      <c r="K271" s="124">
        <v>15396808</v>
      </c>
      <c r="L271" s="124"/>
      <c r="M271" s="124">
        <v>30983359490</v>
      </c>
      <c r="N271" s="124"/>
      <c r="O271" s="124">
        <v>-30037159798</v>
      </c>
      <c r="P271" s="124"/>
      <c r="Q271" s="124">
        <f t="shared" si="9"/>
        <v>946199692</v>
      </c>
    </row>
    <row r="272" spans="1:17">
      <c r="A272" s="253" t="s">
        <v>201</v>
      </c>
      <c r="C272" s="124">
        <v>33720374</v>
      </c>
      <c r="D272" s="124"/>
      <c r="E272" s="124">
        <v>49031867109</v>
      </c>
      <c r="F272" s="124"/>
      <c r="G272" s="124">
        <v>-51197322898</v>
      </c>
      <c r="H272" s="124"/>
      <c r="I272" s="263">
        <f t="shared" si="8"/>
        <v>-2165455789</v>
      </c>
      <c r="J272" s="263"/>
      <c r="K272" s="124">
        <v>33720374</v>
      </c>
      <c r="L272" s="124"/>
      <c r="M272" s="124">
        <v>49031867109</v>
      </c>
      <c r="N272" s="124"/>
      <c r="O272" s="124">
        <v>-51618842142</v>
      </c>
      <c r="P272" s="124"/>
      <c r="Q272" s="124">
        <f t="shared" si="9"/>
        <v>-2586975033</v>
      </c>
    </row>
    <row r="273" spans="1:17">
      <c r="A273" s="253" t="s">
        <v>242</v>
      </c>
      <c r="C273" s="124">
        <v>47234839</v>
      </c>
      <c r="D273" s="124"/>
      <c r="E273" s="124">
        <v>13404738122</v>
      </c>
      <c r="F273" s="124"/>
      <c r="G273" s="124">
        <v>-12880963644</v>
      </c>
      <c r="H273" s="124"/>
      <c r="I273" s="263">
        <f t="shared" si="8"/>
        <v>523774478</v>
      </c>
      <c r="J273" s="263"/>
      <c r="K273" s="124">
        <v>47234839</v>
      </c>
      <c r="L273" s="124"/>
      <c r="M273" s="124">
        <v>13404738122</v>
      </c>
      <c r="N273" s="124"/>
      <c r="O273" s="124">
        <v>-22026371836</v>
      </c>
      <c r="P273" s="124"/>
      <c r="Q273" s="124">
        <f t="shared" si="9"/>
        <v>-8621633714</v>
      </c>
    </row>
    <row r="274" spans="1:17">
      <c r="A274" s="253" t="s">
        <v>150</v>
      </c>
      <c r="C274" s="124">
        <v>314800</v>
      </c>
      <c r="D274" s="124"/>
      <c r="E274" s="124">
        <v>5063462524</v>
      </c>
      <c r="F274" s="124"/>
      <c r="G274" s="124">
        <v>-5272751251</v>
      </c>
      <c r="H274" s="124"/>
      <c r="I274" s="263">
        <f t="shared" si="8"/>
        <v>-209288727</v>
      </c>
      <c r="J274" s="263"/>
      <c r="K274" s="124">
        <v>314800</v>
      </c>
      <c r="L274" s="124"/>
      <c r="M274" s="124">
        <v>5063462524</v>
      </c>
      <c r="N274" s="124"/>
      <c r="O274" s="124">
        <v>-3874364265</v>
      </c>
      <c r="P274" s="124"/>
      <c r="Q274" s="124">
        <f t="shared" si="9"/>
        <v>1189098259</v>
      </c>
    </row>
    <row r="275" spans="1:17">
      <c r="A275" s="253" t="s">
        <v>396</v>
      </c>
      <c r="C275" s="124">
        <v>11142170</v>
      </c>
      <c r="D275" s="124"/>
      <c r="E275" s="124">
        <v>26269153482</v>
      </c>
      <c r="F275" s="124"/>
      <c r="G275" s="124">
        <v>-27975364115</v>
      </c>
      <c r="H275" s="124"/>
      <c r="I275" s="263">
        <f t="shared" si="8"/>
        <v>-1706210633</v>
      </c>
      <c r="J275" s="263"/>
      <c r="K275" s="124">
        <v>11142170</v>
      </c>
      <c r="L275" s="124"/>
      <c r="M275" s="124">
        <v>26269153482</v>
      </c>
      <c r="N275" s="124"/>
      <c r="O275" s="124">
        <v>-32277473295</v>
      </c>
      <c r="P275" s="124"/>
      <c r="Q275" s="124">
        <f t="shared" si="9"/>
        <v>-6008319813</v>
      </c>
    </row>
    <row r="276" spans="1:17">
      <c r="A276" s="253" t="s">
        <v>254</v>
      </c>
      <c r="C276" s="124">
        <v>9237919</v>
      </c>
      <c r="D276" s="124"/>
      <c r="E276" s="124">
        <v>58115672681</v>
      </c>
      <c r="F276" s="124"/>
      <c r="G276" s="289">
        <v>-60497812846</v>
      </c>
      <c r="H276" s="124"/>
      <c r="I276" s="263">
        <f t="shared" si="8"/>
        <v>-2382140165</v>
      </c>
      <c r="J276" s="263"/>
      <c r="K276" s="124">
        <v>9237919</v>
      </c>
      <c r="L276" s="124"/>
      <c r="M276" s="124">
        <v>58115672681</v>
      </c>
      <c r="N276" s="124"/>
      <c r="O276" s="289">
        <v>-51042569812</v>
      </c>
      <c r="P276" s="124"/>
      <c r="Q276" s="124">
        <f t="shared" si="9"/>
        <v>7073102869</v>
      </c>
    </row>
    <row r="277" spans="1:17">
      <c r="A277" s="253" t="s">
        <v>215</v>
      </c>
      <c r="C277" s="124">
        <v>19629097</v>
      </c>
      <c r="D277" s="124"/>
      <c r="E277" s="124">
        <v>43103406713</v>
      </c>
      <c r="F277" s="124"/>
      <c r="G277" s="124">
        <v>-43675716500</v>
      </c>
      <c r="H277" s="124"/>
      <c r="I277" s="263">
        <f t="shared" si="8"/>
        <v>-572309787</v>
      </c>
      <c r="J277" s="263"/>
      <c r="K277" s="124">
        <v>19629097</v>
      </c>
      <c r="L277" s="124"/>
      <c r="M277" s="124">
        <v>43103406713</v>
      </c>
      <c r="N277" s="124"/>
      <c r="O277" s="124">
        <v>-49424441950</v>
      </c>
      <c r="P277" s="124"/>
      <c r="Q277" s="124">
        <f t="shared" si="9"/>
        <v>-6321035237</v>
      </c>
    </row>
    <row r="278" spans="1:17">
      <c r="A278" s="253" t="s">
        <v>79</v>
      </c>
      <c r="C278" s="124">
        <v>1129494</v>
      </c>
      <c r="D278" s="124"/>
      <c r="E278" s="124">
        <v>23984328446</v>
      </c>
      <c r="F278" s="124"/>
      <c r="G278" s="124">
        <v>-25651986328</v>
      </c>
      <c r="H278" s="124"/>
      <c r="I278" s="263">
        <f t="shared" si="8"/>
        <v>-1667657882</v>
      </c>
      <c r="J278" s="263"/>
      <c r="K278" s="124">
        <v>1129494</v>
      </c>
      <c r="L278" s="124"/>
      <c r="M278" s="124">
        <v>23984328446</v>
      </c>
      <c r="N278" s="124"/>
      <c r="O278" s="124">
        <v>-24749495217</v>
      </c>
      <c r="P278" s="124"/>
      <c r="Q278" s="124">
        <f t="shared" si="9"/>
        <v>-765166771</v>
      </c>
    </row>
    <row r="279" spans="1:17">
      <c r="A279" s="253" t="s">
        <v>283</v>
      </c>
      <c r="C279" s="124">
        <v>129745</v>
      </c>
      <c r="D279" s="124"/>
      <c r="E279" s="124">
        <v>2574841424</v>
      </c>
      <c r="F279" s="124"/>
      <c r="G279" s="124">
        <v>-2616654302</v>
      </c>
      <c r="H279" s="124"/>
      <c r="I279" s="263">
        <f t="shared" si="8"/>
        <v>-41812878</v>
      </c>
      <c r="J279" s="263"/>
      <c r="K279" s="124">
        <v>129745</v>
      </c>
      <c r="L279" s="124"/>
      <c r="M279" s="124">
        <v>2574841424</v>
      </c>
      <c r="N279" s="124"/>
      <c r="O279" s="124">
        <v>-3182091011</v>
      </c>
      <c r="P279" s="124"/>
      <c r="Q279" s="124">
        <f t="shared" si="9"/>
        <v>-607249587</v>
      </c>
    </row>
    <row r="280" spans="1:17">
      <c r="A280" s="253" t="s">
        <v>483</v>
      </c>
      <c r="C280" s="124">
        <v>1245785</v>
      </c>
      <c r="D280" s="124"/>
      <c r="E280" s="124">
        <v>3387064927</v>
      </c>
      <c r="F280" s="124"/>
      <c r="G280" s="124">
        <v>-3525990922</v>
      </c>
      <c r="H280" s="124"/>
      <c r="I280" s="263">
        <f t="shared" si="8"/>
        <v>-138925995</v>
      </c>
      <c r="J280" s="263"/>
      <c r="K280" s="124">
        <v>1245785</v>
      </c>
      <c r="L280" s="124"/>
      <c r="M280" s="124">
        <v>3387064927</v>
      </c>
      <c r="N280" s="124"/>
      <c r="O280" s="124">
        <v>-3468764503</v>
      </c>
      <c r="P280" s="124"/>
      <c r="Q280" s="124">
        <f t="shared" si="9"/>
        <v>-81699576</v>
      </c>
    </row>
    <row r="281" spans="1:17">
      <c r="A281" s="253" t="s">
        <v>152</v>
      </c>
      <c r="C281" s="124">
        <v>8633469</v>
      </c>
      <c r="D281" s="124"/>
      <c r="E281" s="124">
        <v>13047133273</v>
      </c>
      <c r="F281" s="124"/>
      <c r="G281" s="124">
        <v>-13050567059</v>
      </c>
      <c r="H281" s="124"/>
      <c r="I281" s="263">
        <f t="shared" si="8"/>
        <v>-3433786</v>
      </c>
      <c r="J281" s="263"/>
      <c r="K281" s="124">
        <v>8633469</v>
      </c>
      <c r="L281" s="124"/>
      <c r="M281" s="124">
        <v>13047133273</v>
      </c>
      <c r="N281" s="124"/>
      <c r="O281" s="124">
        <v>-14339635409</v>
      </c>
      <c r="P281" s="124"/>
      <c r="Q281" s="124">
        <f t="shared" si="9"/>
        <v>-1292502136</v>
      </c>
    </row>
    <row r="282" spans="1:17">
      <c r="A282" s="253" t="s">
        <v>484</v>
      </c>
      <c r="C282" s="124">
        <v>3314409</v>
      </c>
      <c r="D282" s="124"/>
      <c r="E282" s="124">
        <v>106852742216</v>
      </c>
      <c r="F282" s="124"/>
      <c r="G282" s="124">
        <v>-119987957010</v>
      </c>
      <c r="H282" s="124"/>
      <c r="I282" s="263">
        <f t="shared" si="8"/>
        <v>-13135214794</v>
      </c>
      <c r="J282" s="263"/>
      <c r="K282" s="124">
        <v>3314409</v>
      </c>
      <c r="L282" s="124"/>
      <c r="M282" s="124">
        <v>106852742216</v>
      </c>
      <c r="N282" s="124"/>
      <c r="O282" s="124">
        <v>-83368001403</v>
      </c>
      <c r="P282" s="124"/>
      <c r="Q282" s="124">
        <f t="shared" si="9"/>
        <v>23484740813</v>
      </c>
    </row>
    <row r="283" spans="1:17">
      <c r="A283" s="253" t="s">
        <v>231</v>
      </c>
      <c r="C283" s="124">
        <v>30055456</v>
      </c>
      <c r="D283" s="124"/>
      <c r="E283" s="124">
        <v>84906443499</v>
      </c>
      <c r="F283" s="124"/>
      <c r="G283" s="124">
        <v>-87800939647</v>
      </c>
      <c r="H283" s="124"/>
      <c r="I283" s="263">
        <f t="shared" si="8"/>
        <v>-2894496148</v>
      </c>
      <c r="J283" s="263"/>
      <c r="K283" s="124">
        <v>30055456</v>
      </c>
      <c r="L283" s="124"/>
      <c r="M283" s="124">
        <v>84906443499</v>
      </c>
      <c r="N283" s="124"/>
      <c r="O283" s="124">
        <v>-63555460635</v>
      </c>
      <c r="P283" s="124"/>
      <c r="Q283" s="124">
        <f t="shared" si="9"/>
        <v>21350982864</v>
      </c>
    </row>
    <row r="284" spans="1:17">
      <c r="A284" s="253" t="s">
        <v>340</v>
      </c>
      <c r="C284" s="124">
        <v>1447150</v>
      </c>
      <c r="D284" s="124"/>
      <c r="E284" s="124">
        <v>14804784003</v>
      </c>
      <c r="F284" s="124"/>
      <c r="G284" s="124">
        <v>-15474830293</v>
      </c>
      <c r="H284" s="124"/>
      <c r="I284" s="263">
        <f t="shared" si="8"/>
        <v>-670046290</v>
      </c>
      <c r="J284" s="263"/>
      <c r="K284" s="124">
        <v>1447150</v>
      </c>
      <c r="L284" s="124"/>
      <c r="M284" s="124">
        <v>14804784003</v>
      </c>
      <c r="N284" s="124"/>
      <c r="O284" s="124">
        <v>-11683927451</v>
      </c>
      <c r="P284" s="124"/>
      <c r="Q284" s="124">
        <f t="shared" si="9"/>
        <v>3120856552</v>
      </c>
    </row>
    <row r="285" spans="1:17">
      <c r="A285" s="253" t="s">
        <v>532</v>
      </c>
      <c r="C285" s="124">
        <v>5686547</v>
      </c>
      <c r="D285" s="124"/>
      <c r="E285" s="124">
        <v>12582975687</v>
      </c>
      <c r="F285" s="124"/>
      <c r="G285" s="124">
        <v>-12049280783</v>
      </c>
      <c r="H285" s="124"/>
      <c r="I285" s="263">
        <f t="shared" si="8"/>
        <v>533694904</v>
      </c>
      <c r="J285" s="263"/>
      <c r="K285" s="124">
        <v>5686547</v>
      </c>
      <c r="L285" s="124"/>
      <c r="M285" s="124">
        <v>12582975687</v>
      </c>
      <c r="N285" s="124"/>
      <c r="O285" s="124">
        <v>-16119477746</v>
      </c>
      <c r="P285" s="124"/>
      <c r="Q285" s="124">
        <f t="shared" si="9"/>
        <v>-3536502059</v>
      </c>
    </row>
    <row r="286" spans="1:17">
      <c r="A286" s="253" t="s">
        <v>304</v>
      </c>
      <c r="C286" s="124">
        <v>1245695</v>
      </c>
      <c r="D286" s="124"/>
      <c r="E286" s="124">
        <v>7255706118</v>
      </c>
      <c r="F286" s="124"/>
      <c r="G286" s="124">
        <v>-7276382039</v>
      </c>
      <c r="H286" s="124"/>
      <c r="I286" s="263">
        <f t="shared" si="8"/>
        <v>-20675921</v>
      </c>
      <c r="J286" s="263"/>
      <c r="K286" s="124">
        <v>1245695</v>
      </c>
      <c r="L286" s="124"/>
      <c r="M286" s="124">
        <v>7255706118</v>
      </c>
      <c r="N286" s="124"/>
      <c r="O286" s="124">
        <v>-6808296000</v>
      </c>
      <c r="P286" s="124"/>
      <c r="Q286" s="124">
        <f t="shared" si="9"/>
        <v>447410118</v>
      </c>
    </row>
    <row r="287" spans="1:17">
      <c r="A287" s="253" t="s">
        <v>141</v>
      </c>
      <c r="C287" s="124">
        <v>18951623</v>
      </c>
      <c r="D287" s="124"/>
      <c r="E287" s="124">
        <v>188239320814</v>
      </c>
      <c r="F287" s="124"/>
      <c r="G287" s="124">
        <v>-200427591132</v>
      </c>
      <c r="H287" s="124"/>
      <c r="I287" s="263">
        <f t="shared" si="8"/>
        <v>-12188270318</v>
      </c>
      <c r="J287" s="263"/>
      <c r="K287" s="124">
        <v>18951623</v>
      </c>
      <c r="L287" s="124"/>
      <c r="M287" s="124">
        <v>188239320814</v>
      </c>
      <c r="N287" s="124"/>
      <c r="O287" s="124">
        <v>-161310790131</v>
      </c>
      <c r="P287" s="124"/>
      <c r="Q287" s="124">
        <f t="shared" si="9"/>
        <v>26928530683</v>
      </c>
    </row>
    <row r="288" spans="1:17">
      <c r="A288" s="253" t="s">
        <v>314</v>
      </c>
      <c r="C288" s="124">
        <v>110163</v>
      </c>
      <c r="D288" s="124"/>
      <c r="E288" s="124">
        <v>3455334622</v>
      </c>
      <c r="F288" s="124"/>
      <c r="G288" s="124">
        <v>-3761926237</v>
      </c>
      <c r="H288" s="124"/>
      <c r="I288" s="263">
        <f t="shared" si="8"/>
        <v>-306591615</v>
      </c>
      <c r="J288" s="263"/>
      <c r="K288" s="124">
        <v>110163</v>
      </c>
      <c r="L288" s="124"/>
      <c r="M288" s="124">
        <v>3455334622</v>
      </c>
      <c r="N288" s="124"/>
      <c r="O288" s="124">
        <v>-3841231515</v>
      </c>
      <c r="P288" s="124"/>
      <c r="Q288" s="124">
        <f t="shared" si="9"/>
        <v>-385896893</v>
      </c>
    </row>
    <row r="289" spans="1:17">
      <c r="A289" s="253" t="s">
        <v>285</v>
      </c>
      <c r="C289" s="124">
        <v>10978556</v>
      </c>
      <c r="D289" s="124"/>
      <c r="E289" s="124">
        <v>38683499451</v>
      </c>
      <c r="F289" s="124"/>
      <c r="G289" s="124">
        <v>-39556572854</v>
      </c>
      <c r="H289" s="124"/>
      <c r="I289" s="263">
        <f t="shared" si="8"/>
        <v>-873073403</v>
      </c>
      <c r="J289" s="263"/>
      <c r="K289" s="124">
        <v>10978556</v>
      </c>
      <c r="L289" s="124"/>
      <c r="M289" s="124">
        <v>38683499451</v>
      </c>
      <c r="N289" s="124"/>
      <c r="O289" s="124">
        <v>-42425291730</v>
      </c>
      <c r="P289" s="124"/>
      <c r="Q289" s="124">
        <f t="shared" si="9"/>
        <v>-3741792279</v>
      </c>
    </row>
    <row r="290" spans="1:17">
      <c r="A290" s="253" t="s">
        <v>212</v>
      </c>
      <c r="C290" s="124">
        <v>15967585</v>
      </c>
      <c r="D290" s="124"/>
      <c r="E290" s="124">
        <v>34181923299</v>
      </c>
      <c r="F290" s="124"/>
      <c r="G290" s="124">
        <v>-36690625321</v>
      </c>
      <c r="H290" s="124"/>
      <c r="I290" s="263">
        <f t="shared" si="8"/>
        <v>-2508702022</v>
      </c>
      <c r="J290" s="263"/>
      <c r="K290" s="124">
        <v>15967585</v>
      </c>
      <c r="L290" s="124"/>
      <c r="M290" s="124">
        <v>34181923299</v>
      </c>
      <c r="N290" s="124"/>
      <c r="O290" s="124">
        <v>-24254935958</v>
      </c>
      <c r="P290" s="124"/>
      <c r="Q290" s="124">
        <f t="shared" si="9"/>
        <v>9926987341</v>
      </c>
    </row>
    <row r="291" spans="1:17">
      <c r="A291" s="253" t="s">
        <v>333</v>
      </c>
      <c r="C291" s="124">
        <v>5485514</v>
      </c>
      <c r="D291" s="124"/>
      <c r="E291" s="124">
        <v>93022766595</v>
      </c>
      <c r="F291" s="124"/>
      <c r="G291" s="124">
        <v>-90599980542</v>
      </c>
      <c r="H291" s="124"/>
      <c r="I291" s="263">
        <f t="shared" si="8"/>
        <v>2422786053</v>
      </c>
      <c r="J291" s="263"/>
      <c r="K291" s="124">
        <v>5485514</v>
      </c>
      <c r="L291" s="124"/>
      <c r="M291" s="124">
        <v>93022766595</v>
      </c>
      <c r="N291" s="124"/>
      <c r="O291" s="124">
        <v>-103088878044</v>
      </c>
      <c r="P291" s="124"/>
      <c r="Q291" s="124">
        <f t="shared" si="9"/>
        <v>-10066111449</v>
      </c>
    </row>
    <row r="292" spans="1:17">
      <c r="A292" s="253" t="s">
        <v>92</v>
      </c>
      <c r="C292" s="124">
        <v>13752741</v>
      </c>
      <c r="D292" s="124"/>
      <c r="E292" s="124">
        <v>32560387500</v>
      </c>
      <c r="F292" s="124"/>
      <c r="G292" s="124">
        <v>-31915469236</v>
      </c>
      <c r="H292" s="124"/>
      <c r="I292" s="263">
        <f t="shared" si="8"/>
        <v>644918264</v>
      </c>
      <c r="J292" s="263"/>
      <c r="K292" s="124">
        <v>13752741</v>
      </c>
      <c r="L292" s="124"/>
      <c r="M292" s="124">
        <v>32560387500</v>
      </c>
      <c r="N292" s="124"/>
      <c r="O292" s="124">
        <v>-33344536529</v>
      </c>
      <c r="P292" s="124"/>
      <c r="Q292" s="124">
        <f t="shared" si="9"/>
        <v>-784149029</v>
      </c>
    </row>
    <row r="293" spans="1:17">
      <c r="A293" s="253" t="s">
        <v>160</v>
      </c>
      <c r="C293" s="124">
        <v>12200270</v>
      </c>
      <c r="D293" s="124"/>
      <c r="E293" s="124">
        <v>104474451313</v>
      </c>
      <c r="F293" s="124"/>
      <c r="G293" s="124">
        <v>-100842662739</v>
      </c>
      <c r="H293" s="124"/>
      <c r="I293" s="263">
        <f t="shared" si="8"/>
        <v>3631788574</v>
      </c>
      <c r="J293" s="263"/>
      <c r="K293" s="124">
        <v>12200270</v>
      </c>
      <c r="L293" s="124"/>
      <c r="M293" s="124">
        <v>104474451313</v>
      </c>
      <c r="N293" s="124"/>
      <c r="O293" s="124">
        <v>-45902589060</v>
      </c>
      <c r="P293" s="124"/>
      <c r="Q293" s="124">
        <f t="shared" si="9"/>
        <v>58571862253</v>
      </c>
    </row>
    <row r="294" spans="1:17">
      <c r="A294" s="253" t="s">
        <v>170</v>
      </c>
      <c r="C294" s="124">
        <v>54146467</v>
      </c>
      <c r="D294" s="124"/>
      <c r="E294" s="124">
        <v>69147826363</v>
      </c>
      <c r="F294" s="124"/>
      <c r="G294" s="124">
        <v>-67607202462</v>
      </c>
      <c r="H294" s="124"/>
      <c r="I294" s="263">
        <f t="shared" si="8"/>
        <v>1540623901</v>
      </c>
      <c r="J294" s="263"/>
      <c r="K294" s="124">
        <v>54146467</v>
      </c>
      <c r="L294" s="124"/>
      <c r="M294" s="124">
        <v>69147826363</v>
      </c>
      <c r="N294" s="124"/>
      <c r="O294" s="124">
        <v>-70551651737</v>
      </c>
      <c r="P294" s="124"/>
      <c r="Q294" s="124">
        <f t="shared" si="9"/>
        <v>-1403825374</v>
      </c>
    </row>
    <row r="295" spans="1:17">
      <c r="A295" s="253" t="s">
        <v>162</v>
      </c>
      <c r="C295" s="124">
        <v>5572587</v>
      </c>
      <c r="D295" s="124"/>
      <c r="E295" s="124">
        <v>75920184695</v>
      </c>
      <c r="F295" s="124"/>
      <c r="G295" s="124">
        <v>-80564739094</v>
      </c>
      <c r="H295" s="124"/>
      <c r="I295" s="263">
        <f t="shared" si="8"/>
        <v>-4644554399</v>
      </c>
      <c r="J295" s="263"/>
      <c r="K295" s="124">
        <v>5572587</v>
      </c>
      <c r="L295" s="124"/>
      <c r="M295" s="124">
        <v>75920184695</v>
      </c>
      <c r="N295" s="124"/>
      <c r="O295" s="124">
        <v>-51552720149</v>
      </c>
      <c r="P295" s="124"/>
      <c r="Q295" s="124">
        <f t="shared" si="9"/>
        <v>24367464546</v>
      </c>
    </row>
    <row r="296" spans="1:17">
      <c r="A296" s="253" t="s">
        <v>413</v>
      </c>
      <c r="C296" s="124">
        <v>9738559</v>
      </c>
      <c r="D296" s="124"/>
      <c r="E296" s="124">
        <v>32729529159</v>
      </c>
      <c r="F296" s="124"/>
      <c r="G296" s="124">
        <v>-37602685719</v>
      </c>
      <c r="H296" s="124"/>
      <c r="I296" s="263">
        <f t="shared" si="8"/>
        <v>-4873156560</v>
      </c>
      <c r="J296" s="263"/>
      <c r="K296" s="124">
        <v>9738559</v>
      </c>
      <c r="L296" s="124"/>
      <c r="M296" s="124">
        <v>32729529159</v>
      </c>
      <c r="N296" s="124"/>
      <c r="O296" s="124">
        <v>-27760899327</v>
      </c>
      <c r="P296" s="124"/>
      <c r="Q296" s="124">
        <f t="shared" si="9"/>
        <v>4968629832</v>
      </c>
    </row>
    <row r="297" spans="1:17">
      <c r="A297" s="253" t="s">
        <v>120</v>
      </c>
      <c r="C297" s="124">
        <v>9192431</v>
      </c>
      <c r="D297" s="124"/>
      <c r="E297" s="124">
        <v>28458685350</v>
      </c>
      <c r="F297" s="124"/>
      <c r="G297" s="124">
        <v>-28383569733</v>
      </c>
      <c r="H297" s="124"/>
      <c r="I297" s="263">
        <f t="shared" si="8"/>
        <v>75115617</v>
      </c>
      <c r="J297" s="263"/>
      <c r="K297" s="124">
        <v>9192431</v>
      </c>
      <c r="L297" s="124"/>
      <c r="M297" s="124">
        <v>28458685350</v>
      </c>
      <c r="N297" s="124"/>
      <c r="O297" s="124">
        <v>-30690461497</v>
      </c>
      <c r="P297" s="124"/>
      <c r="Q297" s="124">
        <f t="shared" si="9"/>
        <v>-2231776147</v>
      </c>
    </row>
    <row r="298" spans="1:17">
      <c r="A298" s="253" t="s">
        <v>238</v>
      </c>
      <c r="C298" s="124">
        <v>3743321</v>
      </c>
      <c r="D298" s="124"/>
      <c r="E298" s="124">
        <v>26892148336</v>
      </c>
      <c r="F298" s="124"/>
      <c r="G298" s="124">
        <v>-26606337309</v>
      </c>
      <c r="H298" s="124"/>
      <c r="I298" s="263">
        <f t="shared" si="8"/>
        <v>285811027</v>
      </c>
      <c r="J298" s="263"/>
      <c r="K298" s="124">
        <v>3743321</v>
      </c>
      <c r="L298" s="124"/>
      <c r="M298" s="124">
        <v>26892148336</v>
      </c>
      <c r="N298" s="124"/>
      <c r="O298" s="124">
        <v>-26440389936</v>
      </c>
      <c r="P298" s="124"/>
      <c r="Q298" s="124">
        <f t="shared" si="9"/>
        <v>451758400</v>
      </c>
    </row>
    <row r="299" spans="1:17" ht="36">
      <c r="A299" s="253" t="s">
        <v>398</v>
      </c>
      <c r="C299" s="124">
        <v>6723922</v>
      </c>
      <c r="D299" s="124"/>
      <c r="E299" s="124">
        <v>16953415000</v>
      </c>
      <c r="F299" s="124"/>
      <c r="G299" s="124">
        <v>-16566340641</v>
      </c>
      <c r="H299" s="124"/>
      <c r="I299" s="263">
        <f t="shared" si="8"/>
        <v>387074359</v>
      </c>
      <c r="J299" s="263"/>
      <c r="K299" s="124">
        <v>6723922</v>
      </c>
      <c r="L299" s="124"/>
      <c r="M299" s="124">
        <v>16953415000</v>
      </c>
      <c r="N299" s="124"/>
      <c r="O299" s="124">
        <v>-14844696389</v>
      </c>
      <c r="P299" s="124"/>
      <c r="Q299" s="124">
        <f t="shared" si="9"/>
        <v>2108718611</v>
      </c>
    </row>
    <row r="300" spans="1:17" s="136" customFormat="1">
      <c r="A300" s="253" t="s">
        <v>233</v>
      </c>
      <c r="B300" s="247"/>
      <c r="C300" s="124">
        <v>4186533</v>
      </c>
      <c r="D300" s="124"/>
      <c r="E300" s="124">
        <v>42767191476</v>
      </c>
      <c r="F300" s="124"/>
      <c r="G300" s="124">
        <v>-50223928601</v>
      </c>
      <c r="H300" s="124"/>
      <c r="I300" s="263">
        <f t="shared" si="8"/>
        <v>-7456737125</v>
      </c>
      <c r="J300" s="263"/>
      <c r="K300" s="124">
        <v>4186533</v>
      </c>
      <c r="L300" s="124"/>
      <c r="M300" s="124">
        <v>42767191476</v>
      </c>
      <c r="N300" s="124"/>
      <c r="O300" s="124">
        <v>-53690013232</v>
      </c>
      <c r="P300" s="124"/>
      <c r="Q300" s="124">
        <f t="shared" si="9"/>
        <v>-10922821756</v>
      </c>
    </row>
    <row r="301" spans="1:17">
      <c r="A301" s="253" t="s">
        <v>533</v>
      </c>
      <c r="C301" s="124">
        <v>1531569</v>
      </c>
      <c r="D301" s="124"/>
      <c r="E301" s="124">
        <v>80089769509</v>
      </c>
      <c r="F301" s="124"/>
      <c r="G301" s="124">
        <v>-78977455297</v>
      </c>
      <c r="H301" s="124"/>
      <c r="I301" s="263">
        <f t="shared" si="8"/>
        <v>1112314212</v>
      </c>
      <c r="J301" s="263"/>
      <c r="K301" s="124">
        <v>1531569</v>
      </c>
      <c r="L301" s="124"/>
      <c r="M301" s="124">
        <v>80089769509</v>
      </c>
      <c r="N301" s="124"/>
      <c r="O301" s="124">
        <v>-82003659826</v>
      </c>
      <c r="P301" s="124"/>
      <c r="Q301" s="124">
        <f t="shared" si="9"/>
        <v>-1913890317</v>
      </c>
    </row>
    <row r="302" spans="1:17">
      <c r="A302" s="253" t="s">
        <v>303</v>
      </c>
      <c r="C302" s="124">
        <v>1194489</v>
      </c>
      <c r="D302" s="124"/>
      <c r="E302" s="124">
        <v>25577815852</v>
      </c>
      <c r="F302" s="124"/>
      <c r="G302" s="124">
        <v>-24984176833</v>
      </c>
      <c r="H302" s="124"/>
      <c r="I302" s="263">
        <f t="shared" si="8"/>
        <v>593639019</v>
      </c>
      <c r="J302" s="263"/>
      <c r="K302" s="124">
        <v>1194489</v>
      </c>
      <c r="L302" s="124"/>
      <c r="M302" s="124">
        <v>25577815852</v>
      </c>
      <c r="N302" s="124"/>
      <c r="O302" s="124">
        <v>-30583487610</v>
      </c>
      <c r="P302" s="124"/>
      <c r="Q302" s="124">
        <f t="shared" si="9"/>
        <v>-5005671758</v>
      </c>
    </row>
    <row r="303" spans="1:17">
      <c r="A303" s="253" t="s">
        <v>223</v>
      </c>
      <c r="C303" s="124">
        <v>853451</v>
      </c>
      <c r="D303" s="124"/>
      <c r="E303" s="124">
        <v>33315229431</v>
      </c>
      <c r="F303" s="124"/>
      <c r="G303" s="124">
        <v>-34972795122</v>
      </c>
      <c r="H303" s="124"/>
      <c r="I303" s="263">
        <f t="shared" si="8"/>
        <v>-1657565691</v>
      </c>
      <c r="J303" s="263"/>
      <c r="K303" s="124">
        <v>853451</v>
      </c>
      <c r="L303" s="124"/>
      <c r="M303" s="124">
        <v>33315229431</v>
      </c>
      <c r="N303" s="124"/>
      <c r="O303" s="124">
        <v>-37443826405</v>
      </c>
      <c r="P303" s="124"/>
      <c r="Q303" s="124">
        <f t="shared" si="9"/>
        <v>-4128596974</v>
      </c>
    </row>
    <row r="304" spans="1:17">
      <c r="A304" s="253" t="s">
        <v>373</v>
      </c>
      <c r="C304" s="124">
        <v>18365339</v>
      </c>
      <c r="D304" s="124"/>
      <c r="E304" s="124">
        <v>72456138724</v>
      </c>
      <c r="F304" s="124"/>
      <c r="G304" s="124">
        <v>-79344574446</v>
      </c>
      <c r="H304" s="124"/>
      <c r="I304" s="263">
        <f t="shared" si="8"/>
        <v>-6888435722</v>
      </c>
      <c r="J304" s="263"/>
      <c r="K304" s="124">
        <v>18365339</v>
      </c>
      <c r="L304" s="124"/>
      <c r="M304" s="124">
        <v>72456138724</v>
      </c>
      <c r="N304" s="124"/>
      <c r="O304" s="124">
        <v>-55951927146</v>
      </c>
      <c r="P304" s="124"/>
      <c r="Q304" s="124">
        <f t="shared" si="9"/>
        <v>16504211578</v>
      </c>
    </row>
    <row r="305" spans="1:17">
      <c r="A305" s="253" t="s">
        <v>414</v>
      </c>
      <c r="C305" s="124">
        <v>8702258</v>
      </c>
      <c r="D305" s="124"/>
      <c r="E305" s="124">
        <v>72188512606</v>
      </c>
      <c r="F305" s="124"/>
      <c r="G305" s="124">
        <v>-70173587013</v>
      </c>
      <c r="H305" s="124"/>
      <c r="I305" s="263">
        <f t="shared" si="8"/>
        <v>2014925593</v>
      </c>
      <c r="J305" s="263"/>
      <c r="K305" s="124">
        <v>8702258</v>
      </c>
      <c r="L305" s="124"/>
      <c r="M305" s="124">
        <v>72188512606</v>
      </c>
      <c r="N305" s="124"/>
      <c r="O305" s="124">
        <v>-54556324525</v>
      </c>
      <c r="P305" s="124"/>
      <c r="Q305" s="124">
        <f t="shared" si="9"/>
        <v>17632188081</v>
      </c>
    </row>
    <row r="306" spans="1:17" ht="15" customHeight="1">
      <c r="A306" s="253" t="s">
        <v>267</v>
      </c>
      <c r="C306" s="124">
        <v>7075893</v>
      </c>
      <c r="D306" s="124"/>
      <c r="E306" s="124">
        <v>20979334688</v>
      </c>
      <c r="F306" s="124"/>
      <c r="G306" s="124">
        <v>-21732425466</v>
      </c>
      <c r="H306" s="124"/>
      <c r="I306" s="263">
        <f t="shared" si="8"/>
        <v>-753090778</v>
      </c>
      <c r="J306" s="263"/>
      <c r="K306" s="124">
        <v>7075893</v>
      </c>
      <c r="L306" s="124"/>
      <c r="M306" s="124">
        <v>20979334688</v>
      </c>
      <c r="N306" s="124"/>
      <c r="O306" s="124">
        <v>-27439983037</v>
      </c>
      <c r="P306" s="124"/>
      <c r="Q306" s="124">
        <f t="shared" si="9"/>
        <v>-6460648349</v>
      </c>
    </row>
    <row r="307" spans="1:17" ht="15" customHeight="1">
      <c r="A307" s="253" t="s">
        <v>310</v>
      </c>
      <c r="C307" s="124">
        <v>4293703</v>
      </c>
      <c r="D307" s="124"/>
      <c r="E307" s="124">
        <v>6164961846</v>
      </c>
      <c r="F307" s="124"/>
      <c r="G307" s="124">
        <v>-6564524819</v>
      </c>
      <c r="H307" s="124"/>
      <c r="I307" s="263">
        <f t="shared" si="8"/>
        <v>-399562973</v>
      </c>
      <c r="J307" s="263"/>
      <c r="K307" s="124">
        <v>4293703</v>
      </c>
      <c r="L307" s="124"/>
      <c r="M307" s="124">
        <v>6164961846</v>
      </c>
      <c r="N307" s="124"/>
      <c r="O307" s="124">
        <v>-6491300002</v>
      </c>
      <c r="P307" s="124"/>
      <c r="Q307" s="124">
        <f t="shared" si="9"/>
        <v>-326338156</v>
      </c>
    </row>
    <row r="308" spans="1:17" s="136" customFormat="1" ht="15" customHeight="1">
      <c r="A308" s="253" t="s">
        <v>337</v>
      </c>
      <c r="B308" s="247"/>
      <c r="C308" s="124">
        <v>1896721</v>
      </c>
      <c r="D308" s="124"/>
      <c r="E308" s="124">
        <v>5098498774</v>
      </c>
      <c r="F308" s="124"/>
      <c r="G308" s="124">
        <v>-5286671494</v>
      </c>
      <c r="H308" s="124"/>
      <c r="I308" s="263">
        <f t="shared" si="8"/>
        <v>-188172720</v>
      </c>
      <c r="J308" s="263"/>
      <c r="K308" s="124">
        <v>1896721</v>
      </c>
      <c r="L308" s="124"/>
      <c r="M308" s="124">
        <v>5098498774</v>
      </c>
      <c r="N308" s="124"/>
      <c r="O308" s="124">
        <v>-4427971914</v>
      </c>
      <c r="P308" s="124"/>
      <c r="Q308" s="124">
        <f t="shared" si="9"/>
        <v>670526860</v>
      </c>
    </row>
    <row r="309" spans="1:17" ht="19.2" customHeight="1">
      <c r="A309" s="253" t="s">
        <v>360</v>
      </c>
      <c r="C309" s="124">
        <v>37076</v>
      </c>
      <c r="D309" s="124"/>
      <c r="E309" s="124">
        <v>31013471</v>
      </c>
      <c r="F309" s="124"/>
      <c r="G309" s="124">
        <v>-31822836</v>
      </c>
      <c r="H309" s="124"/>
      <c r="I309" s="263">
        <f t="shared" si="8"/>
        <v>-809365</v>
      </c>
      <c r="J309" s="263"/>
      <c r="K309" s="124">
        <v>37076</v>
      </c>
      <c r="L309" s="124"/>
      <c r="M309" s="124">
        <v>31013471</v>
      </c>
      <c r="N309" s="124"/>
      <c r="O309" s="124">
        <v>-45594475</v>
      </c>
      <c r="P309" s="124"/>
      <c r="Q309" s="124">
        <f t="shared" si="9"/>
        <v>-14581004</v>
      </c>
    </row>
    <row r="310" spans="1:17" ht="19.2" customHeight="1">
      <c r="A310" s="253" t="s">
        <v>534</v>
      </c>
      <c r="C310" s="124">
        <v>10377100</v>
      </c>
      <c r="D310" s="124"/>
      <c r="E310" s="124">
        <v>30005122942</v>
      </c>
      <c r="F310" s="124"/>
      <c r="G310" s="124">
        <v>-28722104455</v>
      </c>
      <c r="H310" s="124"/>
      <c r="I310" s="263">
        <f t="shared" si="8"/>
        <v>1283018487</v>
      </c>
      <c r="J310" s="263"/>
      <c r="K310" s="124">
        <v>10377100</v>
      </c>
      <c r="L310" s="124"/>
      <c r="M310" s="124">
        <v>30005122942</v>
      </c>
      <c r="N310" s="124"/>
      <c r="O310" s="124">
        <v>-39985433199</v>
      </c>
      <c r="P310" s="124"/>
      <c r="Q310" s="124">
        <f t="shared" si="9"/>
        <v>-9980310257</v>
      </c>
    </row>
    <row r="311" spans="1:17" ht="29.4" customHeight="1">
      <c r="A311" s="253" t="s">
        <v>495</v>
      </c>
      <c r="C311" s="124">
        <v>2672095</v>
      </c>
      <c r="D311" s="124"/>
      <c r="E311" s="124">
        <v>21900891972</v>
      </c>
      <c r="F311" s="124"/>
      <c r="G311" s="124">
        <v>-22807611355</v>
      </c>
      <c r="H311" s="124"/>
      <c r="I311" s="263">
        <f t="shared" si="8"/>
        <v>-906719383</v>
      </c>
      <c r="J311" s="263"/>
      <c r="K311" s="124">
        <v>2672095</v>
      </c>
      <c r="L311" s="124"/>
      <c r="M311" s="124">
        <v>21900891972</v>
      </c>
      <c r="N311" s="124"/>
      <c r="O311" s="124">
        <v>-18397616717</v>
      </c>
      <c r="P311" s="124"/>
      <c r="Q311" s="124">
        <f t="shared" si="9"/>
        <v>3503275255</v>
      </c>
    </row>
    <row r="312" spans="1:17">
      <c r="A312" s="253" t="s">
        <v>393</v>
      </c>
      <c r="C312" s="124">
        <v>490594</v>
      </c>
      <c r="D312" s="124"/>
      <c r="E312" s="124">
        <v>4464512559</v>
      </c>
      <c r="F312" s="124"/>
      <c r="G312" s="124">
        <v>-4034467773</v>
      </c>
      <c r="H312" s="124"/>
      <c r="I312" s="263">
        <f t="shared" si="8"/>
        <v>430044786</v>
      </c>
      <c r="J312" s="263"/>
      <c r="K312" s="124">
        <v>490594</v>
      </c>
      <c r="L312" s="124"/>
      <c r="M312" s="124">
        <v>4464512559</v>
      </c>
      <c r="N312" s="124"/>
      <c r="O312" s="124">
        <v>-4265435260</v>
      </c>
      <c r="P312" s="124"/>
      <c r="Q312" s="124">
        <f t="shared" si="9"/>
        <v>199077299</v>
      </c>
    </row>
    <row r="313" spans="1:17">
      <c r="A313" s="253" t="s">
        <v>486</v>
      </c>
      <c r="C313" s="124">
        <v>1741789</v>
      </c>
      <c r="D313" s="124"/>
      <c r="E313" s="124">
        <v>32751758203</v>
      </c>
      <c r="F313" s="124"/>
      <c r="G313" s="124">
        <v>-35019959512</v>
      </c>
      <c r="H313" s="124"/>
      <c r="I313" s="263">
        <f t="shared" si="8"/>
        <v>-2268201309</v>
      </c>
      <c r="J313" s="263"/>
      <c r="K313" s="124">
        <v>1741789</v>
      </c>
      <c r="L313" s="124"/>
      <c r="M313" s="124">
        <v>32751758203</v>
      </c>
      <c r="N313" s="124"/>
      <c r="O313" s="124">
        <v>-33480949362</v>
      </c>
      <c r="P313" s="124"/>
      <c r="Q313" s="124">
        <f t="shared" si="9"/>
        <v>-729191159</v>
      </c>
    </row>
    <row r="314" spans="1:17">
      <c r="A314" s="253" t="s">
        <v>508</v>
      </c>
      <c r="C314" s="124">
        <v>133750</v>
      </c>
      <c r="D314" s="124"/>
      <c r="E314" s="124">
        <v>5023304861</v>
      </c>
      <c r="F314" s="124"/>
      <c r="G314" s="124">
        <v>-5122841944</v>
      </c>
      <c r="H314" s="124"/>
      <c r="I314" s="263">
        <f t="shared" si="8"/>
        <v>-99537083</v>
      </c>
      <c r="J314" s="263"/>
      <c r="K314" s="124">
        <v>133750</v>
      </c>
      <c r="L314" s="124"/>
      <c r="M314" s="124">
        <v>5023304861</v>
      </c>
      <c r="N314" s="124"/>
      <c r="O314" s="124">
        <v>-3714670689</v>
      </c>
      <c r="P314" s="124"/>
      <c r="Q314" s="124">
        <f t="shared" si="9"/>
        <v>1308634172</v>
      </c>
    </row>
    <row r="315" spans="1:17">
      <c r="A315" s="253" t="s">
        <v>525</v>
      </c>
      <c r="C315" s="124">
        <v>700417</v>
      </c>
      <c r="D315" s="124"/>
      <c r="E315" s="124">
        <v>839563358</v>
      </c>
      <c r="F315" s="124"/>
      <c r="G315" s="124">
        <v>-966748865</v>
      </c>
      <c r="H315" s="124"/>
      <c r="I315" s="263">
        <v>-127185507</v>
      </c>
      <c r="J315" s="263"/>
      <c r="K315" s="124">
        <v>700417</v>
      </c>
      <c r="L315" s="124"/>
      <c r="M315" s="124">
        <v>839563358</v>
      </c>
      <c r="N315" s="124"/>
      <c r="O315" s="124">
        <v>-1472902936</v>
      </c>
      <c r="P315" s="124"/>
      <c r="Q315" s="124">
        <f t="shared" si="9"/>
        <v>-633339578</v>
      </c>
    </row>
    <row r="316" spans="1:17">
      <c r="A316" s="253" t="s">
        <v>526</v>
      </c>
      <c r="C316" s="124">
        <v>0</v>
      </c>
      <c r="D316" s="124"/>
      <c r="E316" s="124">
        <v>0</v>
      </c>
      <c r="F316" s="124"/>
      <c r="G316" s="124">
        <v>1803529013</v>
      </c>
      <c r="H316" s="124"/>
      <c r="I316" s="263">
        <v>1803529013</v>
      </c>
      <c r="J316" s="263"/>
      <c r="K316" s="124">
        <v>0</v>
      </c>
      <c r="L316" s="124"/>
      <c r="M316" s="124">
        <v>0</v>
      </c>
      <c r="N316" s="124"/>
      <c r="O316" s="124">
        <v>0</v>
      </c>
      <c r="P316" s="124"/>
      <c r="Q316" s="124">
        <f t="shared" si="9"/>
        <v>0</v>
      </c>
    </row>
    <row r="317" spans="1:17">
      <c r="A317" s="253" t="s">
        <v>527</v>
      </c>
      <c r="C317" s="124">
        <v>1807905</v>
      </c>
      <c r="D317" s="124"/>
      <c r="E317" s="124">
        <v>11983451697</v>
      </c>
      <c r="F317" s="124"/>
      <c r="G317" s="124">
        <v>-12503691368</v>
      </c>
      <c r="H317" s="124"/>
      <c r="I317" s="263">
        <v>-520239671</v>
      </c>
      <c r="J317" s="263"/>
      <c r="K317" s="124">
        <v>1807905</v>
      </c>
      <c r="L317" s="124"/>
      <c r="M317" s="124">
        <v>11983451697</v>
      </c>
      <c r="N317" s="124"/>
      <c r="O317" s="124">
        <v>-17360698077</v>
      </c>
      <c r="P317" s="124"/>
      <c r="Q317" s="124">
        <f t="shared" si="9"/>
        <v>-5377246380</v>
      </c>
    </row>
    <row r="318" spans="1:17">
      <c r="A318" s="253" t="s">
        <v>507</v>
      </c>
      <c r="C318" s="124">
        <v>2523979</v>
      </c>
      <c r="D318" s="124"/>
      <c r="E318" s="124">
        <v>6644355311</v>
      </c>
      <c r="F318" s="124"/>
      <c r="G318" s="124">
        <v>-6644355311</v>
      </c>
      <c r="H318" s="124"/>
      <c r="I318" s="263">
        <v>0</v>
      </c>
      <c r="J318" s="263"/>
      <c r="K318" s="124">
        <v>2523979</v>
      </c>
      <c r="L318" s="124"/>
      <c r="M318" s="124">
        <v>6644355311</v>
      </c>
      <c r="N318" s="124"/>
      <c r="O318" s="124">
        <v>-8709745701</v>
      </c>
      <c r="P318" s="124"/>
      <c r="Q318" s="124">
        <f t="shared" si="9"/>
        <v>-2065390390</v>
      </c>
    </row>
    <row r="319" spans="1:17">
      <c r="A319" s="253" t="s">
        <v>554</v>
      </c>
      <c r="C319" s="124">
        <v>662158</v>
      </c>
      <c r="D319" s="124"/>
      <c r="E319" s="124">
        <v>1141179090</v>
      </c>
      <c r="F319" s="124"/>
      <c r="G319" s="124">
        <v>-823519936</v>
      </c>
      <c r="H319" s="124"/>
      <c r="I319" s="263">
        <v>317659154</v>
      </c>
      <c r="J319" s="263"/>
      <c r="K319" s="124">
        <v>662158</v>
      </c>
      <c r="L319" s="124"/>
      <c r="M319" s="124">
        <v>1141179090</v>
      </c>
      <c r="N319" s="124"/>
      <c r="O319" s="124">
        <v>-823519936</v>
      </c>
      <c r="P319" s="124"/>
      <c r="Q319" s="124">
        <f t="shared" si="9"/>
        <v>317659154</v>
      </c>
    </row>
    <row r="320" spans="1:17">
      <c r="A320" s="253" t="s">
        <v>528</v>
      </c>
      <c r="C320" s="124">
        <v>1279336</v>
      </c>
      <c r="D320" s="124"/>
      <c r="E320" s="124">
        <v>897498843</v>
      </c>
      <c r="F320" s="124"/>
      <c r="G320" s="124">
        <v>-939486722</v>
      </c>
      <c r="H320" s="124"/>
      <c r="I320" s="263">
        <v>-41987879</v>
      </c>
      <c r="J320" s="263"/>
      <c r="K320" s="124">
        <v>1279336</v>
      </c>
      <c r="L320" s="124"/>
      <c r="M320" s="124">
        <v>897498843</v>
      </c>
      <c r="N320" s="124"/>
      <c r="O320" s="124">
        <v>-1724655229</v>
      </c>
      <c r="P320" s="124"/>
      <c r="Q320" s="124">
        <f t="shared" si="9"/>
        <v>-827156386</v>
      </c>
    </row>
    <row r="321" spans="1:18 16374:16374">
      <c r="A321" s="253" t="s">
        <v>571</v>
      </c>
      <c r="C321" s="124"/>
      <c r="D321" s="124"/>
      <c r="E321" s="124"/>
      <c r="F321" s="124"/>
      <c r="G321" s="124"/>
      <c r="H321" s="124"/>
      <c r="I321" s="263">
        <v>0</v>
      </c>
      <c r="J321" s="263"/>
      <c r="K321" s="124">
        <v>0</v>
      </c>
      <c r="L321" s="124"/>
      <c r="M321" s="124">
        <v>0</v>
      </c>
      <c r="N321" s="124"/>
      <c r="O321" s="124">
        <v>2585518723</v>
      </c>
      <c r="P321" s="124"/>
      <c r="Q321" s="124">
        <v>2585518723</v>
      </c>
    </row>
    <row r="322" spans="1:18 16374:16374">
      <c r="A322" s="253" t="s">
        <v>390</v>
      </c>
      <c r="C322" s="124"/>
      <c r="D322" s="124"/>
      <c r="E322" s="124"/>
      <c r="F322" s="124"/>
      <c r="G322" s="124"/>
      <c r="H322" s="124"/>
      <c r="I322" s="263">
        <v>0</v>
      </c>
      <c r="J322" s="263"/>
      <c r="K322" s="124">
        <v>0</v>
      </c>
      <c r="L322" s="124"/>
      <c r="M322" s="124">
        <v>0</v>
      </c>
      <c r="N322" s="124"/>
      <c r="O322" s="124">
        <v>472854503</v>
      </c>
      <c r="P322" s="124"/>
      <c r="Q322" s="124">
        <v>472854503</v>
      </c>
    </row>
    <row r="323" spans="1:18 16374:16374" ht="50.4" customHeight="1">
      <c r="A323" s="253" t="s">
        <v>529</v>
      </c>
      <c r="C323" s="124">
        <v>2654197</v>
      </c>
      <c r="D323" s="124"/>
      <c r="E323" s="124">
        <v>4785396668</v>
      </c>
      <c r="F323" s="124"/>
      <c r="G323" s="124">
        <v>-5159379236</v>
      </c>
      <c r="H323" s="124"/>
      <c r="I323" s="263">
        <v>-373982568</v>
      </c>
      <c r="J323" s="263"/>
      <c r="K323" s="124">
        <v>2654197</v>
      </c>
      <c r="L323" s="124"/>
      <c r="M323" s="124">
        <v>4785396668</v>
      </c>
      <c r="N323" s="124"/>
      <c r="O323" s="124">
        <v>-3422282139</v>
      </c>
      <c r="P323" s="124"/>
      <c r="Q323" s="124">
        <f t="shared" si="9"/>
        <v>1363114529</v>
      </c>
    </row>
    <row r="324" spans="1:18 16374:16374" ht="22.2" thickBot="1">
      <c r="A324" s="104" t="s">
        <v>2</v>
      </c>
      <c r="B324" s="104"/>
      <c r="C324" s="290">
        <f>SUM(C8:C323)</f>
        <v>3324495178</v>
      </c>
      <c r="D324" s="104"/>
      <c r="E324" s="290">
        <f>SUM(E8:E323)</f>
        <v>10954387811585</v>
      </c>
      <c r="F324" s="291"/>
      <c r="G324" s="290">
        <f>SUM(G8:G323)</f>
        <v>-11232896098928</v>
      </c>
      <c r="H324" s="291"/>
      <c r="I324" s="290">
        <f>SUM(I8:I323)</f>
        <v>-278508287343</v>
      </c>
      <c r="J324" s="263"/>
      <c r="K324" s="290">
        <f>SUM(K8:K323)</f>
        <v>3324495178</v>
      </c>
      <c r="L324" s="291"/>
      <c r="M324" s="290">
        <f>SUM(M8:M323)</f>
        <v>10954387811585</v>
      </c>
      <c r="N324" s="291"/>
      <c r="O324" s="290">
        <f>SUM(O8:O323)</f>
        <v>-11904573125140</v>
      </c>
      <c r="P324" s="291"/>
      <c r="Q324" s="290">
        <f>SUM(Q8:Q323)</f>
        <v>-950185313555</v>
      </c>
      <c r="XET324" s="12">
        <f>SUM(E324:XES324)</f>
        <v>-2454062706618</v>
      </c>
    </row>
    <row r="325" spans="1:18 16374:16374" ht="21.6" thickTop="1">
      <c r="A325" s="104"/>
      <c r="B325" s="104"/>
    </row>
    <row r="326" spans="1:18 16374:16374">
      <c r="A326" s="104"/>
      <c r="B326" s="104"/>
    </row>
    <row r="327" spans="1:18 16374:16374" s="102" customFormat="1" ht="18">
      <c r="A327" s="292" t="s">
        <v>192</v>
      </c>
      <c r="B327" s="293"/>
      <c r="C327" s="293"/>
      <c r="D327" s="293"/>
      <c r="E327" s="293"/>
      <c r="F327" s="293"/>
      <c r="G327" s="293"/>
      <c r="H327" s="293"/>
      <c r="I327" s="293"/>
      <c r="J327" s="293"/>
      <c r="K327" s="293"/>
      <c r="L327" s="293"/>
      <c r="M327" s="293"/>
      <c r="N327" s="293"/>
      <c r="O327" s="293"/>
      <c r="P327" s="293"/>
      <c r="Q327" s="294"/>
    </row>
    <row r="328" spans="1:18 16374:16374" s="22" customFormat="1">
      <c r="A328" s="270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9"/>
    </row>
    <row r="329" spans="1:18 16374:16374" hidden="1"/>
    <row r="330" spans="1:18 16374:16374" hidden="1">
      <c r="C330" s="259">
        <f>' سهام'!Q333</f>
        <v>2846890940</v>
      </c>
      <c r="E330" s="259">
        <f>' سهام'!W333</f>
        <v>12428689816234</v>
      </c>
      <c r="G330" s="259">
        <f>E330-I330</f>
        <v>10793213065472</v>
      </c>
      <c r="I330" s="267">
        <v>1635476750762</v>
      </c>
      <c r="K330" s="259">
        <f>C330</f>
        <v>2846890940</v>
      </c>
      <c r="M330" s="259">
        <f>E330</f>
        <v>12428689816234</v>
      </c>
    </row>
    <row r="331" spans="1:18 16374:16374" hidden="1">
      <c r="C331" s="259">
        <f>C325-C330</f>
        <v>-2846890940</v>
      </c>
      <c r="E331" s="259">
        <f>E324-E330</f>
        <v>-1474302004649</v>
      </c>
      <c r="G331" s="259">
        <f>G330+G324</f>
        <v>-439683033456</v>
      </c>
      <c r="I331" s="267">
        <f>I330-I324</f>
        <v>1913985038105</v>
      </c>
      <c r="K331" s="259">
        <f>K325-K330</f>
        <v>-2846890940</v>
      </c>
      <c r="M331" s="259">
        <f>M324-M330</f>
        <v>-1474302004649</v>
      </c>
      <c r="O331" s="259">
        <f>M330-Q331</f>
        <v>10912165116432</v>
      </c>
      <c r="Q331" s="259">
        <v>1516524699802</v>
      </c>
    </row>
  </sheetData>
  <autoFilter ref="A7:Q324" xr:uid="{00000000-0009-0000-0000-00000C000000}">
    <sortState xmlns:xlrd2="http://schemas.microsoft.com/office/spreadsheetml/2017/richdata2" ref="A8:Q189">
      <sortCondition ref="A7"/>
    </sortState>
  </autoFilter>
  <mergeCells count="7">
    <mergeCell ref="A327:Q327"/>
    <mergeCell ref="C6:I6"/>
    <mergeCell ref="K6:Q6"/>
    <mergeCell ref="A5:G5"/>
    <mergeCell ref="A1:Q1"/>
    <mergeCell ref="A2:Q2"/>
    <mergeCell ref="A3:Q3"/>
  </mergeCells>
  <printOptions horizontalCentered="1"/>
  <pageMargins left="0.25" right="0.25" top="0.75" bottom="0.75" header="0.3" footer="0.3"/>
  <pageSetup paperSize="9" scale="51" fitToHeight="0" orientation="landscape" r:id="rId1"/>
  <rowBreaks count="4" manualBreakCount="4">
    <brk id="116" max="16" man="1"/>
    <brk id="157" max="16" man="1"/>
    <brk id="297" max="16" man="1"/>
    <brk id="325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6"/>
  <sheetViews>
    <sheetView rightToLeft="1" view="pageBreakPreview" zoomScale="60" zoomScaleNormal="100" workbookViewId="0">
      <pane ySplit="10" topLeftCell="A11" activePane="bottomLeft" state="frozen"/>
      <selection activeCell="E17" sqref="E17"/>
      <selection pane="bottomLeft" activeCell="E17" sqref="E17"/>
    </sheetView>
  </sheetViews>
  <sheetFormatPr defaultColWidth="9.109375" defaultRowHeight="29.4"/>
  <cols>
    <col min="1" max="1" width="39.5546875" style="190" customWidth="1"/>
    <col min="2" max="2" width="0.6640625" style="190" customWidth="1"/>
    <col min="3" max="3" width="28.44140625" style="191" bestFit="1" customWidth="1"/>
    <col min="4" max="4" width="6.44140625" style="192" hidden="1" customWidth="1"/>
    <col min="5" max="5" width="28.44140625" style="192" bestFit="1" customWidth="1"/>
    <col min="6" max="6" width="1.44140625" style="192" hidden="1" customWidth="1"/>
    <col min="7" max="7" width="30" style="192" customWidth="1"/>
    <col min="8" max="8" width="1.5546875" style="192" customWidth="1"/>
    <col min="9" max="9" width="21.109375" style="192" bestFit="1" customWidth="1"/>
    <col min="10" max="10" width="1.44140625" style="192" customWidth="1"/>
    <col min="11" max="11" width="26.88671875" style="192" bestFit="1" customWidth="1"/>
    <col min="12" max="12" width="1.5546875" style="192" customWidth="1"/>
    <col min="13" max="13" width="19.6640625" style="192" customWidth="1"/>
    <col min="14" max="14" width="1.88671875" style="192" customWidth="1"/>
    <col min="15" max="15" width="30.33203125" style="192" customWidth="1"/>
    <col min="16" max="16" width="2.109375" style="192" customWidth="1"/>
    <col min="17" max="17" width="27" style="192" bestFit="1" customWidth="1"/>
    <col min="18" max="18" width="1.44140625" style="192" customWidth="1"/>
    <col min="19" max="19" width="28.44140625" style="192" bestFit="1" customWidth="1"/>
    <col min="20" max="20" width="1.5546875" style="192" customWidth="1"/>
    <col min="21" max="21" width="28.44140625" style="192" bestFit="1" customWidth="1"/>
    <col min="22" max="22" width="0.88671875" style="192" customWidth="1"/>
    <col min="23" max="23" width="28.44140625" style="191" bestFit="1" customWidth="1"/>
    <col min="24" max="24" width="1.5546875" style="190" customWidth="1"/>
    <col min="25" max="25" width="14.6640625" style="193" bestFit="1" customWidth="1"/>
    <col min="26" max="26" width="32.44140625" style="24" hidden="1" customWidth="1"/>
    <col min="27" max="16384" width="9.109375" style="24"/>
  </cols>
  <sheetData>
    <row r="1" spans="1:26" s="30" customFormat="1" ht="30.6">
      <c r="A1" s="300" t="s">
        <v>71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</row>
    <row r="2" spans="1:26" s="30" customFormat="1" ht="30.6">
      <c r="A2" s="300" t="s">
        <v>41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</row>
    <row r="3" spans="1:26" s="30" customFormat="1" ht="30.6">
      <c r="A3" s="300" t="s">
        <v>556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  <c r="S3" s="300"/>
      <c r="T3" s="300"/>
      <c r="U3" s="300"/>
      <c r="V3" s="300"/>
      <c r="W3" s="300"/>
      <c r="X3" s="300"/>
      <c r="Y3" s="300"/>
    </row>
    <row r="4" spans="1:26" s="30" customFormat="1" ht="30.6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</row>
    <row r="5" spans="1:26" s="30" customFormat="1" ht="30.6">
      <c r="A5" s="308" t="s">
        <v>21</v>
      </c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</row>
    <row r="6" spans="1:26" s="30" customFormat="1" ht="30.6">
      <c r="A6" s="308" t="s">
        <v>22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  <c r="O6" s="308"/>
      <c r="P6" s="308"/>
      <c r="Q6" s="308"/>
      <c r="R6" s="308"/>
      <c r="S6" s="308"/>
      <c r="T6" s="308"/>
      <c r="U6" s="308"/>
      <c r="V6" s="308"/>
      <c r="W6" s="308"/>
      <c r="X6" s="308"/>
      <c r="Y6" s="308"/>
    </row>
    <row r="7" spans="1:26" s="30" customFormat="1">
      <c r="A7" s="190"/>
      <c r="B7" s="190"/>
      <c r="C7" s="191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1"/>
      <c r="X7" s="190"/>
      <c r="Y7" s="193"/>
    </row>
    <row r="8" spans="1:26" s="30" customFormat="1" ht="31.2" thickBot="1">
      <c r="A8" s="194"/>
      <c r="B8" s="195"/>
      <c r="C8" s="310" t="s">
        <v>557</v>
      </c>
      <c r="D8" s="310"/>
      <c r="E8" s="310"/>
      <c r="F8" s="310"/>
      <c r="G8" s="310"/>
      <c r="H8" s="196"/>
      <c r="I8" s="309" t="s">
        <v>7</v>
      </c>
      <c r="J8" s="309"/>
      <c r="K8" s="309"/>
      <c r="L8" s="309"/>
      <c r="M8" s="309"/>
      <c r="N8" s="309"/>
      <c r="O8" s="309"/>
      <c r="P8" s="197"/>
      <c r="Q8" s="311" t="s">
        <v>558</v>
      </c>
      <c r="R8" s="311"/>
      <c r="S8" s="311"/>
      <c r="T8" s="311"/>
      <c r="U8" s="311"/>
      <c r="V8" s="311"/>
      <c r="W8" s="311"/>
      <c r="X8" s="311"/>
      <c r="Y8" s="311"/>
    </row>
    <row r="9" spans="1:26" s="30" customFormat="1" ht="29.4" customHeight="1">
      <c r="A9" s="301" t="s">
        <v>1</v>
      </c>
      <c r="B9" s="199"/>
      <c r="C9" s="306" t="s">
        <v>3</v>
      </c>
      <c r="D9" s="304"/>
      <c r="E9" s="306" t="s">
        <v>0</v>
      </c>
      <c r="F9" s="304"/>
      <c r="G9" s="304" t="s">
        <v>17</v>
      </c>
      <c r="H9" s="200"/>
      <c r="I9" s="303" t="s">
        <v>4</v>
      </c>
      <c r="J9" s="303"/>
      <c r="K9" s="303"/>
      <c r="L9" s="201"/>
      <c r="M9" s="303" t="s">
        <v>5</v>
      </c>
      <c r="N9" s="303"/>
      <c r="O9" s="303"/>
      <c r="P9" s="201"/>
      <c r="Q9" s="306" t="s">
        <v>3</v>
      </c>
      <c r="R9" s="304"/>
      <c r="S9" s="304" t="s">
        <v>193</v>
      </c>
      <c r="T9" s="202"/>
      <c r="U9" s="306" t="s">
        <v>0</v>
      </c>
      <c r="V9" s="304"/>
      <c r="W9" s="304" t="s">
        <v>17</v>
      </c>
      <c r="X9" s="203"/>
      <c r="Y9" s="313" t="s">
        <v>194</v>
      </c>
      <c r="Z9" s="151">
        <v>13287067618989</v>
      </c>
    </row>
    <row r="10" spans="1:26" s="30" customFormat="1" ht="30" thickBot="1">
      <c r="A10" s="302"/>
      <c r="B10" s="199"/>
      <c r="C10" s="307"/>
      <c r="D10" s="305"/>
      <c r="E10" s="307"/>
      <c r="F10" s="305"/>
      <c r="G10" s="312"/>
      <c r="H10" s="200"/>
      <c r="I10" s="197" t="s">
        <v>3</v>
      </c>
      <c r="J10" s="197"/>
      <c r="K10" s="197" t="s">
        <v>0</v>
      </c>
      <c r="L10" s="197"/>
      <c r="M10" s="197" t="s">
        <v>3</v>
      </c>
      <c r="N10" s="197"/>
      <c r="O10" s="197" t="s">
        <v>40</v>
      </c>
      <c r="P10" s="197"/>
      <c r="Q10" s="307"/>
      <c r="R10" s="305"/>
      <c r="S10" s="312"/>
      <c r="T10" s="202"/>
      <c r="U10" s="307"/>
      <c r="V10" s="305"/>
      <c r="W10" s="312"/>
      <c r="X10" s="203"/>
      <c r="Y10" s="314"/>
    </row>
    <row r="11" spans="1:26" s="30" customFormat="1">
      <c r="A11" s="190" t="s">
        <v>227</v>
      </c>
      <c r="B11" s="190"/>
      <c r="C11" s="205">
        <v>211175</v>
      </c>
      <c r="D11" s="205"/>
      <c r="E11" s="205">
        <v>6071143036</v>
      </c>
      <c r="F11" s="205"/>
      <c r="G11" s="205">
        <v>8362845859</v>
      </c>
      <c r="H11" s="191"/>
      <c r="I11" s="191">
        <v>0</v>
      </c>
      <c r="J11" s="191"/>
      <c r="K11" s="191">
        <v>0</v>
      </c>
      <c r="L11" s="191"/>
      <c r="M11" s="191">
        <v>23282</v>
      </c>
      <c r="N11" s="191"/>
      <c r="O11" s="191">
        <v>937917663</v>
      </c>
      <c r="P11" s="191"/>
      <c r="Q11" s="191">
        <v>187893</v>
      </c>
      <c r="R11" s="191"/>
      <c r="S11" s="191">
        <v>40620</v>
      </c>
      <c r="T11" s="191"/>
      <c r="U11" s="191">
        <v>5401800774</v>
      </c>
      <c r="V11" s="191"/>
      <c r="W11" s="192">
        <v>7573216651</v>
      </c>
      <c r="X11" s="206"/>
      <c r="Y11" s="193">
        <f t="shared" ref="Y11:Y74" si="0">W11/$Z$9</f>
        <v>5.6996900054733359E-4</v>
      </c>
      <c r="Z11" s="152">
        <f>W11/Z9</f>
        <v>5.6996900054733359E-4</v>
      </c>
    </row>
    <row r="12" spans="1:26" s="30" customFormat="1">
      <c r="A12" s="190" t="s">
        <v>297</v>
      </c>
      <c r="B12" s="190"/>
      <c r="C12" s="205">
        <v>1344819</v>
      </c>
      <c r="D12" s="205"/>
      <c r="E12" s="205">
        <v>6838303337</v>
      </c>
      <c r="F12" s="205"/>
      <c r="G12" s="205">
        <v>7392706466</v>
      </c>
      <c r="H12" s="191"/>
      <c r="I12" s="191">
        <v>0</v>
      </c>
      <c r="J12" s="191"/>
      <c r="K12" s="191">
        <v>0</v>
      </c>
      <c r="L12" s="191"/>
      <c r="M12" s="191">
        <v>112472</v>
      </c>
      <c r="N12" s="191"/>
      <c r="O12" s="191">
        <v>556547224</v>
      </c>
      <c r="P12" s="191"/>
      <c r="Q12" s="191">
        <v>1232347</v>
      </c>
      <c r="R12" s="191"/>
      <c r="S12" s="191">
        <v>4880</v>
      </c>
      <c r="T12" s="191"/>
      <c r="U12" s="191">
        <v>6266391687</v>
      </c>
      <c r="V12" s="191"/>
      <c r="W12" s="192">
        <v>5967366278</v>
      </c>
      <c r="X12" s="206"/>
      <c r="Y12" s="193">
        <f t="shared" si="0"/>
        <v>4.4911085343404394E-4</v>
      </c>
      <c r="Z12" s="30">
        <f t="shared" ref="Z12:Z75" si="1">Q12-(C12+I12-M12)</f>
        <v>0</v>
      </c>
    </row>
    <row r="13" spans="1:26" s="30" customFormat="1">
      <c r="A13" s="190" t="s">
        <v>211</v>
      </c>
      <c r="B13" s="190"/>
      <c r="C13" s="205">
        <v>5277686</v>
      </c>
      <c r="D13" s="205"/>
      <c r="E13" s="205">
        <v>87521084482</v>
      </c>
      <c r="F13" s="205"/>
      <c r="G13" s="205">
        <v>78343866732</v>
      </c>
      <c r="H13" s="191"/>
      <c r="I13" s="191">
        <v>0</v>
      </c>
      <c r="J13" s="191"/>
      <c r="K13" s="191">
        <v>0</v>
      </c>
      <c r="L13" s="191"/>
      <c r="M13" s="191">
        <v>302904</v>
      </c>
      <c r="N13" s="191"/>
      <c r="O13" s="191">
        <v>4231127649</v>
      </c>
      <c r="P13" s="191"/>
      <c r="Q13" s="191">
        <v>4974782</v>
      </c>
      <c r="R13" s="191"/>
      <c r="S13" s="191">
        <v>14200</v>
      </c>
      <c r="T13" s="191"/>
      <c r="U13" s="191">
        <v>82497957571</v>
      </c>
      <c r="V13" s="191"/>
      <c r="W13" s="192">
        <v>70095842481</v>
      </c>
      <c r="X13" s="206"/>
      <c r="Y13" s="193">
        <f t="shared" si="0"/>
        <v>5.2754937726683685E-3</v>
      </c>
      <c r="Z13" s="30">
        <f t="shared" si="1"/>
        <v>0</v>
      </c>
    </row>
    <row r="14" spans="1:26" s="30" customFormat="1">
      <c r="A14" s="207" t="s">
        <v>401</v>
      </c>
      <c r="B14" s="190"/>
      <c r="C14" s="205">
        <v>17282949</v>
      </c>
      <c r="D14" s="205"/>
      <c r="E14" s="205">
        <v>46199212612</v>
      </c>
      <c r="F14" s="205"/>
      <c r="G14" s="205">
        <v>33269742504</v>
      </c>
      <c r="H14" s="191"/>
      <c r="I14" s="191">
        <v>0</v>
      </c>
      <c r="J14" s="191"/>
      <c r="K14" s="191">
        <v>0</v>
      </c>
      <c r="L14" s="191"/>
      <c r="M14" s="191">
        <v>4163168</v>
      </c>
      <c r="N14" s="191"/>
      <c r="O14" s="191">
        <v>8121029090</v>
      </c>
      <c r="P14" s="191"/>
      <c r="Q14" s="191">
        <v>13119781</v>
      </c>
      <c r="R14" s="191"/>
      <c r="S14" s="191">
        <v>2058</v>
      </c>
      <c r="T14" s="191"/>
      <c r="U14" s="191">
        <v>35070609295</v>
      </c>
      <c r="V14" s="191"/>
      <c r="W14" s="192">
        <v>26791795365</v>
      </c>
      <c r="X14" s="206"/>
      <c r="Y14" s="193">
        <f t="shared" si="0"/>
        <v>2.0163813516468399E-3</v>
      </c>
      <c r="Z14" s="30">
        <f t="shared" si="1"/>
        <v>0</v>
      </c>
    </row>
    <row r="15" spans="1:26" s="30" customFormat="1">
      <c r="A15" s="190" t="s">
        <v>278</v>
      </c>
      <c r="B15" s="190"/>
      <c r="C15" s="205">
        <v>1728703</v>
      </c>
      <c r="D15" s="205"/>
      <c r="E15" s="205">
        <v>17498388812</v>
      </c>
      <c r="F15" s="205"/>
      <c r="G15" s="205">
        <v>22299421639</v>
      </c>
      <c r="H15" s="191"/>
      <c r="I15" s="191">
        <v>0</v>
      </c>
      <c r="J15" s="191"/>
      <c r="K15" s="191">
        <v>0</v>
      </c>
      <c r="L15" s="191"/>
      <c r="M15" s="191">
        <v>129621</v>
      </c>
      <c r="N15" s="191"/>
      <c r="O15" s="191">
        <v>1640933514</v>
      </c>
      <c r="P15" s="191"/>
      <c r="Q15" s="191">
        <v>1599082</v>
      </c>
      <c r="R15" s="191"/>
      <c r="S15" s="191">
        <v>12780</v>
      </c>
      <c r="T15" s="191"/>
      <c r="U15" s="191">
        <v>16186330780</v>
      </c>
      <c r="V15" s="191"/>
      <c r="W15" s="192">
        <v>20278295612</v>
      </c>
      <c r="X15" s="206"/>
      <c r="Y15" s="193">
        <f t="shared" si="0"/>
        <v>1.5261678643841323E-3</v>
      </c>
      <c r="Z15" s="30">
        <f t="shared" si="1"/>
        <v>0</v>
      </c>
    </row>
    <row r="16" spans="1:26" s="30" customFormat="1">
      <c r="A16" s="190" t="s">
        <v>221</v>
      </c>
      <c r="B16" s="190"/>
      <c r="C16" s="205">
        <v>32794153</v>
      </c>
      <c r="D16" s="205"/>
      <c r="E16" s="205">
        <v>85376023249</v>
      </c>
      <c r="F16" s="205"/>
      <c r="G16" s="205">
        <v>78390435965</v>
      </c>
      <c r="H16" s="191"/>
      <c r="I16" s="191">
        <v>0</v>
      </c>
      <c r="J16" s="191"/>
      <c r="K16" s="191">
        <v>0</v>
      </c>
      <c r="L16" s="191"/>
      <c r="M16" s="191">
        <v>1423523</v>
      </c>
      <c r="N16" s="191"/>
      <c r="O16" s="191">
        <v>3342235607</v>
      </c>
      <c r="P16" s="191"/>
      <c r="Q16" s="191">
        <v>31370630</v>
      </c>
      <c r="R16" s="191"/>
      <c r="S16" s="191">
        <v>2370</v>
      </c>
      <c r="T16" s="191"/>
      <c r="U16" s="191">
        <v>81670035394</v>
      </c>
      <c r="V16" s="191"/>
      <c r="W16" s="192">
        <v>73773680024</v>
      </c>
      <c r="X16" s="206"/>
      <c r="Y16" s="193">
        <f t="shared" si="0"/>
        <v>5.5522920586757252E-3</v>
      </c>
      <c r="Z16" s="30">
        <f t="shared" si="1"/>
        <v>0</v>
      </c>
    </row>
    <row r="17" spans="1:26" s="30" customFormat="1">
      <c r="A17" s="207" t="s">
        <v>203</v>
      </c>
      <c r="B17" s="190"/>
      <c r="C17" s="205">
        <v>11599241</v>
      </c>
      <c r="D17" s="205"/>
      <c r="E17" s="205">
        <v>24755097663</v>
      </c>
      <c r="F17" s="205"/>
      <c r="G17" s="205">
        <v>15261701582</v>
      </c>
      <c r="H17" s="191"/>
      <c r="I17" s="191">
        <v>3913718</v>
      </c>
      <c r="J17" s="191"/>
      <c r="K17" s="191">
        <v>0</v>
      </c>
      <c r="L17" s="191"/>
      <c r="M17" s="191">
        <v>1247852</v>
      </c>
      <c r="N17" s="191"/>
      <c r="O17" s="191">
        <v>1585375610</v>
      </c>
      <c r="P17" s="191"/>
      <c r="Q17" s="191">
        <v>14265107</v>
      </c>
      <c r="R17" s="191"/>
      <c r="S17" s="191">
        <v>922.29343586416837</v>
      </c>
      <c r="T17" s="191"/>
      <c r="U17" s="191">
        <v>22091932191</v>
      </c>
      <c r="V17" s="191"/>
      <c r="W17" s="192">
        <v>13054913921</v>
      </c>
      <c r="X17" s="206"/>
      <c r="Y17" s="193">
        <f t="shared" si="0"/>
        <v>9.8252784552272298E-4</v>
      </c>
      <c r="Z17" s="30">
        <f t="shared" si="1"/>
        <v>0</v>
      </c>
    </row>
    <row r="18" spans="1:26" s="30" customFormat="1">
      <c r="A18" s="190" t="s">
        <v>121</v>
      </c>
      <c r="B18" s="190"/>
      <c r="C18" s="205">
        <v>3885806</v>
      </c>
      <c r="D18" s="205"/>
      <c r="E18" s="205">
        <v>30316462370</v>
      </c>
      <c r="F18" s="205"/>
      <c r="G18" s="205">
        <v>31578745817</v>
      </c>
      <c r="H18" s="191"/>
      <c r="I18" s="191">
        <v>1016876</v>
      </c>
      <c r="J18" s="191"/>
      <c r="K18" s="191">
        <v>0</v>
      </c>
      <c r="L18" s="191"/>
      <c r="M18" s="191">
        <v>428427</v>
      </c>
      <c r="N18" s="191"/>
      <c r="O18" s="191">
        <v>3359054959</v>
      </c>
      <c r="P18" s="191"/>
      <c r="Q18" s="191">
        <v>4474255</v>
      </c>
      <c r="R18" s="191"/>
      <c r="S18" s="191">
        <v>6158.6363635957268</v>
      </c>
      <c r="T18" s="191"/>
      <c r="U18" s="191">
        <v>26973940632</v>
      </c>
      <c r="V18" s="191"/>
      <c r="W18" s="192">
        <v>27342307005</v>
      </c>
      <c r="X18" s="206"/>
      <c r="Y18" s="193">
        <f t="shared" si="0"/>
        <v>2.0578134912118745E-3</v>
      </c>
      <c r="Z18" s="30">
        <f t="shared" si="1"/>
        <v>0</v>
      </c>
    </row>
    <row r="19" spans="1:26" s="30" customFormat="1">
      <c r="A19" s="207" t="s">
        <v>108</v>
      </c>
      <c r="B19" s="190"/>
      <c r="C19" s="205">
        <v>8889209</v>
      </c>
      <c r="D19" s="205"/>
      <c r="E19" s="205">
        <v>25034631864</v>
      </c>
      <c r="F19" s="205"/>
      <c r="G19" s="205">
        <v>19343346447</v>
      </c>
      <c r="H19" s="191"/>
      <c r="I19" s="191">
        <v>931405</v>
      </c>
      <c r="J19" s="191"/>
      <c r="K19" s="191">
        <v>0</v>
      </c>
      <c r="L19" s="191"/>
      <c r="M19" s="191">
        <v>5087554</v>
      </c>
      <c r="N19" s="191"/>
      <c r="O19" s="191">
        <v>10651950527</v>
      </c>
      <c r="P19" s="191"/>
      <c r="Q19" s="191">
        <v>4733060</v>
      </c>
      <c r="R19" s="191"/>
      <c r="S19" s="191">
        <v>1692.3694778853426</v>
      </c>
      <c r="T19" s="191"/>
      <c r="U19" s="191">
        <v>10706580687</v>
      </c>
      <c r="V19" s="191"/>
      <c r="W19" s="192">
        <v>7948168318</v>
      </c>
      <c r="X19" s="206"/>
      <c r="Y19" s="193">
        <f t="shared" si="0"/>
        <v>5.9818829450683324E-4</v>
      </c>
      <c r="Z19" s="30">
        <f t="shared" si="1"/>
        <v>0</v>
      </c>
    </row>
    <row r="20" spans="1:26" s="30" customFormat="1" ht="31.2" customHeight="1">
      <c r="A20" s="190" t="s">
        <v>180</v>
      </c>
      <c r="B20" s="190"/>
      <c r="C20" s="205">
        <v>857023</v>
      </c>
      <c r="D20" s="205"/>
      <c r="E20" s="205">
        <v>6294958339</v>
      </c>
      <c r="F20" s="205"/>
      <c r="G20" s="205">
        <v>4728214063</v>
      </c>
      <c r="H20" s="191"/>
      <c r="I20" s="191">
        <v>0</v>
      </c>
      <c r="J20" s="191"/>
      <c r="K20" s="191">
        <v>0</v>
      </c>
      <c r="L20" s="191"/>
      <c r="M20" s="191">
        <v>94489</v>
      </c>
      <c r="N20" s="191"/>
      <c r="O20" s="191">
        <v>530412820</v>
      </c>
      <c r="P20" s="191"/>
      <c r="Q20" s="191">
        <v>762534</v>
      </c>
      <c r="R20" s="191"/>
      <c r="S20" s="191">
        <v>5750</v>
      </c>
      <c r="T20" s="191"/>
      <c r="U20" s="191">
        <v>5600922918</v>
      </c>
      <c r="V20" s="191"/>
      <c r="W20" s="192">
        <v>4350677773</v>
      </c>
      <c r="X20" s="206"/>
      <c r="Y20" s="193">
        <f t="shared" si="0"/>
        <v>3.2743701603371827E-4</v>
      </c>
      <c r="Z20" s="30">
        <f t="shared" si="1"/>
        <v>0</v>
      </c>
    </row>
    <row r="21" spans="1:26" s="30" customFormat="1">
      <c r="A21" s="207" t="s">
        <v>286</v>
      </c>
      <c r="B21" s="190"/>
      <c r="C21" s="205">
        <v>20537221</v>
      </c>
      <c r="D21" s="205"/>
      <c r="E21" s="205">
        <v>64857453131</v>
      </c>
      <c r="F21" s="205"/>
      <c r="G21" s="205">
        <v>60666700079</v>
      </c>
      <c r="H21" s="191"/>
      <c r="I21" s="191">
        <v>0</v>
      </c>
      <c r="J21" s="191"/>
      <c r="K21" s="191">
        <v>0</v>
      </c>
      <c r="L21" s="191"/>
      <c r="M21" s="191">
        <v>2006996</v>
      </c>
      <c r="N21" s="191"/>
      <c r="O21" s="191">
        <v>5587385820</v>
      </c>
      <c r="P21" s="191"/>
      <c r="Q21" s="191">
        <v>18530225</v>
      </c>
      <c r="R21" s="191"/>
      <c r="S21" s="191">
        <v>2810</v>
      </c>
      <c r="T21" s="191"/>
      <c r="U21" s="191">
        <v>58519270910</v>
      </c>
      <c r="V21" s="191"/>
      <c r="W21" s="192">
        <v>51667431679</v>
      </c>
      <c r="X21" s="206"/>
      <c r="Y21" s="193">
        <f t="shared" si="0"/>
        <v>3.8885503679653376E-3</v>
      </c>
      <c r="Z21" s="30">
        <f t="shared" si="1"/>
        <v>0</v>
      </c>
    </row>
    <row r="22" spans="1:26" s="30" customFormat="1">
      <c r="A22" s="207" t="s">
        <v>78</v>
      </c>
      <c r="B22" s="190"/>
      <c r="C22" s="208">
        <v>5531412</v>
      </c>
      <c r="D22" s="205"/>
      <c r="E22" s="208">
        <v>88277443212</v>
      </c>
      <c r="F22" s="205"/>
      <c r="G22" s="208">
        <v>100167938883</v>
      </c>
      <c r="H22" s="191"/>
      <c r="I22" s="191">
        <v>0</v>
      </c>
      <c r="J22" s="209"/>
      <c r="K22" s="191">
        <v>0</v>
      </c>
      <c r="L22" s="209"/>
      <c r="M22" s="191">
        <v>380399</v>
      </c>
      <c r="N22" s="209"/>
      <c r="O22" s="191">
        <v>6614060528</v>
      </c>
      <c r="P22" s="209"/>
      <c r="Q22" s="191">
        <v>5151013</v>
      </c>
      <c r="R22" s="191"/>
      <c r="S22" s="191">
        <v>17440</v>
      </c>
      <c r="T22" s="191"/>
      <c r="U22" s="191">
        <v>82206542848</v>
      </c>
      <c r="V22" s="191"/>
      <c r="W22" s="192">
        <v>89139252477</v>
      </c>
      <c r="X22" s="206"/>
      <c r="Y22" s="193">
        <f t="shared" si="0"/>
        <v>6.7087227244639041E-3</v>
      </c>
      <c r="Z22" s="30">
        <f t="shared" si="1"/>
        <v>0</v>
      </c>
    </row>
    <row r="23" spans="1:26" s="30" customFormat="1">
      <c r="A23" s="190" t="s">
        <v>501</v>
      </c>
      <c r="B23" s="190"/>
      <c r="C23" s="205">
        <v>4398494</v>
      </c>
      <c r="D23" s="205"/>
      <c r="E23" s="205">
        <v>11319656907</v>
      </c>
      <c r="F23" s="205"/>
      <c r="G23" s="205">
        <v>8903567032</v>
      </c>
      <c r="H23" s="191"/>
      <c r="I23" s="191">
        <v>0</v>
      </c>
      <c r="J23" s="191"/>
      <c r="K23" s="191">
        <v>0</v>
      </c>
      <c r="L23" s="191"/>
      <c r="M23" s="191">
        <v>472044</v>
      </c>
      <c r="N23" s="191"/>
      <c r="O23" s="191">
        <v>908084047</v>
      </c>
      <c r="P23" s="191"/>
      <c r="Q23" s="191">
        <v>3926450</v>
      </c>
      <c r="R23" s="191"/>
      <c r="S23" s="191">
        <v>1950</v>
      </c>
      <c r="T23" s="191"/>
      <c r="U23" s="191">
        <v>10104837442</v>
      </c>
      <c r="V23" s="191"/>
      <c r="W23" s="192">
        <v>7597392161</v>
      </c>
      <c r="X23" s="206"/>
      <c r="Y23" s="193">
        <f t="shared" si="0"/>
        <v>5.7178847725154259E-4</v>
      </c>
      <c r="Z23" s="30">
        <f t="shared" si="1"/>
        <v>0</v>
      </c>
    </row>
    <row r="24" spans="1:26" s="30" customFormat="1">
      <c r="A24" s="207" t="s">
        <v>102</v>
      </c>
      <c r="B24" s="190"/>
      <c r="C24" s="205">
        <v>3218630</v>
      </c>
      <c r="D24" s="205"/>
      <c r="E24" s="205">
        <v>41470452512</v>
      </c>
      <c r="F24" s="205"/>
      <c r="G24" s="205">
        <v>40975812375</v>
      </c>
      <c r="H24" s="191"/>
      <c r="I24" s="191">
        <v>0</v>
      </c>
      <c r="J24" s="191"/>
      <c r="K24" s="191">
        <v>0</v>
      </c>
      <c r="L24" s="191"/>
      <c r="M24" s="191">
        <v>293419</v>
      </c>
      <c r="N24" s="191"/>
      <c r="O24" s="191">
        <v>3696933142</v>
      </c>
      <c r="P24" s="191"/>
      <c r="Q24" s="191">
        <v>2925211</v>
      </c>
      <c r="R24" s="191"/>
      <c r="S24" s="191">
        <v>13000</v>
      </c>
      <c r="T24" s="191"/>
      <c r="U24" s="191">
        <v>37689894105</v>
      </c>
      <c r="V24" s="191"/>
      <c r="W24" s="192">
        <v>37733788550</v>
      </c>
      <c r="X24" s="206"/>
      <c r="Y24" s="193">
        <f t="shared" si="0"/>
        <v>2.8398883509912569E-3</v>
      </c>
      <c r="Z24" s="30">
        <f t="shared" si="1"/>
        <v>0</v>
      </c>
    </row>
    <row r="25" spans="1:26" s="30" customFormat="1">
      <c r="A25" s="207" t="s">
        <v>133</v>
      </c>
      <c r="B25" s="190"/>
      <c r="C25" s="205">
        <v>26281257</v>
      </c>
      <c r="D25" s="205"/>
      <c r="E25" s="205">
        <v>23129836508</v>
      </c>
      <c r="F25" s="205"/>
      <c r="G25" s="205">
        <v>16246658099</v>
      </c>
      <c r="H25" s="191"/>
      <c r="I25" s="191">
        <v>0</v>
      </c>
      <c r="J25" s="191"/>
      <c r="K25" s="191">
        <v>0</v>
      </c>
      <c r="L25" s="191"/>
      <c r="M25" s="191">
        <v>2554838</v>
      </c>
      <c r="N25" s="191"/>
      <c r="O25" s="191">
        <v>1526582786</v>
      </c>
      <c r="P25" s="191"/>
      <c r="Q25" s="191">
        <v>23726419</v>
      </c>
      <c r="R25" s="191"/>
      <c r="S25" s="191">
        <v>600</v>
      </c>
      <c r="T25" s="191"/>
      <c r="U25" s="191">
        <v>20881352531</v>
      </c>
      <c r="V25" s="191"/>
      <c r="W25" s="192">
        <v>14125808271</v>
      </c>
      <c r="X25" s="206"/>
      <c r="Y25" s="193">
        <f t="shared" si="0"/>
        <v>1.0631245867080805E-3</v>
      </c>
      <c r="Z25" s="30">
        <f t="shared" si="1"/>
        <v>0</v>
      </c>
    </row>
    <row r="26" spans="1:26" s="30" customFormat="1">
      <c r="A26" s="207" t="s">
        <v>306</v>
      </c>
      <c r="B26" s="190"/>
      <c r="C26" s="205">
        <v>453566</v>
      </c>
      <c r="D26" s="205"/>
      <c r="E26" s="205">
        <v>27076200210</v>
      </c>
      <c r="F26" s="205"/>
      <c r="G26" s="205">
        <v>22133947598</v>
      </c>
      <c r="H26" s="191"/>
      <c r="I26" s="191">
        <v>0</v>
      </c>
      <c r="J26" s="191"/>
      <c r="K26" s="191">
        <v>0</v>
      </c>
      <c r="L26" s="191"/>
      <c r="M26" s="191">
        <v>48005</v>
      </c>
      <c r="N26" s="191"/>
      <c r="O26" s="191">
        <v>2148527420</v>
      </c>
      <c r="P26" s="191"/>
      <c r="Q26" s="191">
        <v>405561</v>
      </c>
      <c r="R26" s="191"/>
      <c r="S26" s="191">
        <v>45050</v>
      </c>
      <c r="T26" s="191"/>
      <c r="U26" s="191">
        <v>24210480577</v>
      </c>
      <c r="V26" s="191"/>
      <c r="W26" s="192">
        <v>18129291909</v>
      </c>
      <c r="X26" s="206"/>
      <c r="Y26" s="193">
        <f t="shared" si="0"/>
        <v>1.3644313725844829E-3</v>
      </c>
      <c r="Z26" s="30">
        <f t="shared" si="1"/>
        <v>0</v>
      </c>
    </row>
    <row r="27" spans="1:26" s="30" customFormat="1">
      <c r="A27" s="190" t="s">
        <v>97</v>
      </c>
      <c r="B27" s="190"/>
      <c r="C27" s="205">
        <v>3125352</v>
      </c>
      <c r="D27" s="205"/>
      <c r="E27" s="205">
        <v>50748103880</v>
      </c>
      <c r="F27" s="205"/>
      <c r="G27" s="205">
        <v>58457488601</v>
      </c>
      <c r="H27" s="191"/>
      <c r="I27" s="191">
        <v>0</v>
      </c>
      <c r="J27" s="191"/>
      <c r="K27" s="191">
        <v>0</v>
      </c>
      <c r="L27" s="191"/>
      <c r="M27" s="191">
        <v>173111</v>
      </c>
      <c r="N27" s="191"/>
      <c r="O27" s="191">
        <v>3253377825</v>
      </c>
      <c r="P27" s="191"/>
      <c r="Q27" s="191">
        <v>2952241</v>
      </c>
      <c r="R27" s="191"/>
      <c r="S27" s="191">
        <v>18940</v>
      </c>
      <c r="T27" s="191"/>
      <c r="U27" s="191">
        <v>47937202896</v>
      </c>
      <c r="V27" s="191"/>
      <c r="W27" s="192">
        <v>55483218156</v>
      </c>
      <c r="X27" s="206"/>
      <c r="Y27" s="193">
        <f t="shared" si="0"/>
        <v>4.1757308494996329E-3</v>
      </c>
      <c r="Z27" s="30">
        <f t="shared" si="1"/>
        <v>0</v>
      </c>
    </row>
    <row r="28" spans="1:26" s="30" customFormat="1">
      <c r="A28" s="207" t="s">
        <v>294</v>
      </c>
      <c r="B28" s="190"/>
      <c r="C28" s="205">
        <v>46741066</v>
      </c>
      <c r="D28" s="205"/>
      <c r="E28" s="205">
        <v>17032041959</v>
      </c>
      <c r="F28" s="205"/>
      <c r="G28" s="205">
        <v>23885575148</v>
      </c>
      <c r="H28" s="191"/>
      <c r="I28" s="191">
        <v>0</v>
      </c>
      <c r="J28" s="191"/>
      <c r="K28" s="191">
        <v>0</v>
      </c>
      <c r="L28" s="191"/>
      <c r="M28" s="191">
        <v>4848588</v>
      </c>
      <c r="N28" s="191"/>
      <c r="O28" s="191">
        <v>2430887991</v>
      </c>
      <c r="P28" s="191"/>
      <c r="Q28" s="191">
        <v>41892478</v>
      </c>
      <c r="R28" s="191"/>
      <c r="S28" s="191">
        <v>504</v>
      </c>
      <c r="T28" s="191"/>
      <c r="U28" s="191">
        <v>15265258244</v>
      </c>
      <c r="V28" s="191"/>
      <c r="W28" s="192">
        <v>20950599173</v>
      </c>
      <c r="X28" s="206"/>
      <c r="Y28" s="193">
        <f t="shared" si="0"/>
        <v>1.576766204083946E-3</v>
      </c>
      <c r="Z28" s="30">
        <f t="shared" si="1"/>
        <v>0</v>
      </c>
    </row>
    <row r="29" spans="1:26" s="30" customFormat="1">
      <c r="A29" s="207" t="s">
        <v>476</v>
      </c>
      <c r="B29" s="190"/>
      <c r="C29" s="205">
        <v>17151066</v>
      </c>
      <c r="D29" s="205"/>
      <c r="E29" s="205">
        <v>82316617219</v>
      </c>
      <c r="F29" s="205"/>
      <c r="G29" s="205">
        <v>76566178684</v>
      </c>
      <c r="H29" s="191"/>
      <c r="I29" s="191">
        <v>0</v>
      </c>
      <c r="J29" s="191"/>
      <c r="K29" s="191">
        <v>0</v>
      </c>
      <c r="L29" s="191"/>
      <c r="M29" s="191">
        <v>0</v>
      </c>
      <c r="N29" s="191"/>
      <c r="O29" s="191">
        <v>0</v>
      </c>
      <c r="P29" s="191"/>
      <c r="Q29" s="191">
        <v>17151066</v>
      </c>
      <c r="R29" s="191"/>
      <c r="S29" s="191">
        <v>4548</v>
      </c>
      <c r="T29" s="191"/>
      <c r="U29" s="191">
        <v>82316617219</v>
      </c>
      <c r="V29" s="191"/>
      <c r="W29" s="192">
        <v>77400084610</v>
      </c>
      <c r="X29" s="206"/>
      <c r="Y29" s="193">
        <f t="shared" si="0"/>
        <v>5.8252194411492954E-3</v>
      </c>
      <c r="Z29" s="30">
        <f t="shared" si="1"/>
        <v>0</v>
      </c>
    </row>
    <row r="30" spans="1:26" s="30" customFormat="1">
      <c r="A30" s="207" t="s">
        <v>122</v>
      </c>
      <c r="B30" s="190"/>
      <c r="C30" s="205">
        <v>1104270</v>
      </c>
      <c r="D30" s="205"/>
      <c r="E30" s="205">
        <v>14857596056</v>
      </c>
      <c r="F30" s="205"/>
      <c r="G30" s="205">
        <v>16436009896</v>
      </c>
      <c r="H30" s="191"/>
      <c r="I30" s="191">
        <v>0</v>
      </c>
      <c r="J30" s="191"/>
      <c r="K30" s="191">
        <v>0</v>
      </c>
      <c r="L30" s="191"/>
      <c r="M30" s="191">
        <v>121750</v>
      </c>
      <c r="N30" s="191"/>
      <c r="O30" s="191">
        <v>1798250195</v>
      </c>
      <c r="P30" s="191"/>
      <c r="Q30" s="191">
        <v>982520</v>
      </c>
      <c r="R30" s="191"/>
      <c r="S30" s="191">
        <v>13580</v>
      </c>
      <c r="T30" s="191"/>
      <c r="U30" s="191">
        <v>13219489144</v>
      </c>
      <c r="V30" s="191"/>
      <c r="W30" s="192">
        <v>13239483138</v>
      </c>
      <c r="X30" s="206"/>
      <c r="Y30" s="193">
        <f t="shared" si="0"/>
        <v>9.9641873719969669E-4</v>
      </c>
      <c r="Z30" s="30">
        <f t="shared" si="1"/>
        <v>0</v>
      </c>
    </row>
    <row r="31" spans="1:26" s="30" customFormat="1">
      <c r="A31" s="207" t="s">
        <v>200</v>
      </c>
      <c r="B31" s="190"/>
      <c r="C31" s="205">
        <v>2015355</v>
      </c>
      <c r="D31" s="205"/>
      <c r="E31" s="205">
        <v>13851772509</v>
      </c>
      <c r="F31" s="205"/>
      <c r="G31" s="205">
        <v>24817223961</v>
      </c>
      <c r="H31" s="191"/>
      <c r="I31" s="191">
        <v>0</v>
      </c>
      <c r="J31" s="191"/>
      <c r="K31" s="191">
        <v>0</v>
      </c>
      <c r="L31" s="191"/>
      <c r="M31" s="191">
        <v>117056</v>
      </c>
      <c r="N31" s="191"/>
      <c r="O31" s="191">
        <v>1436774496</v>
      </c>
      <c r="P31" s="191"/>
      <c r="Q31" s="191">
        <v>1898299</v>
      </c>
      <c r="R31" s="191"/>
      <c r="S31" s="191">
        <v>12020</v>
      </c>
      <c r="T31" s="191"/>
      <c r="U31" s="191">
        <v>13047232821</v>
      </c>
      <c r="V31" s="191"/>
      <c r="W31" s="192">
        <v>22641174292</v>
      </c>
      <c r="X31" s="206"/>
      <c r="Y31" s="193">
        <f t="shared" si="0"/>
        <v>1.7040008330839475E-3</v>
      </c>
      <c r="Z31" s="30">
        <f t="shared" si="1"/>
        <v>0</v>
      </c>
    </row>
    <row r="32" spans="1:26" s="30" customFormat="1">
      <c r="A32" s="190" t="s">
        <v>153</v>
      </c>
      <c r="B32" s="190"/>
      <c r="C32" s="205">
        <v>20077016</v>
      </c>
      <c r="D32" s="205"/>
      <c r="E32" s="205">
        <v>44981109926</v>
      </c>
      <c r="F32" s="205"/>
      <c r="G32" s="205">
        <v>28189376247</v>
      </c>
      <c r="H32" s="191"/>
      <c r="I32" s="191">
        <v>0</v>
      </c>
      <c r="J32" s="191"/>
      <c r="K32" s="191">
        <v>0</v>
      </c>
      <c r="L32" s="191"/>
      <c r="M32" s="191">
        <v>2082648</v>
      </c>
      <c r="N32" s="191"/>
      <c r="O32" s="191">
        <v>2809194073</v>
      </c>
      <c r="P32" s="191"/>
      <c r="Q32" s="191">
        <v>17994368</v>
      </c>
      <c r="R32" s="191"/>
      <c r="S32" s="191">
        <v>1315</v>
      </c>
      <c r="T32" s="191"/>
      <c r="U32" s="191">
        <v>40315086916</v>
      </c>
      <c r="V32" s="191"/>
      <c r="W32" s="192">
        <v>23479682072</v>
      </c>
      <c r="X32" s="206"/>
      <c r="Y32" s="193">
        <f t="shared" si="0"/>
        <v>1.7671078935764871E-3</v>
      </c>
      <c r="Z32" s="30">
        <f t="shared" si="1"/>
        <v>0</v>
      </c>
    </row>
    <row r="33" spans="1:26" s="30" customFormat="1">
      <c r="A33" s="190" t="s">
        <v>140</v>
      </c>
      <c r="B33" s="190"/>
      <c r="C33" s="205">
        <v>3107017</v>
      </c>
      <c r="D33" s="205"/>
      <c r="E33" s="205">
        <v>22535996593</v>
      </c>
      <c r="F33" s="205"/>
      <c r="G33" s="205">
        <v>25897197976</v>
      </c>
      <c r="H33" s="191"/>
      <c r="I33" s="191">
        <v>0</v>
      </c>
      <c r="J33" s="191"/>
      <c r="K33" s="191">
        <v>0</v>
      </c>
      <c r="L33" s="191"/>
      <c r="M33" s="191">
        <v>313712</v>
      </c>
      <c r="N33" s="191"/>
      <c r="O33" s="191">
        <v>2504766843</v>
      </c>
      <c r="P33" s="191"/>
      <c r="Q33" s="191">
        <v>2793305</v>
      </c>
      <c r="R33" s="191"/>
      <c r="S33" s="191">
        <v>7920</v>
      </c>
      <c r="T33" s="191"/>
      <c r="U33" s="191">
        <v>20260562450</v>
      </c>
      <c r="V33" s="191"/>
      <c r="W33" s="192">
        <v>21951965002</v>
      </c>
      <c r="X33" s="206"/>
      <c r="Y33" s="193">
        <f t="shared" si="0"/>
        <v>1.6521301487641788E-3</v>
      </c>
      <c r="Z33" s="30">
        <f t="shared" si="1"/>
        <v>0</v>
      </c>
    </row>
    <row r="34" spans="1:26" s="30" customFormat="1">
      <c r="A34" s="207" t="s">
        <v>312</v>
      </c>
      <c r="B34" s="190"/>
      <c r="C34" s="205">
        <v>9415050</v>
      </c>
      <c r="D34" s="205"/>
      <c r="E34" s="205">
        <v>48042993810</v>
      </c>
      <c r="F34" s="205"/>
      <c r="G34" s="205">
        <v>34080607031</v>
      </c>
      <c r="H34" s="191"/>
      <c r="I34" s="191">
        <v>0</v>
      </c>
      <c r="J34" s="191"/>
      <c r="K34" s="191">
        <v>0</v>
      </c>
      <c r="L34" s="191"/>
      <c r="M34" s="191">
        <v>976650</v>
      </c>
      <c r="N34" s="191"/>
      <c r="O34" s="191">
        <v>3863653571</v>
      </c>
      <c r="P34" s="191"/>
      <c r="Q34" s="191">
        <v>8438400</v>
      </c>
      <c r="R34" s="191"/>
      <c r="S34" s="191">
        <v>4029</v>
      </c>
      <c r="T34" s="191"/>
      <c r="U34" s="191">
        <v>43059356984</v>
      </c>
      <c r="V34" s="191"/>
      <c r="W34" s="192">
        <v>33735506638</v>
      </c>
      <c r="X34" s="206"/>
      <c r="Y34" s="193">
        <f t="shared" si="0"/>
        <v>2.538973052999854E-3</v>
      </c>
      <c r="Z34" s="30">
        <f t="shared" si="1"/>
        <v>0</v>
      </c>
    </row>
    <row r="35" spans="1:26" s="134" customFormat="1">
      <c r="A35" s="207" t="s">
        <v>261</v>
      </c>
      <c r="B35" s="190"/>
      <c r="C35" s="205">
        <v>46307936</v>
      </c>
      <c r="D35" s="205"/>
      <c r="E35" s="205">
        <v>22023501779</v>
      </c>
      <c r="F35" s="205"/>
      <c r="G35" s="205">
        <v>18701640096</v>
      </c>
      <c r="H35" s="191"/>
      <c r="I35" s="191">
        <v>0</v>
      </c>
      <c r="J35" s="191"/>
      <c r="K35" s="191">
        <v>0</v>
      </c>
      <c r="L35" s="191"/>
      <c r="M35" s="191">
        <v>5105657</v>
      </c>
      <c r="N35" s="191"/>
      <c r="O35" s="191">
        <v>2018355565</v>
      </c>
      <c r="P35" s="191"/>
      <c r="Q35" s="191">
        <v>41202279</v>
      </c>
      <c r="R35" s="191"/>
      <c r="S35" s="191">
        <v>404</v>
      </c>
      <c r="T35" s="191"/>
      <c r="U35" s="191">
        <v>19595312234</v>
      </c>
      <c r="V35" s="191"/>
      <c r="W35" s="192">
        <v>16517049299</v>
      </c>
      <c r="X35" s="206"/>
      <c r="Y35" s="193">
        <f t="shared" si="0"/>
        <v>1.2430921383582729E-3</v>
      </c>
      <c r="Z35" s="30">
        <f t="shared" si="1"/>
        <v>0</v>
      </c>
    </row>
    <row r="36" spans="1:26" s="30" customFormat="1" ht="36" customHeight="1">
      <c r="A36" s="190" t="s">
        <v>127</v>
      </c>
      <c r="B36" s="190"/>
      <c r="C36" s="205">
        <v>11729016</v>
      </c>
      <c r="D36" s="205"/>
      <c r="E36" s="205">
        <v>49198514931</v>
      </c>
      <c r="F36" s="205"/>
      <c r="G36" s="205">
        <v>43492516596</v>
      </c>
      <c r="H36" s="191"/>
      <c r="I36" s="191">
        <v>0</v>
      </c>
      <c r="J36" s="191"/>
      <c r="K36" s="191">
        <v>0</v>
      </c>
      <c r="L36" s="191"/>
      <c r="M36" s="191">
        <v>662003</v>
      </c>
      <c r="N36" s="191"/>
      <c r="O36" s="191">
        <v>2308739246</v>
      </c>
      <c r="P36" s="191"/>
      <c r="Q36" s="191">
        <v>11067013</v>
      </c>
      <c r="R36" s="191"/>
      <c r="S36" s="191">
        <v>3542</v>
      </c>
      <c r="T36" s="191"/>
      <c r="U36" s="191">
        <v>46421678027</v>
      </c>
      <c r="V36" s="191"/>
      <c r="W36" s="192">
        <v>38896348996</v>
      </c>
      <c r="X36" s="206"/>
      <c r="Y36" s="193">
        <f t="shared" si="0"/>
        <v>2.927383988052556E-3</v>
      </c>
      <c r="Z36" s="30">
        <f t="shared" si="1"/>
        <v>0</v>
      </c>
    </row>
    <row r="37" spans="1:26" s="134" customFormat="1">
      <c r="A37" s="190" t="s">
        <v>494</v>
      </c>
      <c r="B37" s="190"/>
      <c r="C37" s="205">
        <v>14644739</v>
      </c>
      <c r="D37" s="205"/>
      <c r="E37" s="205">
        <v>75840966548</v>
      </c>
      <c r="F37" s="205"/>
      <c r="G37" s="205">
        <v>91984617615</v>
      </c>
      <c r="H37" s="191"/>
      <c r="I37" s="191">
        <v>0</v>
      </c>
      <c r="J37" s="191"/>
      <c r="K37" s="191">
        <v>0</v>
      </c>
      <c r="L37" s="191"/>
      <c r="M37" s="191">
        <v>764520</v>
      </c>
      <c r="N37" s="191"/>
      <c r="O37" s="191">
        <v>4642735151</v>
      </c>
      <c r="P37" s="191"/>
      <c r="Q37" s="191">
        <v>13880219</v>
      </c>
      <c r="R37" s="191"/>
      <c r="S37" s="191">
        <v>6150</v>
      </c>
      <c r="T37" s="191"/>
      <c r="U37" s="191">
        <v>71881733424</v>
      </c>
      <c r="V37" s="191"/>
      <c r="W37" s="192">
        <v>84703488182</v>
      </c>
      <c r="X37" s="206"/>
      <c r="Y37" s="193">
        <f t="shared" si="0"/>
        <v>6.3748819988653756E-3</v>
      </c>
      <c r="Z37" s="30">
        <f t="shared" si="1"/>
        <v>0</v>
      </c>
    </row>
    <row r="38" spans="1:26" s="30" customFormat="1" ht="36" customHeight="1">
      <c r="A38" s="190" t="s">
        <v>246</v>
      </c>
      <c r="B38" s="190"/>
      <c r="C38" s="205">
        <v>11204529</v>
      </c>
      <c r="D38" s="205"/>
      <c r="E38" s="205">
        <v>65734779288</v>
      </c>
      <c r="F38" s="205"/>
      <c r="G38" s="205">
        <v>78158963478</v>
      </c>
      <c r="H38" s="191"/>
      <c r="I38" s="191">
        <v>0</v>
      </c>
      <c r="J38" s="191"/>
      <c r="K38" s="191">
        <v>0</v>
      </c>
      <c r="L38" s="191"/>
      <c r="M38" s="191">
        <v>518696</v>
      </c>
      <c r="N38" s="191"/>
      <c r="O38" s="191">
        <v>3400506948</v>
      </c>
      <c r="P38" s="191"/>
      <c r="Q38" s="191">
        <v>10685833</v>
      </c>
      <c r="R38" s="191"/>
      <c r="S38" s="191">
        <v>6680</v>
      </c>
      <c r="T38" s="191"/>
      <c r="U38" s="191">
        <v>62691691347</v>
      </c>
      <c r="V38" s="191"/>
      <c r="W38" s="192">
        <v>70829586498</v>
      </c>
      <c r="X38" s="206"/>
      <c r="Y38" s="193">
        <f t="shared" si="0"/>
        <v>5.3307161917935169E-3</v>
      </c>
      <c r="Z38" s="30">
        <f t="shared" si="1"/>
        <v>0</v>
      </c>
    </row>
    <row r="39" spans="1:26" s="30" customFormat="1">
      <c r="A39" s="190" t="s">
        <v>371</v>
      </c>
      <c r="B39" s="190"/>
      <c r="C39" s="205">
        <v>12207622</v>
      </c>
      <c r="D39" s="205"/>
      <c r="E39" s="205">
        <v>47389415378</v>
      </c>
      <c r="F39" s="205"/>
      <c r="G39" s="205">
        <v>39755709746</v>
      </c>
      <c r="H39" s="191"/>
      <c r="I39" s="191">
        <v>2282796</v>
      </c>
      <c r="J39" s="191"/>
      <c r="K39" s="191">
        <v>0</v>
      </c>
      <c r="L39" s="191"/>
      <c r="M39" s="191">
        <v>425445</v>
      </c>
      <c r="N39" s="191"/>
      <c r="O39" s="191">
        <v>1267131499</v>
      </c>
      <c r="P39" s="191"/>
      <c r="Q39" s="191">
        <v>14064973</v>
      </c>
      <c r="R39" s="191"/>
      <c r="S39" s="191">
        <v>2488.7958115525707</v>
      </c>
      <c r="T39" s="191"/>
      <c r="U39" s="191">
        <v>45737857865</v>
      </c>
      <c r="V39" s="191"/>
      <c r="W39" s="192">
        <v>34734258436</v>
      </c>
      <c r="X39" s="206"/>
      <c r="Y39" s="193">
        <f t="shared" si="0"/>
        <v>2.614140262698753E-3</v>
      </c>
      <c r="Z39" s="30">
        <f t="shared" si="1"/>
        <v>0</v>
      </c>
    </row>
    <row r="40" spans="1:26" s="30" customFormat="1">
      <c r="A40" s="207" t="s">
        <v>354</v>
      </c>
      <c r="B40" s="190"/>
      <c r="C40" s="205">
        <v>19174059</v>
      </c>
      <c r="D40" s="205"/>
      <c r="E40" s="205">
        <v>45380102488</v>
      </c>
      <c r="F40" s="205"/>
      <c r="G40" s="205">
        <v>33485484606</v>
      </c>
      <c r="H40" s="191"/>
      <c r="I40" s="191">
        <v>0</v>
      </c>
      <c r="J40" s="191"/>
      <c r="K40" s="191">
        <v>0</v>
      </c>
      <c r="L40" s="191"/>
      <c r="M40" s="191">
        <v>1938963</v>
      </c>
      <c r="N40" s="191"/>
      <c r="O40" s="191">
        <v>3409553882</v>
      </c>
      <c r="P40" s="191"/>
      <c r="Q40" s="191">
        <v>17235096</v>
      </c>
      <c r="R40" s="191"/>
      <c r="S40" s="191">
        <v>1754</v>
      </c>
      <c r="T40" s="191"/>
      <c r="U40" s="191">
        <v>40791072087</v>
      </c>
      <c r="V40" s="191"/>
      <c r="W40" s="192">
        <v>29996677717</v>
      </c>
      <c r="X40" s="206"/>
      <c r="Y40" s="193">
        <f t="shared" si="0"/>
        <v>2.2575844856942496E-3</v>
      </c>
      <c r="Z40" s="30">
        <f t="shared" si="1"/>
        <v>0</v>
      </c>
    </row>
    <row r="41" spans="1:26" s="30" customFormat="1">
      <c r="A41" s="190" t="s">
        <v>502</v>
      </c>
      <c r="B41" s="190"/>
      <c r="C41" s="205">
        <v>19629752</v>
      </c>
      <c r="D41" s="205"/>
      <c r="E41" s="205">
        <v>37663310376</v>
      </c>
      <c r="F41" s="205"/>
      <c r="G41" s="205">
        <v>22847710447</v>
      </c>
      <c r="H41" s="191"/>
      <c r="I41" s="191">
        <v>0</v>
      </c>
      <c r="J41" s="191"/>
      <c r="K41" s="191">
        <v>0</v>
      </c>
      <c r="L41" s="191"/>
      <c r="M41" s="191">
        <v>2164268</v>
      </c>
      <c r="N41" s="191"/>
      <c r="O41" s="191">
        <v>2476661935</v>
      </c>
      <c r="P41" s="191"/>
      <c r="Q41" s="191">
        <v>17465484</v>
      </c>
      <c r="R41" s="191"/>
      <c r="S41" s="191">
        <v>1179</v>
      </c>
      <c r="T41" s="191"/>
      <c r="U41" s="191">
        <v>33510761866</v>
      </c>
      <c r="V41" s="191"/>
      <c r="W41" s="192">
        <v>20432630982</v>
      </c>
      <c r="X41" s="206"/>
      <c r="Y41" s="193">
        <f t="shared" si="0"/>
        <v>1.5377833219422344E-3</v>
      </c>
      <c r="Z41" s="30">
        <f t="shared" si="1"/>
        <v>0</v>
      </c>
    </row>
    <row r="42" spans="1:26" s="30" customFormat="1">
      <c r="A42" s="207" t="s">
        <v>518</v>
      </c>
      <c r="B42" s="190"/>
      <c r="C42" s="205">
        <v>4860549</v>
      </c>
      <c r="D42" s="205"/>
      <c r="E42" s="205">
        <v>19794771815</v>
      </c>
      <c r="F42" s="205"/>
      <c r="G42" s="205">
        <v>16359537839</v>
      </c>
      <c r="H42" s="191"/>
      <c r="I42" s="191">
        <v>0</v>
      </c>
      <c r="J42" s="191"/>
      <c r="K42" s="191">
        <v>0</v>
      </c>
      <c r="L42" s="191"/>
      <c r="M42" s="191">
        <v>282311</v>
      </c>
      <c r="N42" s="191"/>
      <c r="O42" s="191">
        <v>1026671819</v>
      </c>
      <c r="P42" s="191"/>
      <c r="Q42" s="191">
        <v>4578238</v>
      </c>
      <c r="R42" s="191"/>
      <c r="S42" s="191">
        <v>3450</v>
      </c>
      <c r="T42" s="191"/>
      <c r="U42" s="191">
        <v>18645049463</v>
      </c>
      <c r="V42" s="191"/>
      <c r="W42" s="192">
        <v>15672826364</v>
      </c>
      <c r="X42" s="206"/>
      <c r="Y42" s="193">
        <f t="shared" si="0"/>
        <v>1.1795549487233308E-3</v>
      </c>
      <c r="Z42" s="30">
        <f t="shared" si="1"/>
        <v>0</v>
      </c>
    </row>
    <row r="43" spans="1:26" s="30" customFormat="1">
      <c r="A43" s="207" t="s">
        <v>327</v>
      </c>
      <c r="B43" s="190"/>
      <c r="C43" s="205">
        <v>8804368</v>
      </c>
      <c r="D43" s="205"/>
      <c r="E43" s="205">
        <v>44531904419</v>
      </c>
      <c r="F43" s="205"/>
      <c r="G43" s="205">
        <v>49331033951</v>
      </c>
      <c r="H43" s="191"/>
      <c r="I43" s="191">
        <v>0</v>
      </c>
      <c r="J43" s="191"/>
      <c r="K43" s="191">
        <v>0</v>
      </c>
      <c r="L43" s="191"/>
      <c r="M43" s="191">
        <v>593556</v>
      </c>
      <c r="N43" s="191"/>
      <c r="O43" s="191">
        <v>3282761598</v>
      </c>
      <c r="P43" s="191"/>
      <c r="Q43" s="191">
        <v>8210812</v>
      </c>
      <c r="R43" s="191"/>
      <c r="S43" s="191">
        <v>5650</v>
      </c>
      <c r="T43" s="191"/>
      <c r="U43" s="191">
        <v>41529737874</v>
      </c>
      <c r="V43" s="191"/>
      <c r="W43" s="192">
        <v>46032484695</v>
      </c>
      <c r="X43" s="206"/>
      <c r="Y43" s="193">
        <f t="shared" si="0"/>
        <v>3.4644577731517984E-3</v>
      </c>
      <c r="Z43" s="30">
        <f t="shared" si="1"/>
        <v>0</v>
      </c>
    </row>
    <row r="44" spans="1:26" s="30" customFormat="1">
      <c r="A44" s="207" t="s">
        <v>281</v>
      </c>
      <c r="B44" s="190"/>
      <c r="C44" s="205">
        <v>3663302</v>
      </c>
      <c r="D44" s="205"/>
      <c r="E44" s="205">
        <v>26031956026</v>
      </c>
      <c r="F44" s="205"/>
      <c r="G44" s="205">
        <v>24645196104</v>
      </c>
      <c r="H44" s="191"/>
      <c r="I44" s="191">
        <v>0</v>
      </c>
      <c r="J44" s="191"/>
      <c r="K44" s="191">
        <v>0</v>
      </c>
      <c r="L44" s="191"/>
      <c r="M44" s="191">
        <v>0</v>
      </c>
      <c r="N44" s="191"/>
      <c r="O44" s="191">
        <v>0</v>
      </c>
      <c r="P44" s="191"/>
      <c r="Q44" s="191">
        <v>3663302</v>
      </c>
      <c r="R44" s="191"/>
      <c r="S44" s="191">
        <v>6780</v>
      </c>
      <c r="T44" s="191"/>
      <c r="U44" s="191">
        <v>26031956026</v>
      </c>
      <c r="V44" s="191"/>
      <c r="W44" s="192">
        <v>24645196104</v>
      </c>
      <c r="X44" s="206"/>
      <c r="Y44" s="193">
        <f t="shared" si="0"/>
        <v>1.8548258209191855E-3</v>
      </c>
      <c r="Z44" s="30">
        <f t="shared" si="1"/>
        <v>0</v>
      </c>
    </row>
    <row r="45" spans="1:26" s="30" customFormat="1">
      <c r="A45" s="190" t="s">
        <v>366</v>
      </c>
      <c r="B45" s="190"/>
      <c r="C45" s="205">
        <v>1979657</v>
      </c>
      <c r="D45" s="205"/>
      <c r="E45" s="205">
        <v>18545564193</v>
      </c>
      <c r="F45" s="205"/>
      <c r="G45" s="205">
        <v>14811231059</v>
      </c>
      <c r="H45" s="191"/>
      <c r="I45" s="191">
        <v>0</v>
      </c>
      <c r="J45" s="191"/>
      <c r="K45" s="191">
        <v>0</v>
      </c>
      <c r="L45" s="191"/>
      <c r="M45" s="191">
        <v>218265</v>
      </c>
      <c r="N45" s="191"/>
      <c r="O45" s="191">
        <v>1659854956</v>
      </c>
      <c r="P45" s="191"/>
      <c r="Q45" s="191">
        <v>1761392</v>
      </c>
      <c r="R45" s="191"/>
      <c r="S45" s="191">
        <v>7880</v>
      </c>
      <c r="T45" s="191"/>
      <c r="U45" s="191">
        <v>16500842523</v>
      </c>
      <c r="V45" s="191"/>
      <c r="W45" s="192">
        <v>13772478349</v>
      </c>
      <c r="X45" s="206"/>
      <c r="Y45" s="193">
        <f t="shared" si="0"/>
        <v>1.0365325701599715E-3</v>
      </c>
      <c r="Z45" s="30">
        <f t="shared" si="1"/>
        <v>0</v>
      </c>
    </row>
    <row r="46" spans="1:26" s="30" customFormat="1">
      <c r="A46" s="190" t="s">
        <v>295</v>
      </c>
      <c r="B46" s="190"/>
      <c r="C46" s="205">
        <v>17409301</v>
      </c>
      <c r="D46" s="205"/>
      <c r="E46" s="205">
        <v>31218698827</v>
      </c>
      <c r="F46" s="205"/>
      <c r="G46" s="205">
        <v>26844925923</v>
      </c>
      <c r="H46" s="191"/>
      <c r="I46" s="191">
        <v>0</v>
      </c>
      <c r="J46" s="191"/>
      <c r="K46" s="191">
        <v>0</v>
      </c>
      <c r="L46" s="191"/>
      <c r="M46" s="191">
        <v>1805917</v>
      </c>
      <c r="N46" s="191"/>
      <c r="O46" s="191">
        <v>2751302829</v>
      </c>
      <c r="P46" s="191"/>
      <c r="Q46" s="191">
        <v>15603384</v>
      </c>
      <c r="R46" s="191"/>
      <c r="S46" s="191">
        <v>1578</v>
      </c>
      <c r="T46" s="191"/>
      <c r="U46" s="191">
        <v>27980293165</v>
      </c>
      <c r="V46" s="191"/>
      <c r="W46" s="192">
        <v>24431810814</v>
      </c>
      <c r="X46" s="206"/>
      <c r="Y46" s="193">
        <f t="shared" si="0"/>
        <v>1.8387661984261801E-3</v>
      </c>
      <c r="Z46" s="30">
        <f t="shared" si="1"/>
        <v>0</v>
      </c>
    </row>
    <row r="47" spans="1:26" s="30" customFormat="1">
      <c r="A47" s="190" t="s">
        <v>275</v>
      </c>
      <c r="B47" s="190"/>
      <c r="C47" s="205">
        <v>5582284</v>
      </c>
      <c r="D47" s="205"/>
      <c r="E47" s="205">
        <v>26577942817</v>
      </c>
      <c r="F47" s="205"/>
      <c r="G47" s="205">
        <v>22787992938</v>
      </c>
      <c r="H47" s="191"/>
      <c r="I47" s="191">
        <v>0</v>
      </c>
      <c r="J47" s="191"/>
      <c r="K47" s="191">
        <v>0</v>
      </c>
      <c r="L47" s="191"/>
      <c r="M47" s="191">
        <v>561227</v>
      </c>
      <c r="N47" s="191"/>
      <c r="O47" s="191">
        <v>2212862248</v>
      </c>
      <c r="P47" s="191"/>
      <c r="Q47" s="191">
        <v>5021057</v>
      </c>
      <c r="R47" s="191"/>
      <c r="S47" s="191">
        <v>4089</v>
      </c>
      <c r="T47" s="191"/>
      <c r="U47" s="191">
        <v>23905871831</v>
      </c>
      <c r="V47" s="191"/>
      <c r="W47" s="192">
        <v>20372396657</v>
      </c>
      <c r="X47" s="206"/>
      <c r="Y47" s="193">
        <f t="shared" si="0"/>
        <v>1.5332500173239967E-3</v>
      </c>
      <c r="Z47" s="30">
        <f t="shared" si="1"/>
        <v>0</v>
      </c>
    </row>
    <row r="48" spans="1:26" s="30" customFormat="1">
      <c r="A48" s="207" t="s">
        <v>182</v>
      </c>
      <c r="B48" s="190"/>
      <c r="C48" s="205">
        <v>49524564</v>
      </c>
      <c r="D48" s="205"/>
      <c r="E48" s="205">
        <v>105221414403</v>
      </c>
      <c r="F48" s="205"/>
      <c r="G48" s="205">
        <v>98430903461</v>
      </c>
      <c r="H48" s="191"/>
      <c r="I48" s="191">
        <v>0</v>
      </c>
      <c r="J48" s="191"/>
      <c r="K48" s="191">
        <v>0</v>
      </c>
      <c r="L48" s="191"/>
      <c r="M48" s="191">
        <v>0</v>
      </c>
      <c r="N48" s="191"/>
      <c r="O48" s="191">
        <v>0</v>
      </c>
      <c r="P48" s="191"/>
      <c r="Q48" s="191">
        <v>49524564</v>
      </c>
      <c r="R48" s="191"/>
      <c r="S48" s="191">
        <v>1962</v>
      </c>
      <c r="T48" s="191"/>
      <c r="U48" s="191">
        <v>105221414403</v>
      </c>
      <c r="V48" s="191"/>
      <c r="W48" s="192">
        <v>96416092158</v>
      </c>
      <c r="X48" s="206"/>
      <c r="Y48" s="193">
        <f t="shared" si="0"/>
        <v>7.2563860531731231E-3</v>
      </c>
      <c r="Z48" s="30">
        <f t="shared" si="1"/>
        <v>0</v>
      </c>
    </row>
    <row r="49" spans="1:26" s="30" customFormat="1">
      <c r="A49" s="190" t="s">
        <v>346</v>
      </c>
      <c r="B49" s="190"/>
      <c r="C49" s="205">
        <v>19314974</v>
      </c>
      <c r="D49" s="205"/>
      <c r="E49" s="205">
        <v>159968193573</v>
      </c>
      <c r="F49" s="205"/>
      <c r="G49" s="205">
        <v>175365873649</v>
      </c>
      <c r="H49" s="191"/>
      <c r="I49" s="191">
        <v>0</v>
      </c>
      <c r="J49" s="191"/>
      <c r="K49" s="191">
        <v>0</v>
      </c>
      <c r="L49" s="191"/>
      <c r="M49" s="191">
        <v>0</v>
      </c>
      <c r="N49" s="191"/>
      <c r="O49" s="191">
        <v>0</v>
      </c>
      <c r="P49" s="191"/>
      <c r="Q49" s="191">
        <v>19314974</v>
      </c>
      <c r="R49" s="191"/>
      <c r="S49" s="191">
        <v>7670</v>
      </c>
      <c r="T49" s="191"/>
      <c r="U49" s="191">
        <v>159968193573</v>
      </c>
      <c r="V49" s="191"/>
      <c r="W49" s="192">
        <v>147000683158</v>
      </c>
      <c r="X49" s="206"/>
      <c r="Y49" s="193">
        <f t="shared" si="0"/>
        <v>1.1063440585484514E-2</v>
      </c>
      <c r="Z49" s="30">
        <f t="shared" si="1"/>
        <v>0</v>
      </c>
    </row>
    <row r="50" spans="1:26" s="30" customFormat="1">
      <c r="A50" s="190" t="s">
        <v>271</v>
      </c>
      <c r="B50" s="190"/>
      <c r="C50" s="205">
        <v>3700496</v>
      </c>
      <c r="D50" s="205"/>
      <c r="E50" s="205">
        <v>17998863234</v>
      </c>
      <c r="F50" s="205"/>
      <c r="G50" s="205">
        <v>14213890706</v>
      </c>
      <c r="H50" s="191"/>
      <c r="I50" s="191">
        <v>0</v>
      </c>
      <c r="J50" s="191"/>
      <c r="K50" s="191">
        <v>0</v>
      </c>
      <c r="L50" s="191"/>
      <c r="M50" s="191">
        <v>333979</v>
      </c>
      <c r="N50" s="191"/>
      <c r="O50" s="191">
        <v>1219899834</v>
      </c>
      <c r="P50" s="191"/>
      <c r="Q50" s="191">
        <v>3366517</v>
      </c>
      <c r="R50" s="191"/>
      <c r="S50" s="191">
        <v>3713</v>
      </c>
      <c r="T50" s="191"/>
      <c r="U50" s="191">
        <v>16374420905</v>
      </c>
      <c r="V50" s="191"/>
      <c r="W50" s="192">
        <v>12403253572</v>
      </c>
      <c r="X50" s="206"/>
      <c r="Y50" s="193">
        <f t="shared" si="0"/>
        <v>9.3348313771460668E-4</v>
      </c>
      <c r="Z50" s="30">
        <f t="shared" si="1"/>
        <v>0</v>
      </c>
    </row>
    <row r="51" spans="1:26" s="30" customFormat="1">
      <c r="A51" s="207" t="s">
        <v>293</v>
      </c>
      <c r="B51" s="190"/>
      <c r="C51" s="205">
        <v>13889524</v>
      </c>
      <c r="D51" s="205"/>
      <c r="E51" s="205">
        <v>31798469685</v>
      </c>
      <c r="F51" s="205"/>
      <c r="G51" s="205">
        <v>42076928315</v>
      </c>
      <c r="H51" s="191"/>
      <c r="I51" s="191">
        <v>0</v>
      </c>
      <c r="J51" s="191"/>
      <c r="K51" s="191">
        <v>0</v>
      </c>
      <c r="L51" s="191"/>
      <c r="M51" s="191">
        <v>1303093</v>
      </c>
      <c r="N51" s="191"/>
      <c r="O51" s="191">
        <v>3766976336</v>
      </c>
      <c r="P51" s="191"/>
      <c r="Q51" s="191">
        <v>12586431</v>
      </c>
      <c r="R51" s="191"/>
      <c r="S51" s="191">
        <v>2925</v>
      </c>
      <c r="T51" s="191"/>
      <c r="U51" s="191">
        <v>28815187950</v>
      </c>
      <c r="V51" s="191"/>
      <c r="W51" s="192">
        <v>36530728328</v>
      </c>
      <c r="X51" s="206"/>
      <c r="Y51" s="193">
        <f t="shared" si="0"/>
        <v>2.7493446541803322E-3</v>
      </c>
      <c r="Z51" s="30">
        <f t="shared" si="1"/>
        <v>0</v>
      </c>
    </row>
    <row r="52" spans="1:26" s="30" customFormat="1">
      <c r="A52" s="207" t="s">
        <v>241</v>
      </c>
      <c r="B52" s="190"/>
      <c r="C52" s="205">
        <v>3875962</v>
      </c>
      <c r="D52" s="205"/>
      <c r="E52" s="205">
        <v>16905040617</v>
      </c>
      <c r="F52" s="205"/>
      <c r="G52" s="205">
        <v>21191464487</v>
      </c>
      <c r="H52" s="191"/>
      <c r="I52" s="191">
        <v>0</v>
      </c>
      <c r="J52" s="191"/>
      <c r="K52" s="191">
        <v>0</v>
      </c>
      <c r="L52" s="191"/>
      <c r="M52" s="191">
        <v>402063</v>
      </c>
      <c r="N52" s="191"/>
      <c r="O52" s="191">
        <v>2147530836</v>
      </c>
      <c r="P52" s="191"/>
      <c r="Q52" s="191">
        <v>3473899</v>
      </c>
      <c r="R52" s="191"/>
      <c r="S52" s="191">
        <v>5360</v>
      </c>
      <c r="T52" s="191"/>
      <c r="U52" s="191">
        <v>15151439487</v>
      </c>
      <c r="V52" s="191"/>
      <c r="W52" s="192">
        <v>18476165283</v>
      </c>
      <c r="X52" s="206"/>
      <c r="Y52" s="193">
        <f t="shared" si="0"/>
        <v>1.3905374618998012E-3</v>
      </c>
      <c r="Z52" s="30">
        <f t="shared" si="1"/>
        <v>0</v>
      </c>
    </row>
    <row r="53" spans="1:26" s="30" customFormat="1">
      <c r="A53" s="190" t="s">
        <v>257</v>
      </c>
      <c r="B53" s="190"/>
      <c r="C53" s="208">
        <v>2279393</v>
      </c>
      <c r="D53" s="205"/>
      <c r="E53" s="208">
        <v>54239987004</v>
      </c>
      <c r="F53" s="205"/>
      <c r="G53" s="208">
        <v>59054900660</v>
      </c>
      <c r="H53" s="191"/>
      <c r="I53" s="191">
        <v>0</v>
      </c>
      <c r="J53" s="209"/>
      <c r="K53" s="191">
        <v>0</v>
      </c>
      <c r="L53" s="209"/>
      <c r="M53" s="191">
        <v>236447</v>
      </c>
      <c r="N53" s="209"/>
      <c r="O53" s="191">
        <v>5835545006</v>
      </c>
      <c r="P53" s="209"/>
      <c r="Q53" s="191">
        <v>2042946</v>
      </c>
      <c r="R53" s="191"/>
      <c r="S53" s="191">
        <v>24680</v>
      </c>
      <c r="T53" s="191"/>
      <c r="U53" s="191">
        <v>48613540750</v>
      </c>
      <c r="V53" s="191"/>
      <c r="W53" s="192">
        <v>50030161400</v>
      </c>
      <c r="X53" s="206"/>
      <c r="Y53" s="193">
        <f t="shared" si="0"/>
        <v>3.7653275225678988E-3</v>
      </c>
      <c r="Z53" s="30">
        <f t="shared" si="1"/>
        <v>0</v>
      </c>
    </row>
    <row r="54" spans="1:26" s="30" customFormat="1" ht="58.8">
      <c r="A54" s="207" t="s">
        <v>402</v>
      </c>
      <c r="B54" s="190"/>
      <c r="C54" s="205">
        <v>2710529</v>
      </c>
      <c r="D54" s="205"/>
      <c r="E54" s="205">
        <v>19006001891</v>
      </c>
      <c r="F54" s="205"/>
      <c r="G54" s="205">
        <v>13968988528</v>
      </c>
      <c r="H54" s="191"/>
      <c r="I54" s="191">
        <v>0</v>
      </c>
      <c r="J54" s="191"/>
      <c r="K54" s="191">
        <v>0</v>
      </c>
      <c r="L54" s="191"/>
      <c r="M54" s="191">
        <v>186780</v>
      </c>
      <c r="N54" s="191"/>
      <c r="O54" s="191">
        <v>970425516</v>
      </c>
      <c r="P54" s="191"/>
      <c r="Q54" s="191">
        <v>2523749</v>
      </c>
      <c r="R54" s="191"/>
      <c r="S54" s="191">
        <v>5390</v>
      </c>
      <c r="T54" s="191"/>
      <c r="U54" s="191">
        <v>17696316205</v>
      </c>
      <c r="V54" s="191"/>
      <c r="W54" s="210">
        <v>13497855868</v>
      </c>
      <c r="X54" s="206"/>
      <c r="Y54" s="193">
        <f t="shared" si="0"/>
        <v>1.0158641661994522E-3</v>
      </c>
      <c r="Z54" s="30">
        <f t="shared" si="1"/>
        <v>0</v>
      </c>
    </row>
    <row r="55" spans="1:26" s="30" customFormat="1">
      <c r="A55" s="190" t="s">
        <v>391</v>
      </c>
      <c r="B55" s="190"/>
      <c r="C55" s="205">
        <v>133149</v>
      </c>
      <c r="D55" s="205"/>
      <c r="E55" s="205">
        <v>37512842774</v>
      </c>
      <c r="F55" s="205"/>
      <c r="G55" s="205">
        <v>69459320497</v>
      </c>
      <c r="H55" s="191"/>
      <c r="I55" s="191">
        <v>4526384</v>
      </c>
      <c r="J55" s="191"/>
      <c r="K55" s="191">
        <v>0</v>
      </c>
      <c r="L55" s="191"/>
      <c r="M55" s="191">
        <v>13810</v>
      </c>
      <c r="N55" s="191"/>
      <c r="O55" s="191">
        <v>6995937621</v>
      </c>
      <c r="P55" s="191"/>
      <c r="Q55" s="191">
        <v>4645723</v>
      </c>
      <c r="R55" s="191"/>
      <c r="S55" s="191">
        <v>13031.998438563814</v>
      </c>
      <c r="T55" s="191"/>
      <c r="U55" s="191">
        <v>33622071091</v>
      </c>
      <c r="V55" s="191"/>
      <c r="W55" s="192">
        <v>60075057072</v>
      </c>
      <c r="X55" s="206"/>
      <c r="Y55" s="193">
        <f t="shared" si="0"/>
        <v>4.5213179306880843E-3</v>
      </c>
      <c r="Z55" s="30">
        <f t="shared" si="1"/>
        <v>0</v>
      </c>
    </row>
    <row r="56" spans="1:26" s="30" customFormat="1">
      <c r="A56" s="207" t="s">
        <v>268</v>
      </c>
      <c r="B56" s="190"/>
      <c r="C56" s="205">
        <v>40095929</v>
      </c>
      <c r="D56" s="205"/>
      <c r="E56" s="205">
        <v>39039904389</v>
      </c>
      <c r="F56" s="205"/>
      <c r="G56" s="205">
        <v>26616825621</v>
      </c>
      <c r="H56" s="191"/>
      <c r="I56" s="191">
        <v>0</v>
      </c>
      <c r="J56" s="191"/>
      <c r="K56" s="191">
        <v>0</v>
      </c>
      <c r="L56" s="191"/>
      <c r="M56" s="191">
        <v>3113321</v>
      </c>
      <c r="N56" s="191"/>
      <c r="O56" s="191">
        <v>1923434679</v>
      </c>
      <c r="P56" s="191"/>
      <c r="Q56" s="190">
        <v>36982608</v>
      </c>
      <c r="R56" s="190"/>
      <c r="S56" s="191">
        <v>603</v>
      </c>
      <c r="T56" s="190"/>
      <c r="U56" s="192">
        <v>36008580332</v>
      </c>
      <c r="V56" s="190"/>
      <c r="W56" s="192">
        <v>22128129664</v>
      </c>
      <c r="X56" s="206"/>
      <c r="Y56" s="193">
        <f t="shared" si="0"/>
        <v>1.6653885039597403E-3</v>
      </c>
      <c r="Z56" s="30">
        <f t="shared" si="1"/>
        <v>0</v>
      </c>
    </row>
    <row r="57" spans="1:26" s="30" customFormat="1">
      <c r="A57" s="207" t="s">
        <v>103</v>
      </c>
      <c r="B57" s="190"/>
      <c r="C57" s="205">
        <v>4911225</v>
      </c>
      <c r="D57" s="205"/>
      <c r="E57" s="205">
        <v>14797907630</v>
      </c>
      <c r="F57" s="205"/>
      <c r="G57" s="205">
        <v>12553520934</v>
      </c>
      <c r="H57" s="191"/>
      <c r="I57" s="191">
        <v>0</v>
      </c>
      <c r="J57" s="191"/>
      <c r="K57" s="191">
        <v>0</v>
      </c>
      <c r="L57" s="191"/>
      <c r="M57" s="191">
        <v>475525</v>
      </c>
      <c r="N57" s="191"/>
      <c r="O57" s="191">
        <v>1165860815</v>
      </c>
      <c r="P57" s="191"/>
      <c r="Q57" s="191">
        <v>4435700</v>
      </c>
      <c r="R57" s="191"/>
      <c r="S57" s="191">
        <v>2480</v>
      </c>
      <c r="T57" s="191"/>
      <c r="U57" s="191">
        <v>13365113363</v>
      </c>
      <c r="V57" s="191"/>
      <c r="W57" s="192">
        <v>10915501859</v>
      </c>
      <c r="X57" s="206"/>
      <c r="Y57" s="193">
        <f t="shared" si="0"/>
        <v>8.2151323166296567E-4</v>
      </c>
      <c r="Z57" s="30">
        <f t="shared" si="1"/>
        <v>0</v>
      </c>
    </row>
    <row r="58" spans="1:26" s="30" customFormat="1">
      <c r="A58" s="207" t="s">
        <v>112</v>
      </c>
      <c r="B58" s="190"/>
      <c r="C58" s="205">
        <v>3727581</v>
      </c>
      <c r="D58" s="205"/>
      <c r="E58" s="205">
        <v>11566289941</v>
      </c>
      <c r="F58" s="205"/>
      <c r="G58" s="205">
        <v>9583504780</v>
      </c>
      <c r="H58" s="191"/>
      <c r="I58" s="191">
        <v>0</v>
      </c>
      <c r="J58" s="191"/>
      <c r="K58" s="191">
        <v>0</v>
      </c>
      <c r="L58" s="191"/>
      <c r="M58" s="191">
        <v>311394</v>
      </c>
      <c r="N58" s="191"/>
      <c r="O58" s="191">
        <v>734370946</v>
      </c>
      <c r="P58" s="191"/>
      <c r="Q58" s="191">
        <v>3416187</v>
      </c>
      <c r="R58" s="191"/>
      <c r="S58" s="191">
        <v>2352</v>
      </c>
      <c r="T58" s="191"/>
      <c r="U58" s="191">
        <v>10600067264</v>
      </c>
      <c r="V58" s="191"/>
      <c r="W58" s="192">
        <v>7972762268</v>
      </c>
      <c r="X58" s="206"/>
      <c r="Y58" s="193">
        <f t="shared" si="0"/>
        <v>6.0003926348699049E-4</v>
      </c>
      <c r="Z58" s="30">
        <f t="shared" si="1"/>
        <v>0</v>
      </c>
    </row>
    <row r="59" spans="1:26" s="30" customFormat="1">
      <c r="A59" s="190" t="s">
        <v>243</v>
      </c>
      <c r="B59" s="190"/>
      <c r="C59" s="205">
        <v>8690076</v>
      </c>
      <c r="D59" s="205"/>
      <c r="E59" s="205">
        <v>27506340321</v>
      </c>
      <c r="F59" s="205"/>
      <c r="G59" s="205">
        <v>21082994689</v>
      </c>
      <c r="H59" s="191"/>
      <c r="I59" s="191">
        <v>0</v>
      </c>
      <c r="J59" s="191"/>
      <c r="K59" s="191">
        <v>0</v>
      </c>
      <c r="L59" s="191"/>
      <c r="M59" s="191">
        <v>841411</v>
      </c>
      <c r="N59" s="191"/>
      <c r="O59" s="191">
        <v>1872873535</v>
      </c>
      <c r="P59" s="191"/>
      <c r="Q59" s="191">
        <v>7848665</v>
      </c>
      <c r="R59" s="191"/>
      <c r="S59" s="191">
        <v>2236</v>
      </c>
      <c r="T59" s="191"/>
      <c r="U59" s="191">
        <v>24843056673</v>
      </c>
      <c r="V59" s="191"/>
      <c r="W59" s="192">
        <v>17413956419</v>
      </c>
      <c r="X59" s="206"/>
      <c r="Y59" s="193">
        <f t="shared" si="0"/>
        <v>1.3105944003862164E-3</v>
      </c>
      <c r="Z59" s="30">
        <f t="shared" si="1"/>
        <v>0</v>
      </c>
    </row>
    <row r="60" spans="1:26" s="30" customFormat="1">
      <c r="A60" s="207" t="s">
        <v>188</v>
      </c>
      <c r="B60" s="190"/>
      <c r="C60" s="205">
        <v>9098731</v>
      </c>
      <c r="D60" s="205"/>
      <c r="E60" s="205">
        <v>21337998352</v>
      </c>
      <c r="F60" s="205"/>
      <c r="G60" s="205">
        <v>21036166900</v>
      </c>
      <c r="H60" s="191"/>
      <c r="I60" s="191">
        <v>0</v>
      </c>
      <c r="J60" s="191"/>
      <c r="K60" s="191">
        <v>0</v>
      </c>
      <c r="L60" s="191"/>
      <c r="M60" s="191">
        <v>884499</v>
      </c>
      <c r="N60" s="191"/>
      <c r="O60" s="191">
        <v>1983546075</v>
      </c>
      <c r="P60" s="191"/>
      <c r="Q60" s="191">
        <v>8214232</v>
      </c>
      <c r="R60" s="191"/>
      <c r="S60" s="191">
        <v>2286</v>
      </c>
      <c r="T60" s="191"/>
      <c r="U60" s="191">
        <v>19263704893</v>
      </c>
      <c r="V60" s="191"/>
      <c r="W60" s="192">
        <v>18632582468</v>
      </c>
      <c r="X60" s="206"/>
      <c r="Y60" s="193">
        <f t="shared" si="0"/>
        <v>1.4023095992505934E-3</v>
      </c>
      <c r="Z60" s="30">
        <f t="shared" si="1"/>
        <v>0</v>
      </c>
    </row>
    <row r="61" spans="1:26" s="30" customFormat="1">
      <c r="A61" s="190" t="s">
        <v>165</v>
      </c>
      <c r="B61" s="190"/>
      <c r="C61" s="205">
        <v>6823128</v>
      </c>
      <c r="D61" s="205"/>
      <c r="E61" s="205">
        <v>43211799164</v>
      </c>
      <c r="F61" s="205"/>
      <c r="G61" s="205">
        <v>43059650006</v>
      </c>
      <c r="H61" s="191"/>
      <c r="I61" s="191">
        <v>0</v>
      </c>
      <c r="J61" s="191"/>
      <c r="K61" s="191">
        <v>0</v>
      </c>
      <c r="L61" s="191"/>
      <c r="M61" s="191">
        <v>707782</v>
      </c>
      <c r="N61" s="191"/>
      <c r="O61" s="191">
        <v>4464203933</v>
      </c>
      <c r="P61" s="191"/>
      <c r="Q61" s="191">
        <v>6115346</v>
      </c>
      <c r="R61" s="191"/>
      <c r="S61" s="191">
        <v>6610</v>
      </c>
      <c r="T61" s="191"/>
      <c r="U61" s="191">
        <v>38729319334</v>
      </c>
      <c r="V61" s="191"/>
      <c r="W61" s="192">
        <v>40109971625</v>
      </c>
      <c r="X61" s="206"/>
      <c r="Y61" s="193">
        <f t="shared" si="0"/>
        <v>3.0187226237697079E-3</v>
      </c>
      <c r="Z61" s="30">
        <f t="shared" si="1"/>
        <v>0</v>
      </c>
    </row>
    <row r="62" spans="1:26" s="30" customFormat="1">
      <c r="A62" s="207" t="s">
        <v>519</v>
      </c>
      <c r="B62" s="190"/>
      <c r="C62" s="205">
        <v>1524606</v>
      </c>
      <c r="D62" s="205"/>
      <c r="E62" s="205">
        <v>27383661158</v>
      </c>
      <c r="F62" s="205"/>
      <c r="G62" s="205">
        <v>19379234395</v>
      </c>
      <c r="H62" s="191"/>
      <c r="I62" s="191">
        <v>0</v>
      </c>
      <c r="J62" s="191"/>
      <c r="K62" s="191">
        <v>0</v>
      </c>
      <c r="L62" s="191"/>
      <c r="M62" s="191">
        <v>152535</v>
      </c>
      <c r="N62" s="191"/>
      <c r="O62" s="191">
        <v>1809260394</v>
      </c>
      <c r="P62" s="191"/>
      <c r="Q62" s="191">
        <v>1372071</v>
      </c>
      <c r="R62" s="191"/>
      <c r="S62" s="191">
        <v>12050</v>
      </c>
      <c r="T62" s="191"/>
      <c r="U62" s="191">
        <v>24643958733</v>
      </c>
      <c r="V62" s="191"/>
      <c r="W62" s="192">
        <v>16405651943</v>
      </c>
      <c r="X62" s="206"/>
      <c r="Y62" s="193">
        <f t="shared" si="0"/>
        <v>1.2347082451476445E-3</v>
      </c>
      <c r="Z62" s="30">
        <f t="shared" si="1"/>
        <v>0</v>
      </c>
    </row>
    <row r="63" spans="1:26" s="30" customFormat="1">
      <c r="A63" s="207" t="s">
        <v>274</v>
      </c>
      <c r="B63" s="190"/>
      <c r="C63" s="205">
        <v>12816222</v>
      </c>
      <c r="D63" s="205"/>
      <c r="E63" s="205">
        <v>16625735073</v>
      </c>
      <c r="F63" s="205"/>
      <c r="G63" s="205">
        <v>16010895131</v>
      </c>
      <c r="H63" s="191"/>
      <c r="I63" s="191">
        <v>0</v>
      </c>
      <c r="J63" s="191"/>
      <c r="K63" s="191">
        <v>0</v>
      </c>
      <c r="L63" s="191"/>
      <c r="M63" s="191">
        <v>1329463</v>
      </c>
      <c r="N63" s="191"/>
      <c r="O63" s="191">
        <v>1584084523</v>
      </c>
      <c r="P63" s="191"/>
      <c r="Q63" s="191">
        <v>11486759</v>
      </c>
      <c r="R63" s="191"/>
      <c r="S63" s="191">
        <v>1189</v>
      </c>
      <c r="T63" s="191"/>
      <c r="U63" s="191">
        <v>14901100495</v>
      </c>
      <c r="V63" s="191"/>
      <c r="W63" s="192">
        <v>13552181996</v>
      </c>
      <c r="X63" s="206"/>
      <c r="Y63" s="193">
        <f t="shared" si="0"/>
        <v>1.0199528131122112E-3</v>
      </c>
      <c r="Z63" s="30">
        <f t="shared" si="1"/>
        <v>0</v>
      </c>
    </row>
    <row r="64" spans="1:26" s="30" customFormat="1">
      <c r="A64" s="207" t="s">
        <v>326</v>
      </c>
      <c r="B64" s="190"/>
      <c r="C64" s="205">
        <v>4455134</v>
      </c>
      <c r="D64" s="205"/>
      <c r="E64" s="205">
        <v>21340790570</v>
      </c>
      <c r="F64" s="205"/>
      <c r="G64" s="205">
        <v>23650722608</v>
      </c>
      <c r="H64" s="191"/>
      <c r="I64" s="191">
        <v>0</v>
      </c>
      <c r="J64" s="191"/>
      <c r="K64" s="191">
        <v>0</v>
      </c>
      <c r="L64" s="191"/>
      <c r="M64" s="191">
        <v>491198</v>
      </c>
      <c r="N64" s="191"/>
      <c r="O64" s="191">
        <v>2403075313</v>
      </c>
      <c r="P64" s="191"/>
      <c r="Q64" s="191">
        <v>3963936</v>
      </c>
      <c r="R64" s="191"/>
      <c r="S64" s="191">
        <v>4930</v>
      </c>
      <c r="T64" s="191"/>
      <c r="U64" s="191">
        <v>18987875114</v>
      </c>
      <c r="V64" s="191"/>
      <c r="W64" s="192">
        <v>19391143242</v>
      </c>
      <c r="X64" s="206"/>
      <c r="Y64" s="193">
        <f t="shared" si="0"/>
        <v>1.4593997560671294E-3</v>
      </c>
      <c r="Z64" s="30">
        <f t="shared" si="1"/>
        <v>0</v>
      </c>
    </row>
    <row r="65" spans="1:26" s="30" customFormat="1">
      <c r="A65" s="207" t="s">
        <v>136</v>
      </c>
      <c r="B65" s="190"/>
      <c r="C65" s="205">
        <v>2673061</v>
      </c>
      <c r="D65" s="205"/>
      <c r="E65" s="205">
        <v>11942791062</v>
      </c>
      <c r="F65" s="205"/>
      <c r="G65" s="205">
        <v>9498238096</v>
      </c>
      <c r="H65" s="191"/>
      <c r="I65" s="191">
        <v>1197889</v>
      </c>
      <c r="J65" s="191"/>
      <c r="K65" s="191">
        <v>0</v>
      </c>
      <c r="L65" s="191"/>
      <c r="M65" s="191">
        <v>277283</v>
      </c>
      <c r="N65" s="191"/>
      <c r="O65" s="191">
        <v>897380983</v>
      </c>
      <c r="P65" s="191"/>
      <c r="Q65" s="191">
        <v>3593667</v>
      </c>
      <c r="R65" s="191"/>
      <c r="S65" s="191">
        <v>2210.6666666666665</v>
      </c>
      <c r="T65" s="191"/>
      <c r="U65" s="191">
        <v>10703936830</v>
      </c>
      <c r="V65" s="191"/>
      <c r="W65" s="192">
        <v>7882989642</v>
      </c>
      <c r="X65" s="206"/>
      <c r="Y65" s="193">
        <f t="shared" si="0"/>
        <v>5.9328287234228802E-4</v>
      </c>
      <c r="Z65" s="30">
        <f t="shared" si="1"/>
        <v>0</v>
      </c>
    </row>
    <row r="66" spans="1:26" s="30" customFormat="1">
      <c r="A66" s="207" t="s">
        <v>244</v>
      </c>
      <c r="B66" s="190"/>
      <c r="C66" s="205">
        <v>14164134</v>
      </c>
      <c r="D66" s="205"/>
      <c r="E66" s="205">
        <v>49576062389</v>
      </c>
      <c r="F66" s="205"/>
      <c r="G66" s="205">
        <v>55290974393</v>
      </c>
      <c r="H66" s="191"/>
      <c r="I66" s="191">
        <v>0</v>
      </c>
      <c r="J66" s="191"/>
      <c r="K66" s="191">
        <v>0</v>
      </c>
      <c r="L66" s="191"/>
      <c r="M66" s="191">
        <v>1469286</v>
      </c>
      <c r="N66" s="191"/>
      <c r="O66" s="191">
        <v>5352251020</v>
      </c>
      <c r="P66" s="191"/>
      <c r="Q66" s="191">
        <v>12694848</v>
      </c>
      <c r="R66" s="191"/>
      <c r="S66" s="191">
        <v>3647</v>
      </c>
      <c r="T66" s="191"/>
      <c r="U66" s="191">
        <v>44433396102</v>
      </c>
      <c r="V66" s="191"/>
      <c r="W66" s="192">
        <v>45940226265</v>
      </c>
      <c r="X66" s="206"/>
      <c r="Y66" s="193">
        <f t="shared" si="0"/>
        <v>3.4575142975373481E-3</v>
      </c>
      <c r="Z66" s="30">
        <f t="shared" si="1"/>
        <v>0</v>
      </c>
    </row>
    <row r="67" spans="1:26" s="30" customFormat="1">
      <c r="A67" s="207" t="s">
        <v>226</v>
      </c>
      <c r="B67" s="190"/>
      <c r="C67" s="205">
        <v>950602</v>
      </c>
      <c r="D67" s="205"/>
      <c r="E67" s="205">
        <v>10078910353</v>
      </c>
      <c r="F67" s="205"/>
      <c r="G67" s="205">
        <v>12139677009</v>
      </c>
      <c r="H67" s="191"/>
      <c r="I67" s="191">
        <v>0</v>
      </c>
      <c r="J67" s="191"/>
      <c r="K67" s="191">
        <v>0</v>
      </c>
      <c r="L67" s="191"/>
      <c r="M67" s="191">
        <v>84874</v>
      </c>
      <c r="N67" s="191"/>
      <c r="O67" s="191">
        <v>1043043784</v>
      </c>
      <c r="P67" s="191"/>
      <c r="Q67" s="191">
        <v>865728</v>
      </c>
      <c r="R67" s="191"/>
      <c r="S67" s="191">
        <v>7685</v>
      </c>
      <c r="T67" s="191"/>
      <c r="U67" s="191">
        <v>9179020139</v>
      </c>
      <c r="V67" s="191"/>
      <c r="W67" s="192">
        <v>6601691069</v>
      </c>
      <c r="X67" s="206"/>
      <c r="Y67" s="193">
        <f t="shared" si="0"/>
        <v>4.9685086719701034E-4</v>
      </c>
      <c r="Z67" s="30">
        <f t="shared" si="1"/>
        <v>0</v>
      </c>
    </row>
    <row r="68" spans="1:26" s="30" customFormat="1">
      <c r="A68" s="207" t="s">
        <v>158</v>
      </c>
      <c r="B68" s="190"/>
      <c r="C68" s="205">
        <v>10120613</v>
      </c>
      <c r="D68" s="205"/>
      <c r="E68" s="205">
        <v>53248425192</v>
      </c>
      <c r="F68" s="205"/>
      <c r="G68" s="205">
        <v>55634788869</v>
      </c>
      <c r="H68" s="191"/>
      <c r="I68" s="191">
        <v>0</v>
      </c>
      <c r="J68" s="191"/>
      <c r="K68" s="191">
        <v>0</v>
      </c>
      <c r="L68" s="191"/>
      <c r="M68" s="191">
        <v>0</v>
      </c>
      <c r="N68" s="191"/>
      <c r="O68" s="191">
        <v>0</v>
      </c>
      <c r="P68" s="191"/>
      <c r="Q68" s="191">
        <v>10120613</v>
      </c>
      <c r="R68" s="191"/>
      <c r="S68" s="191">
        <v>4850</v>
      </c>
      <c r="T68" s="191"/>
      <c r="U68" s="191">
        <v>53248425192</v>
      </c>
      <c r="V68" s="191"/>
      <c r="W68" s="192">
        <v>48705546212</v>
      </c>
      <c r="X68" s="206"/>
      <c r="Y68" s="193">
        <f t="shared" si="0"/>
        <v>3.6656354591281864E-3</v>
      </c>
      <c r="Z68" s="30">
        <f t="shared" si="1"/>
        <v>0</v>
      </c>
    </row>
    <row r="69" spans="1:26" s="30" customFormat="1">
      <c r="A69" s="190" t="s">
        <v>520</v>
      </c>
      <c r="B69" s="190"/>
      <c r="C69" s="205">
        <v>4300949</v>
      </c>
      <c r="D69" s="205"/>
      <c r="E69" s="205">
        <v>147002012184</v>
      </c>
      <c r="F69" s="205"/>
      <c r="G69" s="205">
        <v>136225069045</v>
      </c>
      <c r="H69" s="191"/>
      <c r="I69" s="191">
        <v>0</v>
      </c>
      <c r="J69" s="191"/>
      <c r="K69" s="191">
        <v>0</v>
      </c>
      <c r="L69" s="191"/>
      <c r="M69" s="191">
        <v>0</v>
      </c>
      <c r="N69" s="191"/>
      <c r="O69" s="191">
        <v>0</v>
      </c>
      <c r="P69" s="191"/>
      <c r="Q69" s="191">
        <v>4300949</v>
      </c>
      <c r="R69" s="191"/>
      <c r="S69" s="191">
        <v>31360</v>
      </c>
      <c r="T69" s="191"/>
      <c r="U69" s="191">
        <v>147002012184</v>
      </c>
      <c r="V69" s="191"/>
      <c r="W69" s="192">
        <v>133835155553</v>
      </c>
      <c r="X69" s="206"/>
      <c r="Y69" s="193">
        <f t="shared" si="0"/>
        <v>1.0072587826807746E-2</v>
      </c>
      <c r="Z69" s="30">
        <f t="shared" si="1"/>
        <v>0</v>
      </c>
    </row>
    <row r="70" spans="1:26" s="30" customFormat="1">
      <c r="A70" s="190" t="s">
        <v>370</v>
      </c>
      <c r="B70" s="190"/>
      <c r="C70" s="205">
        <v>2939470</v>
      </c>
      <c r="D70" s="205"/>
      <c r="E70" s="205">
        <v>5006615506</v>
      </c>
      <c r="F70" s="205"/>
      <c r="G70" s="205">
        <v>4001778118</v>
      </c>
      <c r="H70" s="191"/>
      <c r="I70" s="191">
        <v>0</v>
      </c>
      <c r="J70" s="191"/>
      <c r="K70" s="191">
        <v>0</v>
      </c>
      <c r="L70" s="191"/>
      <c r="M70" s="191">
        <v>324089</v>
      </c>
      <c r="N70" s="191"/>
      <c r="O70" s="191">
        <v>435619021</v>
      </c>
      <c r="P70" s="191"/>
      <c r="Q70" s="191">
        <v>2615381</v>
      </c>
      <c r="R70" s="191"/>
      <c r="S70" s="191">
        <v>1396</v>
      </c>
      <c r="T70" s="191"/>
      <c r="U70" s="191">
        <v>4454614971</v>
      </c>
      <c r="V70" s="191"/>
      <c r="W70" s="192">
        <v>3622849094</v>
      </c>
      <c r="X70" s="206"/>
      <c r="Y70" s="193">
        <f t="shared" si="0"/>
        <v>2.7265979205392643E-4</v>
      </c>
      <c r="Z70" s="30">
        <f t="shared" si="1"/>
        <v>0</v>
      </c>
    </row>
    <row r="71" spans="1:26" s="30" customFormat="1">
      <c r="A71" s="190" t="s">
        <v>316</v>
      </c>
      <c r="B71" s="190"/>
      <c r="C71" s="205">
        <v>16327554</v>
      </c>
      <c r="D71" s="205"/>
      <c r="E71" s="205">
        <v>44316651857</v>
      </c>
      <c r="F71" s="205"/>
      <c r="G71" s="205">
        <v>30069690770</v>
      </c>
      <c r="H71" s="191"/>
      <c r="I71" s="191">
        <v>0</v>
      </c>
      <c r="J71" s="191"/>
      <c r="K71" s="191">
        <v>0</v>
      </c>
      <c r="L71" s="191"/>
      <c r="M71" s="191">
        <v>1473605</v>
      </c>
      <c r="N71" s="191"/>
      <c r="O71" s="191">
        <v>2524353786</v>
      </c>
      <c r="P71" s="191"/>
      <c r="Q71" s="191">
        <v>14853949</v>
      </c>
      <c r="R71" s="191"/>
      <c r="S71" s="191">
        <v>1766</v>
      </c>
      <c r="T71" s="191"/>
      <c r="U71" s="191">
        <v>40316956632</v>
      </c>
      <c r="V71" s="191"/>
      <c r="W71" s="192">
        <v>26029300006</v>
      </c>
      <c r="X71" s="206"/>
      <c r="Y71" s="193">
        <f t="shared" si="0"/>
        <v>1.958995073435213E-3</v>
      </c>
      <c r="Z71" s="30">
        <f t="shared" si="1"/>
        <v>0</v>
      </c>
    </row>
    <row r="72" spans="1:26" s="30" customFormat="1">
      <c r="A72" s="190" t="s">
        <v>124</v>
      </c>
      <c r="B72" s="190"/>
      <c r="C72" s="205">
        <v>685147</v>
      </c>
      <c r="D72" s="205"/>
      <c r="E72" s="205">
        <v>18320931731</v>
      </c>
      <c r="F72" s="205"/>
      <c r="G72" s="205">
        <v>25222465191</v>
      </c>
      <c r="H72" s="191"/>
      <c r="I72" s="191">
        <v>0</v>
      </c>
      <c r="J72" s="191"/>
      <c r="K72" s="191">
        <v>0</v>
      </c>
      <c r="L72" s="191"/>
      <c r="M72" s="191">
        <v>66337</v>
      </c>
      <c r="N72" s="191"/>
      <c r="O72" s="191">
        <v>2270469743</v>
      </c>
      <c r="P72" s="191"/>
      <c r="Q72" s="191">
        <v>618810</v>
      </c>
      <c r="R72" s="191"/>
      <c r="S72" s="191">
        <v>35000</v>
      </c>
      <c r="T72" s="191"/>
      <c r="U72" s="209">
        <v>16547070577</v>
      </c>
      <c r="V72" s="191"/>
      <c r="W72" s="211">
        <v>21490930956</v>
      </c>
      <c r="X72" s="206"/>
      <c r="Y72" s="193">
        <f t="shared" si="0"/>
        <v>1.6174321958959989E-3</v>
      </c>
      <c r="Z72" s="30">
        <f t="shared" si="1"/>
        <v>0</v>
      </c>
    </row>
    <row r="73" spans="1:26" s="30" customFormat="1">
      <c r="A73" s="207" t="s">
        <v>75</v>
      </c>
      <c r="B73" s="190"/>
      <c r="C73" s="205">
        <v>21240357</v>
      </c>
      <c r="D73" s="205"/>
      <c r="E73" s="205">
        <v>40168469774</v>
      </c>
      <c r="F73" s="205"/>
      <c r="G73" s="205">
        <v>42721394647</v>
      </c>
      <c r="H73" s="191"/>
      <c r="I73" s="191">
        <v>0</v>
      </c>
      <c r="J73" s="191"/>
      <c r="K73" s="191">
        <v>0</v>
      </c>
      <c r="L73" s="191"/>
      <c r="M73" s="191">
        <v>2064804</v>
      </c>
      <c r="N73" s="191"/>
      <c r="O73" s="191">
        <v>3943083668</v>
      </c>
      <c r="P73" s="191"/>
      <c r="Q73" s="191">
        <v>19175553</v>
      </c>
      <c r="R73" s="191"/>
      <c r="S73" s="191">
        <v>1919</v>
      </c>
      <c r="T73" s="191"/>
      <c r="U73" s="191">
        <v>36263638181</v>
      </c>
      <c r="V73" s="191"/>
      <c r="W73" s="192">
        <v>36513438550</v>
      </c>
      <c r="X73" s="206"/>
      <c r="Y73" s="193">
        <f t="shared" si="0"/>
        <v>2.7480434055906664E-3</v>
      </c>
      <c r="Z73" s="30">
        <f t="shared" si="1"/>
        <v>0</v>
      </c>
    </row>
    <row r="74" spans="1:26" s="30" customFormat="1">
      <c r="A74" s="190" t="s">
        <v>256</v>
      </c>
      <c r="B74" s="190"/>
      <c r="C74" s="205">
        <v>102336583</v>
      </c>
      <c r="D74" s="205"/>
      <c r="E74" s="205">
        <v>57922297548</v>
      </c>
      <c r="F74" s="205"/>
      <c r="G74" s="205">
        <v>50975851653</v>
      </c>
      <c r="H74" s="191"/>
      <c r="I74" s="191">
        <v>0</v>
      </c>
      <c r="J74" s="191"/>
      <c r="K74" s="191">
        <v>0</v>
      </c>
      <c r="L74" s="191"/>
      <c r="M74" s="191">
        <v>10982742</v>
      </c>
      <c r="N74" s="191"/>
      <c r="O74" s="191">
        <v>5190736176</v>
      </c>
      <c r="P74" s="191"/>
      <c r="Q74" s="191">
        <v>91353841</v>
      </c>
      <c r="R74" s="191"/>
      <c r="S74" s="191">
        <v>475</v>
      </c>
      <c r="T74" s="191"/>
      <c r="U74" s="191">
        <v>51706087945</v>
      </c>
      <c r="V74" s="191"/>
      <c r="W74" s="192">
        <v>43057646013</v>
      </c>
      <c r="X74" s="206"/>
      <c r="Y74" s="193">
        <f t="shared" si="0"/>
        <v>3.2405679904469555E-3</v>
      </c>
      <c r="Z74" s="30">
        <f t="shared" si="1"/>
        <v>0</v>
      </c>
    </row>
    <row r="75" spans="1:26" s="30" customFormat="1">
      <c r="A75" s="190" t="s">
        <v>147</v>
      </c>
      <c r="B75" s="190"/>
      <c r="C75" s="205">
        <v>15912136</v>
      </c>
      <c r="D75" s="205"/>
      <c r="E75" s="205">
        <v>63819442534</v>
      </c>
      <c r="F75" s="205"/>
      <c r="G75" s="205">
        <v>53209385590</v>
      </c>
      <c r="H75" s="191"/>
      <c r="I75" s="191">
        <v>4090513</v>
      </c>
      <c r="J75" s="191"/>
      <c r="K75" s="191">
        <v>0</v>
      </c>
      <c r="L75" s="191"/>
      <c r="M75" s="191">
        <v>1806917</v>
      </c>
      <c r="N75" s="191"/>
      <c r="O75" s="191">
        <v>5978779288</v>
      </c>
      <c r="P75" s="191"/>
      <c r="Q75" s="191">
        <v>18195732</v>
      </c>
      <c r="R75" s="191"/>
      <c r="S75" s="191">
        <v>2610.0775193875133</v>
      </c>
      <c r="T75" s="191"/>
      <c r="U75" s="191">
        <v>56572367997</v>
      </c>
      <c r="V75" s="191"/>
      <c r="W75" s="192">
        <v>47125155790</v>
      </c>
      <c r="X75" s="206"/>
      <c r="Y75" s="193">
        <f t="shared" ref="Y75:Y138" si="2">W75/$Z$9</f>
        <v>3.5466934572269231E-3</v>
      </c>
      <c r="Z75" s="30">
        <f t="shared" si="1"/>
        <v>0</v>
      </c>
    </row>
    <row r="76" spans="1:26" s="30" customFormat="1">
      <c r="A76" s="190" t="s">
        <v>172</v>
      </c>
      <c r="B76" s="190"/>
      <c r="C76" s="205">
        <v>10933288</v>
      </c>
      <c r="D76" s="205"/>
      <c r="E76" s="205">
        <v>33429963464</v>
      </c>
      <c r="F76" s="205"/>
      <c r="G76" s="205">
        <v>26904958740</v>
      </c>
      <c r="H76" s="191"/>
      <c r="I76" s="191">
        <v>0</v>
      </c>
      <c r="J76" s="191"/>
      <c r="K76" s="191">
        <v>0</v>
      </c>
      <c r="L76" s="191"/>
      <c r="M76" s="191">
        <v>1134141</v>
      </c>
      <c r="N76" s="191"/>
      <c r="O76" s="191">
        <v>2764678117</v>
      </c>
      <c r="P76" s="191"/>
      <c r="Q76" s="191">
        <v>9799147</v>
      </c>
      <c r="R76" s="191"/>
      <c r="S76" s="191">
        <v>2511</v>
      </c>
      <c r="T76" s="191"/>
      <c r="U76" s="191">
        <v>29962178458</v>
      </c>
      <c r="V76" s="191"/>
      <c r="W76" s="192">
        <v>24415456383</v>
      </c>
      <c r="X76" s="206"/>
      <c r="Y76" s="193">
        <f t="shared" si="2"/>
        <v>1.8375353451281487E-3</v>
      </c>
      <c r="Z76" s="30">
        <f t="shared" ref="Z76:Z139" si="3">Q76-(C76+I76-M76)</f>
        <v>0</v>
      </c>
    </row>
    <row r="77" spans="1:26" s="30" customFormat="1">
      <c r="A77" s="190" t="s">
        <v>222</v>
      </c>
      <c r="B77" s="190"/>
      <c r="C77" s="205">
        <v>3170465</v>
      </c>
      <c r="D77" s="205"/>
      <c r="E77" s="205">
        <v>26903568000</v>
      </c>
      <c r="F77" s="205"/>
      <c r="G77" s="205">
        <v>19945369321</v>
      </c>
      <c r="H77" s="191"/>
      <c r="I77" s="191">
        <v>0</v>
      </c>
      <c r="J77" s="191"/>
      <c r="K77" s="191">
        <v>0</v>
      </c>
      <c r="L77" s="191"/>
      <c r="M77" s="191">
        <v>342744</v>
      </c>
      <c r="N77" s="191"/>
      <c r="O77" s="191">
        <v>2131266933</v>
      </c>
      <c r="P77" s="191"/>
      <c r="Q77" s="191">
        <v>2827721</v>
      </c>
      <c r="R77" s="191"/>
      <c r="S77" s="191">
        <v>6210</v>
      </c>
      <c r="T77" s="191"/>
      <c r="U77" s="191">
        <v>23995150304</v>
      </c>
      <c r="V77" s="191"/>
      <c r="W77" s="192">
        <v>17424407473</v>
      </c>
      <c r="X77" s="206"/>
      <c r="Y77" s="193">
        <f t="shared" si="2"/>
        <v>1.311380958737516E-3</v>
      </c>
      <c r="Z77" s="30">
        <f t="shared" si="3"/>
        <v>0</v>
      </c>
    </row>
    <row r="78" spans="1:26" s="30" customFormat="1">
      <c r="A78" s="190" t="s">
        <v>89</v>
      </c>
      <c r="B78" s="190"/>
      <c r="C78" s="205">
        <v>29352177</v>
      </c>
      <c r="D78" s="205"/>
      <c r="E78" s="205">
        <v>49788160481</v>
      </c>
      <c r="F78" s="205"/>
      <c r="G78" s="205">
        <v>49017854106</v>
      </c>
      <c r="H78" s="191"/>
      <c r="I78" s="191">
        <v>0</v>
      </c>
      <c r="J78" s="191"/>
      <c r="K78" s="191">
        <v>0</v>
      </c>
      <c r="L78" s="191"/>
      <c r="M78" s="191">
        <v>2842011</v>
      </c>
      <c r="N78" s="191"/>
      <c r="O78" s="191">
        <v>4491760059</v>
      </c>
      <c r="P78" s="191"/>
      <c r="Q78" s="191">
        <v>26510166</v>
      </c>
      <c r="R78" s="191"/>
      <c r="S78" s="191">
        <v>1600</v>
      </c>
      <c r="T78" s="191"/>
      <c r="U78" s="191">
        <v>44967444806</v>
      </c>
      <c r="V78" s="191"/>
      <c r="W78" s="192">
        <v>42088387872</v>
      </c>
      <c r="X78" s="206"/>
      <c r="Y78" s="193">
        <f t="shared" si="2"/>
        <v>3.1676205073157041E-3</v>
      </c>
      <c r="Z78" s="30">
        <f t="shared" si="3"/>
        <v>0</v>
      </c>
    </row>
    <row r="79" spans="1:26" s="30" customFormat="1">
      <c r="A79" s="207" t="s">
        <v>114</v>
      </c>
      <c r="B79" s="190"/>
      <c r="C79" s="205">
        <v>13814118</v>
      </c>
      <c r="D79" s="205"/>
      <c r="E79" s="205">
        <v>71609518692</v>
      </c>
      <c r="F79" s="205"/>
      <c r="G79" s="205">
        <v>84574256139</v>
      </c>
      <c r="H79" s="191"/>
      <c r="I79" s="191">
        <v>0</v>
      </c>
      <c r="J79" s="191"/>
      <c r="K79" s="191">
        <v>0</v>
      </c>
      <c r="L79" s="191"/>
      <c r="M79" s="191">
        <v>0</v>
      </c>
      <c r="N79" s="191"/>
      <c r="O79" s="191">
        <v>0</v>
      </c>
      <c r="P79" s="191"/>
      <c r="Q79" s="191">
        <v>13814118</v>
      </c>
      <c r="R79" s="191"/>
      <c r="S79" s="191">
        <v>6100</v>
      </c>
      <c r="T79" s="191"/>
      <c r="U79" s="191">
        <v>71609518692</v>
      </c>
      <c r="V79" s="191"/>
      <c r="W79" s="192">
        <v>83614742696</v>
      </c>
      <c r="X79" s="206"/>
      <c r="Y79" s="193">
        <f t="shared" si="2"/>
        <v>6.2929417606412512E-3</v>
      </c>
      <c r="Z79" s="30">
        <f t="shared" si="3"/>
        <v>0</v>
      </c>
    </row>
    <row r="80" spans="1:26" s="30" customFormat="1">
      <c r="A80" s="207" t="s">
        <v>129</v>
      </c>
      <c r="B80" s="190"/>
      <c r="C80" s="205">
        <v>3757987</v>
      </c>
      <c r="D80" s="205"/>
      <c r="E80" s="205">
        <v>102213670426</v>
      </c>
      <c r="F80" s="205"/>
      <c r="G80" s="205">
        <v>79463663680</v>
      </c>
      <c r="H80" s="191"/>
      <c r="I80" s="191">
        <v>0</v>
      </c>
      <c r="J80" s="191"/>
      <c r="K80" s="191">
        <v>0</v>
      </c>
      <c r="L80" s="191"/>
      <c r="M80" s="191">
        <v>206812</v>
      </c>
      <c r="N80" s="191"/>
      <c r="O80" s="191">
        <v>4200263314</v>
      </c>
      <c r="P80" s="191"/>
      <c r="Q80" s="191">
        <v>3551175</v>
      </c>
      <c r="R80" s="191"/>
      <c r="S80" s="191">
        <v>21830</v>
      </c>
      <c r="T80" s="191"/>
      <c r="U80" s="191">
        <v>96588580821</v>
      </c>
      <c r="V80" s="191"/>
      <c r="W80" s="192">
        <v>76922904032</v>
      </c>
      <c r="X80" s="206"/>
      <c r="Y80" s="193">
        <f t="shared" si="2"/>
        <v>5.7893062817010775E-3</v>
      </c>
      <c r="Z80" s="30">
        <f t="shared" si="3"/>
        <v>0</v>
      </c>
    </row>
    <row r="81" spans="1:26" s="30" customFormat="1">
      <c r="A81" s="190" t="s">
        <v>280</v>
      </c>
      <c r="B81" s="190"/>
      <c r="C81" s="205">
        <v>6069987</v>
      </c>
      <c r="D81" s="205"/>
      <c r="E81" s="205">
        <v>18955144795</v>
      </c>
      <c r="F81" s="205"/>
      <c r="G81" s="205">
        <v>19442457052</v>
      </c>
      <c r="H81" s="191"/>
      <c r="I81" s="191">
        <v>0</v>
      </c>
      <c r="J81" s="191"/>
      <c r="K81" s="191">
        <v>0</v>
      </c>
      <c r="L81" s="191"/>
      <c r="M81" s="191">
        <v>571907</v>
      </c>
      <c r="N81" s="191"/>
      <c r="O81" s="191">
        <v>1800563312</v>
      </c>
      <c r="P81" s="191"/>
      <c r="Q81" s="191">
        <v>5498080</v>
      </c>
      <c r="R81" s="191"/>
      <c r="S81" s="191">
        <v>3100</v>
      </c>
      <c r="T81" s="191"/>
      <c r="U81" s="191">
        <v>17169213458</v>
      </c>
      <c r="V81" s="191"/>
      <c r="W81" s="192">
        <v>16912297512</v>
      </c>
      <c r="X81" s="206"/>
      <c r="Y81" s="193">
        <f t="shared" si="2"/>
        <v>1.2728389737273603E-3</v>
      </c>
      <c r="Z81" s="30">
        <f t="shared" si="3"/>
        <v>0</v>
      </c>
    </row>
    <row r="82" spans="1:26" s="30" customFormat="1">
      <c r="A82" s="207" t="s">
        <v>175</v>
      </c>
      <c r="B82" s="190"/>
      <c r="C82" s="205">
        <v>3849395</v>
      </c>
      <c r="D82" s="205"/>
      <c r="E82" s="205">
        <v>34920213404</v>
      </c>
      <c r="F82" s="205"/>
      <c r="G82" s="205">
        <v>40373586101</v>
      </c>
      <c r="H82" s="191"/>
      <c r="I82" s="191">
        <v>0</v>
      </c>
      <c r="J82" s="191"/>
      <c r="K82" s="191">
        <v>0</v>
      </c>
      <c r="L82" s="191"/>
      <c r="M82" s="191">
        <v>0</v>
      </c>
      <c r="N82" s="191"/>
      <c r="O82" s="191">
        <v>0</v>
      </c>
      <c r="P82" s="191"/>
      <c r="Q82" s="191">
        <v>3849395</v>
      </c>
      <c r="R82" s="191"/>
      <c r="S82" s="191">
        <v>9220</v>
      </c>
      <c r="T82" s="191"/>
      <c r="U82" s="191">
        <v>34920213404</v>
      </c>
      <c r="V82" s="191"/>
      <c r="W82" s="192">
        <v>35217073213</v>
      </c>
      <c r="X82" s="206"/>
      <c r="Y82" s="193">
        <f t="shared" si="2"/>
        <v>2.6504774584476475E-3</v>
      </c>
      <c r="Z82" s="30">
        <f t="shared" si="3"/>
        <v>0</v>
      </c>
    </row>
    <row r="83" spans="1:26" s="30" customFormat="1">
      <c r="A83" s="207" t="s">
        <v>307</v>
      </c>
      <c r="B83" s="190"/>
      <c r="C83" s="205">
        <v>774108</v>
      </c>
      <c r="D83" s="205"/>
      <c r="E83" s="205">
        <v>21671763804</v>
      </c>
      <c r="F83" s="205"/>
      <c r="G83" s="205">
        <v>17013949818</v>
      </c>
      <c r="H83" s="191"/>
      <c r="I83" s="191">
        <v>0</v>
      </c>
      <c r="J83" s="191"/>
      <c r="K83" s="191">
        <v>0</v>
      </c>
      <c r="L83" s="191"/>
      <c r="M83" s="191">
        <v>85348</v>
      </c>
      <c r="N83" s="191"/>
      <c r="O83" s="191">
        <v>1805437507</v>
      </c>
      <c r="P83" s="191"/>
      <c r="Q83" s="191">
        <v>688760</v>
      </c>
      <c r="R83" s="191"/>
      <c r="S83" s="191">
        <v>21560</v>
      </c>
      <c r="T83" s="191"/>
      <c r="U83" s="191">
        <v>19282379252</v>
      </c>
      <c r="V83" s="191"/>
      <c r="W83" s="192">
        <v>14734877690</v>
      </c>
      <c r="X83" s="206"/>
      <c r="Y83" s="193">
        <f t="shared" si="2"/>
        <v>1.1089638521099934E-3</v>
      </c>
      <c r="Z83" s="30">
        <f t="shared" si="3"/>
        <v>0</v>
      </c>
    </row>
    <row r="84" spans="1:26" s="30" customFormat="1">
      <c r="A84" s="190" t="s">
        <v>118</v>
      </c>
      <c r="B84" s="190"/>
      <c r="C84" s="205">
        <v>5189096</v>
      </c>
      <c r="D84" s="205"/>
      <c r="E84" s="205">
        <v>13981593147</v>
      </c>
      <c r="F84" s="205"/>
      <c r="G84" s="205">
        <v>11894153709</v>
      </c>
      <c r="H84" s="191"/>
      <c r="I84" s="191">
        <v>0</v>
      </c>
      <c r="J84" s="191"/>
      <c r="K84" s="191">
        <v>0</v>
      </c>
      <c r="L84" s="191"/>
      <c r="M84" s="191">
        <v>500103</v>
      </c>
      <c r="N84" s="191"/>
      <c r="O84" s="191">
        <v>1082539038</v>
      </c>
      <c r="P84" s="191"/>
      <c r="Q84" s="191">
        <v>4688993</v>
      </c>
      <c r="R84" s="191"/>
      <c r="S84" s="191">
        <v>2141</v>
      </c>
      <c r="T84" s="191"/>
      <c r="U84" s="191">
        <v>12634106672</v>
      </c>
      <c r="V84" s="191"/>
      <c r="W84" s="192">
        <v>9961531509</v>
      </c>
      <c r="X84" s="206"/>
      <c r="Y84" s="193">
        <f t="shared" si="2"/>
        <v>7.4971632527583718E-4</v>
      </c>
      <c r="Z84" s="30">
        <f t="shared" si="3"/>
        <v>0</v>
      </c>
    </row>
    <row r="85" spans="1:26" s="30" customFormat="1">
      <c r="A85" s="190" t="s">
        <v>338</v>
      </c>
      <c r="B85" s="190"/>
      <c r="C85" s="205">
        <v>767701</v>
      </c>
      <c r="D85" s="205"/>
      <c r="E85" s="205">
        <v>34035255117</v>
      </c>
      <c r="F85" s="205"/>
      <c r="G85" s="205">
        <v>29213751844</v>
      </c>
      <c r="H85" s="191"/>
      <c r="I85" s="191">
        <v>0</v>
      </c>
      <c r="J85" s="191"/>
      <c r="K85" s="191">
        <v>0</v>
      </c>
      <c r="L85" s="191"/>
      <c r="M85" s="191">
        <v>74627</v>
      </c>
      <c r="N85" s="191"/>
      <c r="O85" s="191">
        <v>2732982007</v>
      </c>
      <c r="P85" s="191"/>
      <c r="Q85" s="191">
        <v>693074</v>
      </c>
      <c r="R85" s="191"/>
      <c r="S85" s="191">
        <v>37880</v>
      </c>
      <c r="T85" s="191"/>
      <c r="U85" s="191">
        <v>30726741798</v>
      </c>
      <c r="V85" s="191"/>
      <c r="W85" s="192">
        <v>26050702463</v>
      </c>
      <c r="X85" s="206"/>
      <c r="Y85" s="193">
        <f t="shared" si="2"/>
        <v>1.9606058469793632E-3</v>
      </c>
      <c r="Z85" s="30">
        <f t="shared" si="3"/>
        <v>0</v>
      </c>
    </row>
    <row r="86" spans="1:26" s="30" customFormat="1">
      <c r="A86" s="207" t="s">
        <v>336</v>
      </c>
      <c r="B86" s="190"/>
      <c r="C86" s="205">
        <v>7982053</v>
      </c>
      <c r="D86" s="205"/>
      <c r="E86" s="205">
        <v>23019439795</v>
      </c>
      <c r="F86" s="205"/>
      <c r="G86" s="205">
        <v>20181056212</v>
      </c>
      <c r="H86" s="191"/>
      <c r="I86" s="191">
        <v>0</v>
      </c>
      <c r="J86" s="191"/>
      <c r="K86" s="191">
        <v>0</v>
      </c>
      <c r="L86" s="191"/>
      <c r="M86" s="191">
        <v>828000</v>
      </c>
      <c r="N86" s="191"/>
      <c r="O86" s="191">
        <v>1919597980</v>
      </c>
      <c r="P86" s="191"/>
      <c r="Q86" s="191">
        <v>7154053</v>
      </c>
      <c r="R86" s="191"/>
      <c r="S86" s="191">
        <v>2293</v>
      </c>
      <c r="T86" s="191"/>
      <c r="U86" s="191">
        <v>20631570891</v>
      </c>
      <c r="V86" s="191"/>
      <c r="W86" s="192">
        <v>16277438731</v>
      </c>
      <c r="X86" s="206"/>
      <c r="Y86" s="193">
        <f t="shared" si="2"/>
        <v>1.2250587712624686E-3</v>
      </c>
      <c r="Z86" s="30">
        <f t="shared" si="3"/>
        <v>0</v>
      </c>
    </row>
    <row r="87" spans="1:26" s="30" customFormat="1">
      <c r="A87" s="207" t="s">
        <v>313</v>
      </c>
      <c r="B87" s="190"/>
      <c r="C87" s="205">
        <v>3634348</v>
      </c>
      <c r="D87" s="205"/>
      <c r="E87" s="205">
        <v>15945007002</v>
      </c>
      <c r="F87" s="205"/>
      <c r="G87" s="205">
        <v>16008163684</v>
      </c>
      <c r="H87" s="191"/>
      <c r="I87" s="191">
        <v>0</v>
      </c>
      <c r="J87" s="191"/>
      <c r="K87" s="191">
        <v>0</v>
      </c>
      <c r="L87" s="191"/>
      <c r="M87" s="191">
        <v>377001</v>
      </c>
      <c r="N87" s="191"/>
      <c r="O87" s="191">
        <v>1608319928</v>
      </c>
      <c r="P87" s="191"/>
      <c r="Q87" s="191">
        <v>3257347</v>
      </c>
      <c r="R87" s="191"/>
      <c r="S87" s="191">
        <v>4363</v>
      </c>
      <c r="T87" s="191"/>
      <c r="U87" s="191">
        <v>14290987193</v>
      </c>
      <c r="V87" s="191"/>
      <c r="W87" s="192">
        <v>14101947712</v>
      </c>
      <c r="X87" s="206"/>
      <c r="Y87" s="193">
        <f t="shared" si="2"/>
        <v>1.0613288135785828E-3</v>
      </c>
      <c r="Z87" s="30">
        <f t="shared" si="3"/>
        <v>0</v>
      </c>
    </row>
    <row r="88" spans="1:26" s="30" customFormat="1">
      <c r="A88" s="207" t="s">
        <v>317</v>
      </c>
      <c r="B88" s="190"/>
      <c r="C88" s="205">
        <v>9840702</v>
      </c>
      <c r="D88" s="205"/>
      <c r="E88" s="205">
        <v>24397904936</v>
      </c>
      <c r="F88" s="205"/>
      <c r="G88" s="205">
        <v>16843992575</v>
      </c>
      <c r="H88" s="191"/>
      <c r="I88" s="191">
        <v>0</v>
      </c>
      <c r="J88" s="191"/>
      <c r="K88" s="191">
        <v>0</v>
      </c>
      <c r="L88" s="191"/>
      <c r="M88" s="191">
        <v>956628</v>
      </c>
      <c r="N88" s="191"/>
      <c r="O88" s="191">
        <v>1561278537</v>
      </c>
      <c r="P88" s="191"/>
      <c r="Q88" s="191">
        <v>8884074</v>
      </c>
      <c r="R88" s="191"/>
      <c r="S88" s="191">
        <v>1634</v>
      </c>
      <c r="T88" s="191"/>
      <c r="U88" s="191">
        <v>22026151477</v>
      </c>
      <c r="V88" s="191"/>
      <c r="W88" s="192">
        <v>14404363781</v>
      </c>
      <c r="X88" s="206"/>
      <c r="Y88" s="193">
        <f t="shared" si="2"/>
        <v>1.0840889949573398E-3</v>
      </c>
      <c r="Z88" s="30">
        <f t="shared" si="3"/>
        <v>0</v>
      </c>
    </row>
    <row r="89" spans="1:26" s="30" customFormat="1">
      <c r="A89" s="207" t="s">
        <v>185</v>
      </c>
      <c r="B89" s="190"/>
      <c r="C89" s="205">
        <v>16254359</v>
      </c>
      <c r="D89" s="205"/>
      <c r="E89" s="205">
        <v>78514411636</v>
      </c>
      <c r="F89" s="205"/>
      <c r="G89" s="205">
        <v>76901702657</v>
      </c>
      <c r="H89" s="191"/>
      <c r="I89" s="191">
        <v>0</v>
      </c>
      <c r="J89" s="191"/>
      <c r="K89" s="191">
        <v>0</v>
      </c>
      <c r="L89" s="191"/>
      <c r="M89" s="191">
        <v>890983</v>
      </c>
      <c r="N89" s="191"/>
      <c r="O89" s="191">
        <v>4215185232</v>
      </c>
      <c r="P89" s="191"/>
      <c r="Q89" s="191">
        <v>15363376</v>
      </c>
      <c r="R89" s="191"/>
      <c r="S89" s="191">
        <v>4946</v>
      </c>
      <c r="T89" s="191"/>
      <c r="U89" s="191">
        <v>74210642658</v>
      </c>
      <c r="V89" s="191"/>
      <c r="W89" s="192">
        <v>75399876197</v>
      </c>
      <c r="X89" s="206"/>
      <c r="Y89" s="193">
        <f t="shared" si="2"/>
        <v>5.6746814541113249E-3</v>
      </c>
      <c r="Z89" s="30">
        <f t="shared" si="3"/>
        <v>0</v>
      </c>
    </row>
    <row r="90" spans="1:26" s="30" customFormat="1">
      <c r="A90" s="207" t="s">
        <v>403</v>
      </c>
      <c r="B90" s="190"/>
      <c r="C90" s="205">
        <v>5556129</v>
      </c>
      <c r="D90" s="205"/>
      <c r="E90" s="205">
        <v>61550486678</v>
      </c>
      <c r="F90" s="205"/>
      <c r="G90" s="205">
        <v>52264947568</v>
      </c>
      <c r="H90" s="191"/>
      <c r="I90" s="191">
        <v>0</v>
      </c>
      <c r="J90" s="191"/>
      <c r="K90" s="191">
        <v>0</v>
      </c>
      <c r="L90" s="191"/>
      <c r="M90" s="191">
        <v>269281</v>
      </c>
      <c r="N90" s="191"/>
      <c r="O90" s="191">
        <v>2256492463</v>
      </c>
      <c r="P90" s="191"/>
      <c r="Q90" s="191">
        <v>5286848</v>
      </c>
      <c r="R90" s="191"/>
      <c r="S90" s="191">
        <v>8570</v>
      </c>
      <c r="T90" s="191"/>
      <c r="U90" s="209">
        <v>58567406803</v>
      </c>
      <c r="V90" s="191"/>
      <c r="W90" s="211">
        <v>44958054302</v>
      </c>
      <c r="X90" s="206"/>
      <c r="Y90" s="193">
        <f t="shared" si="2"/>
        <v>3.3835949053009195E-3</v>
      </c>
      <c r="Z90" s="30">
        <f t="shared" si="3"/>
        <v>0</v>
      </c>
    </row>
    <row r="91" spans="1:26" s="30" customFormat="1">
      <c r="A91" s="207" t="s">
        <v>296</v>
      </c>
      <c r="B91" s="190"/>
      <c r="C91" s="205">
        <v>26220891</v>
      </c>
      <c r="D91" s="205"/>
      <c r="E91" s="205">
        <v>44227662584</v>
      </c>
      <c r="F91" s="205"/>
      <c r="G91" s="205">
        <v>51047715297</v>
      </c>
      <c r="H91" s="191"/>
      <c r="I91" s="191">
        <v>0</v>
      </c>
      <c r="J91" s="191"/>
      <c r="K91" s="191">
        <v>0</v>
      </c>
      <c r="L91" s="191"/>
      <c r="M91" s="191">
        <v>2890971</v>
      </c>
      <c r="N91" s="191"/>
      <c r="O91" s="191">
        <v>5656486264</v>
      </c>
      <c r="P91" s="191"/>
      <c r="Q91" s="191">
        <v>23329920</v>
      </c>
      <c r="R91" s="191"/>
      <c r="S91" s="191">
        <v>2024</v>
      </c>
      <c r="T91" s="191"/>
      <c r="U91" s="191">
        <v>39351364142</v>
      </c>
      <c r="V91" s="191"/>
      <c r="W91" s="192">
        <v>46854749353</v>
      </c>
      <c r="X91" s="206"/>
      <c r="Y91" s="193">
        <f t="shared" si="2"/>
        <v>3.5263423575897426E-3</v>
      </c>
      <c r="Z91" s="30">
        <f t="shared" si="3"/>
        <v>0</v>
      </c>
    </row>
    <row r="92" spans="1:26" s="30" customFormat="1">
      <c r="A92" s="190" t="s">
        <v>291</v>
      </c>
      <c r="B92" s="190"/>
      <c r="C92" s="205">
        <v>3037090</v>
      </c>
      <c r="D92" s="205"/>
      <c r="E92" s="205">
        <v>13948627093</v>
      </c>
      <c r="F92" s="205"/>
      <c r="G92" s="205">
        <v>10119713446</v>
      </c>
      <c r="H92" s="191"/>
      <c r="I92" s="191">
        <v>0</v>
      </c>
      <c r="J92" s="191"/>
      <c r="K92" s="191">
        <v>0</v>
      </c>
      <c r="L92" s="191"/>
      <c r="M92" s="191">
        <v>315045</v>
      </c>
      <c r="N92" s="191"/>
      <c r="O92" s="191">
        <v>995122405</v>
      </c>
      <c r="P92" s="191"/>
      <c r="Q92" s="191">
        <v>2722045</v>
      </c>
      <c r="R92" s="191"/>
      <c r="S92" s="191">
        <v>3189</v>
      </c>
      <c r="T92" s="191"/>
      <c r="U92" s="191">
        <v>12501700850</v>
      </c>
      <c r="V92" s="191"/>
      <c r="W92" s="192">
        <v>8613500458</v>
      </c>
      <c r="X92" s="206"/>
      <c r="Y92" s="193">
        <f t="shared" si="2"/>
        <v>6.4826195703935111E-4</v>
      </c>
      <c r="Z92" s="30">
        <f t="shared" si="3"/>
        <v>0</v>
      </c>
    </row>
    <row r="93" spans="1:26" s="30" customFormat="1">
      <c r="A93" s="190" t="s">
        <v>463</v>
      </c>
      <c r="B93" s="190"/>
      <c r="C93" s="205">
        <v>23270573</v>
      </c>
      <c r="D93" s="205"/>
      <c r="E93" s="205">
        <v>28465101721</v>
      </c>
      <c r="F93" s="205"/>
      <c r="G93" s="205">
        <v>28609366735</v>
      </c>
      <c r="H93" s="191"/>
      <c r="I93" s="191">
        <v>0</v>
      </c>
      <c r="J93" s="191"/>
      <c r="K93" s="191">
        <v>0</v>
      </c>
      <c r="L93" s="191"/>
      <c r="M93" s="191">
        <v>2413925</v>
      </c>
      <c r="N93" s="191"/>
      <c r="O93" s="191">
        <v>2715857517</v>
      </c>
      <c r="P93" s="191"/>
      <c r="Q93" s="191">
        <v>20856648</v>
      </c>
      <c r="R93" s="191"/>
      <c r="S93" s="191">
        <v>1138</v>
      </c>
      <c r="T93" s="191"/>
      <c r="U93" s="191">
        <v>25512332974</v>
      </c>
      <c r="V93" s="191"/>
      <c r="W93" s="192">
        <v>23551394918</v>
      </c>
      <c r="X93" s="206"/>
      <c r="Y93" s="193">
        <f t="shared" si="2"/>
        <v>1.7725050848948719E-3</v>
      </c>
      <c r="Z93" s="30">
        <f t="shared" si="3"/>
        <v>0</v>
      </c>
    </row>
    <row r="94" spans="1:26" s="30" customFormat="1">
      <c r="A94" s="190" t="s">
        <v>375</v>
      </c>
      <c r="B94" s="190"/>
      <c r="C94" s="205">
        <v>27194840</v>
      </c>
      <c r="D94" s="205"/>
      <c r="E94" s="205">
        <v>75605969241</v>
      </c>
      <c r="F94" s="205"/>
      <c r="G94" s="205">
        <v>48977092357</v>
      </c>
      <c r="H94" s="191"/>
      <c r="I94" s="191">
        <v>0</v>
      </c>
      <c r="J94" s="191"/>
      <c r="K94" s="191">
        <v>0</v>
      </c>
      <c r="L94" s="191"/>
      <c r="M94" s="191">
        <v>2811846</v>
      </c>
      <c r="N94" s="191"/>
      <c r="O94" s="191">
        <v>4658620415</v>
      </c>
      <c r="P94" s="191"/>
      <c r="Q94" s="191">
        <v>24382994</v>
      </c>
      <c r="R94" s="191"/>
      <c r="S94" s="191">
        <v>1636</v>
      </c>
      <c r="T94" s="191"/>
      <c r="U94" s="209">
        <v>67788591305</v>
      </c>
      <c r="V94" s="191"/>
      <c r="W94" s="211">
        <v>39582224017</v>
      </c>
      <c r="X94" s="206"/>
      <c r="Y94" s="193">
        <f t="shared" si="2"/>
        <v>2.9790037314502485E-3</v>
      </c>
      <c r="Z94" s="30">
        <f t="shared" si="3"/>
        <v>0</v>
      </c>
    </row>
    <row r="95" spans="1:26" s="30" customFormat="1">
      <c r="A95" s="190" t="s">
        <v>347</v>
      </c>
      <c r="B95" s="190"/>
      <c r="C95" s="205">
        <v>3251893</v>
      </c>
      <c r="D95" s="205"/>
      <c r="E95" s="205">
        <v>16094018062</v>
      </c>
      <c r="F95" s="205"/>
      <c r="G95" s="205">
        <v>17650354597</v>
      </c>
      <c r="H95" s="191"/>
      <c r="I95" s="191">
        <v>0</v>
      </c>
      <c r="J95" s="191"/>
      <c r="K95" s="191">
        <v>0</v>
      </c>
      <c r="L95" s="191"/>
      <c r="M95" s="191">
        <v>163976</v>
      </c>
      <c r="N95" s="191"/>
      <c r="O95" s="191">
        <v>875199696</v>
      </c>
      <c r="P95" s="191"/>
      <c r="Q95" s="191">
        <v>3087917</v>
      </c>
      <c r="R95" s="191"/>
      <c r="S95" s="191">
        <v>5420</v>
      </c>
      <c r="T95" s="191"/>
      <c r="U95" s="191">
        <v>15282480688</v>
      </c>
      <c r="V95" s="191"/>
      <c r="W95" s="192">
        <v>16607136921</v>
      </c>
      <c r="X95" s="206"/>
      <c r="Y95" s="193">
        <f t="shared" si="2"/>
        <v>1.2498722364644383E-3</v>
      </c>
      <c r="Z95" s="30">
        <f t="shared" si="3"/>
        <v>0</v>
      </c>
    </row>
    <row r="96" spans="1:26" s="30" customFormat="1">
      <c r="A96" s="190" t="s">
        <v>378</v>
      </c>
      <c r="B96" s="190"/>
      <c r="C96" s="205">
        <v>2474326</v>
      </c>
      <c r="D96" s="205"/>
      <c r="E96" s="205">
        <v>6668356427</v>
      </c>
      <c r="F96" s="205"/>
      <c r="G96" s="205">
        <v>6582389753</v>
      </c>
      <c r="H96" s="191"/>
      <c r="I96" s="191">
        <v>0</v>
      </c>
      <c r="J96" s="191"/>
      <c r="K96" s="191">
        <v>0</v>
      </c>
      <c r="L96" s="191"/>
      <c r="M96" s="191">
        <v>256668</v>
      </c>
      <c r="N96" s="191"/>
      <c r="O96" s="191">
        <v>635588161</v>
      </c>
      <c r="P96" s="191"/>
      <c r="Q96" s="191">
        <v>2217658</v>
      </c>
      <c r="R96" s="191"/>
      <c r="S96" s="191">
        <v>2532</v>
      </c>
      <c r="T96" s="191"/>
      <c r="U96" s="191">
        <v>5976631202</v>
      </c>
      <c r="V96" s="191"/>
      <c r="W96" s="192">
        <v>5571705260</v>
      </c>
      <c r="X96" s="206"/>
      <c r="Y96" s="193">
        <f t="shared" si="2"/>
        <v>4.19332949885593E-4</v>
      </c>
      <c r="Z96" s="30">
        <f t="shared" si="3"/>
        <v>0</v>
      </c>
    </row>
    <row r="97" spans="1:26" s="30" customFormat="1">
      <c r="A97" s="190" t="s">
        <v>83</v>
      </c>
      <c r="B97" s="190"/>
      <c r="C97" s="205">
        <v>9630193</v>
      </c>
      <c r="D97" s="205"/>
      <c r="E97" s="205">
        <v>13510062880</v>
      </c>
      <c r="F97" s="205"/>
      <c r="G97" s="205">
        <v>11161117882</v>
      </c>
      <c r="H97" s="191"/>
      <c r="I97" s="191">
        <v>10944676</v>
      </c>
      <c r="J97" s="191"/>
      <c r="K97" s="191">
        <v>0</v>
      </c>
      <c r="L97" s="191"/>
      <c r="M97" s="191">
        <v>1031625</v>
      </c>
      <c r="N97" s="191"/>
      <c r="O97" s="191">
        <v>1210261556</v>
      </c>
      <c r="P97" s="191"/>
      <c r="Q97" s="191">
        <v>19543244</v>
      </c>
      <c r="R97" s="191"/>
      <c r="S97" s="191">
        <v>1160</v>
      </c>
      <c r="T97" s="191"/>
      <c r="U97" s="191">
        <v>27293622152</v>
      </c>
      <c r="V97" s="191"/>
      <c r="W97" s="192">
        <v>22494922684</v>
      </c>
      <c r="X97" s="206"/>
      <c r="Y97" s="193">
        <f t="shared" si="2"/>
        <v>1.6929937687569032E-3</v>
      </c>
      <c r="Z97" s="30">
        <f t="shared" si="3"/>
        <v>0</v>
      </c>
    </row>
    <row r="98" spans="1:26" s="30" customFormat="1">
      <c r="A98" s="190" t="s">
        <v>348</v>
      </c>
      <c r="B98" s="190"/>
      <c r="C98" s="205">
        <v>567338</v>
      </c>
      <c r="D98" s="205"/>
      <c r="E98" s="205">
        <v>7411389727</v>
      </c>
      <c r="F98" s="205"/>
      <c r="G98" s="205">
        <v>5561970480</v>
      </c>
      <c r="H98" s="191"/>
      <c r="I98" s="191">
        <v>0</v>
      </c>
      <c r="J98" s="191"/>
      <c r="K98" s="191">
        <v>0</v>
      </c>
      <c r="L98" s="191"/>
      <c r="M98" s="191">
        <v>58851</v>
      </c>
      <c r="N98" s="191"/>
      <c r="O98" s="191">
        <v>524942240</v>
      </c>
      <c r="P98" s="191"/>
      <c r="Q98" s="191">
        <v>508487</v>
      </c>
      <c r="R98" s="191"/>
      <c r="S98" s="191">
        <v>8840</v>
      </c>
      <c r="T98" s="191"/>
      <c r="U98" s="191">
        <v>6642592825</v>
      </c>
      <c r="V98" s="191"/>
      <c r="W98" s="192">
        <v>4460278539</v>
      </c>
      <c r="X98" s="206"/>
      <c r="Y98" s="193">
        <f t="shared" si="2"/>
        <v>3.3568569581339861E-4</v>
      </c>
      <c r="Z98" s="30">
        <f t="shared" si="3"/>
        <v>0</v>
      </c>
    </row>
    <row r="99" spans="1:26" s="30" customFormat="1">
      <c r="A99" s="207" t="s">
        <v>477</v>
      </c>
      <c r="B99" s="190"/>
      <c r="C99" s="205">
        <v>540999</v>
      </c>
      <c r="D99" s="205"/>
      <c r="E99" s="205">
        <v>19266915412</v>
      </c>
      <c r="F99" s="205"/>
      <c r="G99" s="205">
        <v>18826174918</v>
      </c>
      <c r="H99" s="191"/>
      <c r="I99" s="191">
        <v>0</v>
      </c>
      <c r="J99" s="191"/>
      <c r="K99" s="191">
        <v>0</v>
      </c>
      <c r="L99" s="191"/>
      <c r="M99" s="191">
        <v>0</v>
      </c>
      <c r="N99" s="191"/>
      <c r="O99" s="191">
        <v>0</v>
      </c>
      <c r="P99" s="191"/>
      <c r="Q99" s="191">
        <v>540999</v>
      </c>
      <c r="R99" s="191"/>
      <c r="S99" s="191">
        <v>30520</v>
      </c>
      <c r="T99" s="191"/>
      <c r="U99" s="191">
        <v>19266915412</v>
      </c>
      <c r="V99" s="191"/>
      <c r="W99" s="192">
        <v>16383657214</v>
      </c>
      <c r="X99" s="206"/>
      <c r="Y99" s="193">
        <f t="shared" si="2"/>
        <v>1.2330528965311773E-3</v>
      </c>
      <c r="Z99" s="30">
        <f t="shared" si="3"/>
        <v>0</v>
      </c>
    </row>
    <row r="100" spans="1:26" s="30" customFormat="1" ht="29.25" customHeight="1">
      <c r="A100" s="190" t="s">
        <v>305</v>
      </c>
      <c r="B100" s="199"/>
      <c r="C100" s="205">
        <v>9810061</v>
      </c>
      <c r="D100" s="205"/>
      <c r="E100" s="205">
        <v>19007036770</v>
      </c>
      <c r="F100" s="205"/>
      <c r="G100" s="205">
        <v>13988087403</v>
      </c>
      <c r="H100" s="191"/>
      <c r="I100" s="191">
        <v>0</v>
      </c>
      <c r="J100" s="191"/>
      <c r="K100" s="191">
        <v>0</v>
      </c>
      <c r="L100" s="191"/>
      <c r="M100" s="191">
        <v>958917</v>
      </c>
      <c r="N100" s="191"/>
      <c r="O100" s="191">
        <v>1325188704</v>
      </c>
      <c r="P100" s="191"/>
      <c r="Q100" s="191">
        <v>8851144</v>
      </c>
      <c r="R100" s="191"/>
      <c r="S100" s="191">
        <v>1409</v>
      </c>
      <c r="T100" s="191"/>
      <c r="U100" s="191">
        <v>17149130822</v>
      </c>
      <c r="V100" s="191"/>
      <c r="W100" s="192">
        <v>12374859045</v>
      </c>
      <c r="X100" s="212"/>
      <c r="Y100" s="193">
        <f t="shared" si="2"/>
        <v>9.313461329356576E-4</v>
      </c>
      <c r="Z100" s="30">
        <f t="shared" si="3"/>
        <v>0</v>
      </c>
    </row>
    <row r="101" spans="1:26" s="30" customFormat="1">
      <c r="A101" s="190" t="s">
        <v>214</v>
      </c>
      <c r="B101" s="190"/>
      <c r="C101" s="205">
        <v>949711</v>
      </c>
      <c r="D101" s="205"/>
      <c r="E101" s="205">
        <v>4947672923</v>
      </c>
      <c r="F101" s="205"/>
      <c r="G101" s="205">
        <v>4006956112</v>
      </c>
      <c r="H101" s="191"/>
      <c r="I101" s="191">
        <v>0</v>
      </c>
      <c r="J101" s="191"/>
      <c r="K101" s="191">
        <v>0</v>
      </c>
      <c r="L101" s="191"/>
      <c r="M101" s="191">
        <v>104709</v>
      </c>
      <c r="N101" s="191"/>
      <c r="O101" s="191">
        <v>425049575</v>
      </c>
      <c r="P101" s="191"/>
      <c r="Q101" s="191">
        <v>845002</v>
      </c>
      <c r="R101" s="191"/>
      <c r="S101" s="191">
        <v>4110</v>
      </c>
      <c r="T101" s="191"/>
      <c r="U101" s="191">
        <v>4402174467</v>
      </c>
      <c r="V101" s="191"/>
      <c r="W101" s="192">
        <v>3446112256</v>
      </c>
      <c r="X101" s="206"/>
      <c r="Y101" s="193">
        <f t="shared" si="2"/>
        <v>2.5935837423413452E-4</v>
      </c>
      <c r="Z101" s="30">
        <f t="shared" si="3"/>
        <v>0</v>
      </c>
    </row>
    <row r="102" spans="1:26" s="30" customFormat="1">
      <c r="A102" s="207" t="s">
        <v>290</v>
      </c>
      <c r="B102" s="190"/>
      <c r="C102" s="205">
        <v>16068733</v>
      </c>
      <c r="D102" s="205"/>
      <c r="E102" s="205">
        <v>62183218924</v>
      </c>
      <c r="F102" s="205"/>
      <c r="G102" s="205">
        <v>41391978322</v>
      </c>
      <c r="H102" s="191"/>
      <c r="I102" s="191">
        <v>0</v>
      </c>
      <c r="J102" s="191"/>
      <c r="K102" s="191">
        <v>0</v>
      </c>
      <c r="L102" s="191"/>
      <c r="M102" s="191">
        <v>1577900</v>
      </c>
      <c r="N102" s="191"/>
      <c r="O102" s="191">
        <v>3729237605</v>
      </c>
      <c r="P102" s="191"/>
      <c r="Q102" s="191">
        <v>14490833</v>
      </c>
      <c r="R102" s="191"/>
      <c r="S102" s="191">
        <v>2377</v>
      </c>
      <c r="T102" s="191"/>
      <c r="U102" s="191">
        <v>56077018694</v>
      </c>
      <c r="V102" s="191"/>
      <c r="W102" s="192">
        <v>34178452437</v>
      </c>
      <c r="X102" s="206"/>
      <c r="Y102" s="193">
        <f t="shared" si="2"/>
        <v>2.5723096635825358E-3</v>
      </c>
      <c r="Z102" s="30">
        <f t="shared" si="3"/>
        <v>0</v>
      </c>
    </row>
    <row r="103" spans="1:26" s="30" customFormat="1">
      <c r="A103" s="190" t="s">
        <v>166</v>
      </c>
      <c r="B103" s="190">
        <v>0</v>
      </c>
      <c r="C103" s="205">
        <v>5977770</v>
      </c>
      <c r="D103" s="205"/>
      <c r="E103" s="205">
        <v>35621471879</v>
      </c>
      <c r="F103" s="205"/>
      <c r="G103" s="205">
        <v>39800779935</v>
      </c>
      <c r="H103" s="191">
        <v>30849198855</v>
      </c>
      <c r="I103" s="191">
        <v>0</v>
      </c>
      <c r="J103" s="191"/>
      <c r="K103" s="191">
        <v>0</v>
      </c>
      <c r="L103" s="191"/>
      <c r="M103" s="191">
        <v>779561</v>
      </c>
      <c r="N103" s="191"/>
      <c r="O103" s="191">
        <v>4910990418</v>
      </c>
      <c r="P103" s="191"/>
      <c r="Q103" s="191">
        <v>5198209</v>
      </c>
      <c r="R103" s="191"/>
      <c r="S103" s="191">
        <v>6210</v>
      </c>
      <c r="T103" s="191"/>
      <c r="U103" s="191">
        <v>30976075646</v>
      </c>
      <c r="V103" s="191"/>
      <c r="W103" s="192">
        <v>32031346707</v>
      </c>
      <c r="X103" s="206"/>
      <c r="Y103" s="193">
        <f t="shared" si="2"/>
        <v>2.4107160154150879E-3</v>
      </c>
      <c r="Z103" s="30">
        <f t="shared" si="3"/>
        <v>0</v>
      </c>
    </row>
    <row r="104" spans="1:26" s="30" customFormat="1">
      <c r="A104" s="190" t="s">
        <v>248</v>
      </c>
      <c r="B104" s="190"/>
      <c r="C104" s="205">
        <v>23371285</v>
      </c>
      <c r="D104" s="205"/>
      <c r="E104" s="205">
        <v>31572795184</v>
      </c>
      <c r="F104" s="205"/>
      <c r="G104" s="205">
        <v>22494906221</v>
      </c>
      <c r="H104" s="191"/>
      <c r="I104" s="191">
        <v>0</v>
      </c>
      <c r="J104" s="191"/>
      <c r="K104" s="191">
        <v>0</v>
      </c>
      <c r="L104" s="191"/>
      <c r="M104" s="191">
        <v>2167663</v>
      </c>
      <c r="N104" s="191"/>
      <c r="O104" s="191">
        <v>2004631898</v>
      </c>
      <c r="P104" s="191"/>
      <c r="Q104" s="191">
        <v>21203622</v>
      </c>
      <c r="R104" s="191"/>
      <c r="S104" s="191">
        <v>938</v>
      </c>
      <c r="T104" s="191"/>
      <c r="U104" s="191">
        <v>28644450425</v>
      </c>
      <c r="V104" s="191"/>
      <c r="W104" s="192">
        <v>19735255490</v>
      </c>
      <c r="X104" s="206"/>
      <c r="Y104" s="193">
        <f t="shared" si="2"/>
        <v>1.4852980398621346E-3</v>
      </c>
      <c r="Z104" s="30">
        <f t="shared" si="3"/>
        <v>0</v>
      </c>
    </row>
    <row r="105" spans="1:26" s="30" customFormat="1">
      <c r="A105" s="190" t="s">
        <v>362</v>
      </c>
      <c r="B105" s="190"/>
      <c r="C105" s="205">
        <v>2968627</v>
      </c>
      <c r="D105" s="205"/>
      <c r="E105" s="205">
        <v>100873197716</v>
      </c>
      <c r="F105" s="205"/>
      <c r="G105" s="205">
        <v>79032581345</v>
      </c>
      <c r="H105" s="191"/>
      <c r="I105" s="191">
        <v>0</v>
      </c>
      <c r="J105" s="191"/>
      <c r="K105" s="191">
        <v>0</v>
      </c>
      <c r="L105" s="191"/>
      <c r="M105" s="191">
        <v>0</v>
      </c>
      <c r="N105" s="191"/>
      <c r="O105" s="191">
        <v>0</v>
      </c>
      <c r="P105" s="191"/>
      <c r="Q105" s="191">
        <v>2968627</v>
      </c>
      <c r="R105" s="191"/>
      <c r="S105" s="191">
        <v>24860</v>
      </c>
      <c r="T105" s="191"/>
      <c r="U105" s="191">
        <v>100873197716</v>
      </c>
      <c r="V105" s="191"/>
      <c r="W105" s="192">
        <v>73229592702</v>
      </c>
      <c r="X105" s="206"/>
      <c r="Y105" s="193">
        <f t="shared" si="2"/>
        <v>5.5113434206765909E-3</v>
      </c>
      <c r="Z105" s="30">
        <f t="shared" si="3"/>
        <v>0</v>
      </c>
    </row>
    <row r="106" spans="1:26" s="30" customFormat="1">
      <c r="A106" s="207" t="s">
        <v>309</v>
      </c>
      <c r="B106" s="190"/>
      <c r="C106" s="205">
        <v>25989769</v>
      </c>
      <c r="D106" s="205"/>
      <c r="E106" s="205">
        <v>84307801029</v>
      </c>
      <c r="F106" s="205"/>
      <c r="G106" s="205">
        <v>72724608006</v>
      </c>
      <c r="H106" s="191"/>
      <c r="I106" s="191">
        <v>0</v>
      </c>
      <c r="J106" s="191"/>
      <c r="K106" s="191">
        <v>0</v>
      </c>
      <c r="L106" s="191"/>
      <c r="M106" s="191">
        <v>45571</v>
      </c>
      <c r="N106" s="191"/>
      <c r="O106" s="191">
        <v>124938486</v>
      </c>
      <c r="P106" s="191"/>
      <c r="Q106" s="191">
        <v>25944198</v>
      </c>
      <c r="R106" s="191"/>
      <c r="S106" s="191">
        <v>2775</v>
      </c>
      <c r="T106" s="191"/>
      <c r="U106" s="191">
        <v>84159973982</v>
      </c>
      <c r="V106" s="191"/>
      <c r="W106" s="192">
        <v>71438626949</v>
      </c>
      <c r="X106" s="206"/>
      <c r="Y106" s="193">
        <f t="shared" si="2"/>
        <v>5.3765532770304134E-3</v>
      </c>
      <c r="Z106" s="30">
        <f t="shared" si="3"/>
        <v>0</v>
      </c>
    </row>
    <row r="107" spans="1:26" s="30" customFormat="1">
      <c r="A107" s="190" t="s">
        <v>204</v>
      </c>
      <c r="B107" s="190"/>
      <c r="C107" s="205">
        <v>17236561</v>
      </c>
      <c r="D107" s="205"/>
      <c r="E107" s="205">
        <v>38658721011</v>
      </c>
      <c r="F107" s="205"/>
      <c r="G107" s="205">
        <v>33351478651</v>
      </c>
      <c r="H107" s="191"/>
      <c r="I107" s="191">
        <v>0</v>
      </c>
      <c r="J107" s="191"/>
      <c r="K107" s="191">
        <v>0</v>
      </c>
      <c r="L107" s="191"/>
      <c r="M107" s="191">
        <v>1001138</v>
      </c>
      <c r="N107" s="191"/>
      <c r="O107" s="191">
        <v>1903138817</v>
      </c>
      <c r="P107" s="191"/>
      <c r="Q107" s="191">
        <v>16235423</v>
      </c>
      <c r="R107" s="191"/>
      <c r="S107" s="191">
        <v>1886</v>
      </c>
      <c r="T107" s="191"/>
      <c r="U107" s="191">
        <v>36413336062</v>
      </c>
      <c r="V107" s="191"/>
      <c r="W107" s="192">
        <v>30383315122</v>
      </c>
      <c r="X107" s="206"/>
      <c r="Y107" s="193">
        <f t="shared" si="2"/>
        <v>2.2866832617437854E-3</v>
      </c>
      <c r="Z107" s="30">
        <f t="shared" si="3"/>
        <v>0</v>
      </c>
    </row>
    <row r="108" spans="1:26" s="30" customFormat="1">
      <c r="A108" s="207" t="s">
        <v>358</v>
      </c>
      <c r="B108" s="190"/>
      <c r="C108" s="205">
        <v>1883125</v>
      </c>
      <c r="D108" s="205"/>
      <c r="E108" s="205">
        <v>20825166081</v>
      </c>
      <c r="F108" s="205"/>
      <c r="G108" s="205">
        <v>17321629476</v>
      </c>
      <c r="H108" s="191"/>
      <c r="I108" s="191">
        <v>0</v>
      </c>
      <c r="J108" s="191"/>
      <c r="K108" s="191">
        <v>0</v>
      </c>
      <c r="L108" s="191"/>
      <c r="M108" s="191">
        <v>187094</v>
      </c>
      <c r="N108" s="191"/>
      <c r="O108" s="191">
        <v>1763944764</v>
      </c>
      <c r="P108" s="191"/>
      <c r="Q108" s="191">
        <v>1696031</v>
      </c>
      <c r="R108" s="191"/>
      <c r="S108" s="191">
        <v>9640</v>
      </c>
      <c r="T108" s="191"/>
      <c r="U108" s="191">
        <v>18756124661</v>
      </c>
      <c r="V108" s="191"/>
      <c r="W108" s="192">
        <v>16223355362</v>
      </c>
      <c r="X108" s="206"/>
      <c r="Y108" s="193">
        <f t="shared" si="2"/>
        <v>1.2209883946714211E-3</v>
      </c>
      <c r="Z108" s="30">
        <f t="shared" si="3"/>
        <v>0</v>
      </c>
    </row>
    <row r="109" spans="1:26" s="30" customFormat="1">
      <c r="A109" s="207" t="s">
        <v>263</v>
      </c>
      <c r="B109" s="190"/>
      <c r="C109" s="205">
        <v>144832</v>
      </c>
      <c r="D109" s="205"/>
      <c r="E109" s="205">
        <v>11079787104</v>
      </c>
      <c r="F109" s="205"/>
      <c r="G109" s="205">
        <v>11370528941</v>
      </c>
      <c r="H109" s="191"/>
      <c r="I109" s="191">
        <v>0</v>
      </c>
      <c r="J109" s="191"/>
      <c r="K109" s="191">
        <v>0</v>
      </c>
      <c r="L109" s="191"/>
      <c r="M109" s="191">
        <v>15023</v>
      </c>
      <c r="N109" s="191"/>
      <c r="O109" s="191">
        <v>1068288417</v>
      </c>
      <c r="P109" s="191"/>
      <c r="Q109" s="191">
        <v>129809</v>
      </c>
      <c r="R109" s="191"/>
      <c r="S109" s="191">
        <v>72400</v>
      </c>
      <c r="T109" s="191"/>
      <c r="U109" s="191">
        <v>9930513175</v>
      </c>
      <c r="V109" s="191"/>
      <c r="W109" s="192">
        <v>9325523736</v>
      </c>
      <c r="X109" s="206"/>
      <c r="Y109" s="193">
        <f t="shared" si="2"/>
        <v>7.0184964835074499E-4</v>
      </c>
      <c r="Z109" s="30">
        <f t="shared" si="3"/>
        <v>0</v>
      </c>
    </row>
    <row r="110" spans="1:26" s="30" customFormat="1">
      <c r="A110" s="207" t="s">
        <v>181</v>
      </c>
      <c r="B110" s="190"/>
      <c r="C110" s="205">
        <v>8079014</v>
      </c>
      <c r="D110" s="205"/>
      <c r="E110" s="205">
        <v>67721296191</v>
      </c>
      <c r="F110" s="205"/>
      <c r="G110" s="205">
        <v>71187081414</v>
      </c>
      <c r="H110" s="191"/>
      <c r="I110" s="191">
        <v>0</v>
      </c>
      <c r="J110" s="191"/>
      <c r="K110" s="191">
        <v>0</v>
      </c>
      <c r="L110" s="191"/>
      <c r="M110" s="191">
        <v>335618</v>
      </c>
      <c r="N110" s="191"/>
      <c r="O110" s="191">
        <v>2750332182</v>
      </c>
      <c r="P110" s="191"/>
      <c r="Q110" s="191">
        <v>7743396</v>
      </c>
      <c r="R110" s="191"/>
      <c r="S110" s="191">
        <v>8240</v>
      </c>
      <c r="T110" s="191"/>
      <c r="U110" s="191">
        <v>64908021454</v>
      </c>
      <c r="V110" s="191"/>
      <c r="W110" s="192">
        <v>63312365887</v>
      </c>
      <c r="X110" s="206"/>
      <c r="Y110" s="193">
        <f t="shared" si="2"/>
        <v>4.764961517657827E-3</v>
      </c>
      <c r="Z110" s="30">
        <f t="shared" si="3"/>
        <v>0</v>
      </c>
    </row>
    <row r="111" spans="1:26" s="30" customFormat="1" ht="32.25" customHeight="1">
      <c r="A111" s="207" t="s">
        <v>361</v>
      </c>
      <c r="B111" s="190"/>
      <c r="C111" s="205">
        <v>4961160</v>
      </c>
      <c r="D111" s="205"/>
      <c r="E111" s="205">
        <v>15535587297</v>
      </c>
      <c r="F111" s="205"/>
      <c r="G111" s="205">
        <v>12385790549</v>
      </c>
      <c r="H111" s="191"/>
      <c r="I111" s="191">
        <v>0</v>
      </c>
      <c r="J111" s="191"/>
      <c r="K111" s="191">
        <v>0</v>
      </c>
      <c r="L111" s="191"/>
      <c r="M111" s="191">
        <v>33699</v>
      </c>
      <c r="N111" s="191"/>
      <c r="O111" s="191">
        <v>81901482</v>
      </c>
      <c r="P111" s="191"/>
      <c r="Q111" s="191">
        <v>4927461</v>
      </c>
      <c r="R111" s="191"/>
      <c r="S111" s="191">
        <v>2485</v>
      </c>
      <c r="T111" s="191"/>
      <c r="U111" s="191">
        <v>15430060816</v>
      </c>
      <c r="V111" s="191"/>
      <c r="W111" s="192">
        <v>12150088744</v>
      </c>
      <c r="X111" s="206"/>
      <c r="Y111" s="193">
        <f t="shared" si="2"/>
        <v>9.1442966141271802E-4</v>
      </c>
      <c r="Z111" s="30">
        <f t="shared" si="3"/>
        <v>0</v>
      </c>
    </row>
    <row r="112" spans="1:26" s="30" customFormat="1">
      <c r="A112" s="207" t="s">
        <v>85</v>
      </c>
      <c r="B112" s="190"/>
      <c r="C112" s="205">
        <v>228909</v>
      </c>
      <c r="D112" s="205"/>
      <c r="E112" s="205">
        <v>31552083891</v>
      </c>
      <c r="F112" s="205"/>
      <c r="G112" s="205">
        <v>28540082379</v>
      </c>
      <c r="H112" s="191"/>
      <c r="I112" s="191">
        <v>0</v>
      </c>
      <c r="J112" s="191"/>
      <c r="K112" s="191">
        <v>0</v>
      </c>
      <c r="L112" s="191"/>
      <c r="M112" s="191">
        <v>23744</v>
      </c>
      <c r="N112" s="191"/>
      <c r="O112" s="191">
        <v>2973449911</v>
      </c>
      <c r="P112" s="191"/>
      <c r="Q112" s="191">
        <v>205165</v>
      </c>
      <c r="R112" s="191"/>
      <c r="S112" s="191">
        <v>126980</v>
      </c>
      <c r="T112" s="191"/>
      <c r="U112" s="191">
        <v>28279286928</v>
      </c>
      <c r="V112" s="191"/>
      <c r="W112" s="192">
        <v>25850470890</v>
      </c>
      <c r="X112" s="206"/>
      <c r="Y112" s="193">
        <f t="shared" si="2"/>
        <v>1.9455361883653104E-3</v>
      </c>
      <c r="Z112" s="30">
        <f t="shared" si="3"/>
        <v>0</v>
      </c>
    </row>
    <row r="113" spans="1:26" s="30" customFormat="1">
      <c r="A113" s="207" t="s">
        <v>521</v>
      </c>
      <c r="B113" s="190"/>
      <c r="C113" s="205">
        <v>16639322</v>
      </c>
      <c r="D113" s="205"/>
      <c r="E113" s="205">
        <v>29046172279</v>
      </c>
      <c r="F113" s="205"/>
      <c r="G113" s="205">
        <v>21480420756</v>
      </c>
      <c r="H113" s="191"/>
      <c r="I113" s="191">
        <v>0</v>
      </c>
      <c r="J113" s="191"/>
      <c r="K113" s="191">
        <v>0</v>
      </c>
      <c r="L113" s="191"/>
      <c r="M113" s="191">
        <v>1680470</v>
      </c>
      <c r="N113" s="191"/>
      <c r="O113" s="191">
        <v>2115767043</v>
      </c>
      <c r="P113" s="191"/>
      <c r="Q113" s="191">
        <v>14958852</v>
      </c>
      <c r="R113" s="191"/>
      <c r="S113" s="191">
        <v>1266</v>
      </c>
      <c r="T113" s="191"/>
      <c r="U113" s="191">
        <v>26112686099</v>
      </c>
      <c r="V113" s="191"/>
      <c r="W113" s="192">
        <v>18791516616</v>
      </c>
      <c r="X113" s="206"/>
      <c r="Y113" s="193">
        <f t="shared" si="2"/>
        <v>1.4142711661333314E-3</v>
      </c>
      <c r="Z113" s="30">
        <f t="shared" si="3"/>
        <v>0</v>
      </c>
    </row>
    <row r="114" spans="1:26" s="30" customFormat="1">
      <c r="A114" s="207" t="s">
        <v>88</v>
      </c>
      <c r="B114" s="190"/>
      <c r="C114" s="205">
        <v>2525300</v>
      </c>
      <c r="D114" s="205"/>
      <c r="E114" s="205">
        <v>67582091995</v>
      </c>
      <c r="F114" s="205"/>
      <c r="G114" s="205">
        <v>55979112491</v>
      </c>
      <c r="H114" s="191"/>
      <c r="I114" s="191">
        <v>0</v>
      </c>
      <c r="J114" s="191"/>
      <c r="K114" s="191">
        <v>0</v>
      </c>
      <c r="L114" s="191"/>
      <c r="M114" s="191">
        <v>196506</v>
      </c>
      <c r="N114" s="191"/>
      <c r="O114" s="191">
        <v>4241434161</v>
      </c>
      <c r="P114" s="191"/>
      <c r="Q114" s="191">
        <v>2328794</v>
      </c>
      <c r="R114" s="191"/>
      <c r="S114" s="191">
        <v>23040</v>
      </c>
      <c r="T114" s="191"/>
      <c r="U114" s="191">
        <v>62323197381</v>
      </c>
      <c r="V114" s="191"/>
      <c r="W114" s="192">
        <v>53240657415</v>
      </c>
      <c r="X114" s="206"/>
      <c r="Y114" s="193">
        <f t="shared" si="2"/>
        <v>4.0069531473529924E-3</v>
      </c>
      <c r="Z114" s="30">
        <f t="shared" si="3"/>
        <v>0</v>
      </c>
    </row>
    <row r="115" spans="1:26" s="30" customFormat="1">
      <c r="A115" s="190" t="s">
        <v>311</v>
      </c>
      <c r="B115" s="190"/>
      <c r="C115" s="205">
        <v>11807753</v>
      </c>
      <c r="D115" s="205"/>
      <c r="E115" s="205">
        <v>33849694024</v>
      </c>
      <c r="F115" s="205"/>
      <c r="G115" s="205">
        <v>21675486282</v>
      </c>
      <c r="H115" s="191"/>
      <c r="I115" s="191">
        <v>0</v>
      </c>
      <c r="J115" s="191"/>
      <c r="K115" s="191">
        <v>0</v>
      </c>
      <c r="L115" s="191"/>
      <c r="M115" s="191">
        <v>1153847</v>
      </c>
      <c r="N115" s="191"/>
      <c r="O115" s="191">
        <v>1974937271</v>
      </c>
      <c r="P115" s="191"/>
      <c r="Q115" s="191">
        <v>10653906</v>
      </c>
      <c r="R115" s="191"/>
      <c r="S115" s="191">
        <v>1723</v>
      </c>
      <c r="T115" s="191"/>
      <c r="U115" s="191">
        <v>30541920910</v>
      </c>
      <c r="V115" s="191"/>
      <c r="W115" s="192">
        <v>18214782904</v>
      </c>
      <c r="X115" s="206"/>
      <c r="Y115" s="193">
        <f t="shared" si="2"/>
        <v>1.370865523252748E-3</v>
      </c>
      <c r="Z115" s="30">
        <f t="shared" si="3"/>
        <v>0</v>
      </c>
    </row>
    <row r="116" spans="1:26" s="30" customFormat="1">
      <c r="A116" s="207" t="s">
        <v>128</v>
      </c>
      <c r="B116" s="190"/>
      <c r="C116" s="205">
        <v>10640257</v>
      </c>
      <c r="D116" s="205"/>
      <c r="E116" s="205">
        <v>76934583798</v>
      </c>
      <c r="F116" s="205"/>
      <c r="G116" s="205">
        <v>86258923840</v>
      </c>
      <c r="H116" s="191"/>
      <c r="I116" s="191">
        <v>0</v>
      </c>
      <c r="J116" s="191"/>
      <c r="K116" s="191">
        <v>0</v>
      </c>
      <c r="L116" s="191"/>
      <c r="M116" s="191">
        <v>0</v>
      </c>
      <c r="N116" s="191"/>
      <c r="O116" s="191">
        <v>0</v>
      </c>
      <c r="P116" s="191"/>
      <c r="Q116" s="191">
        <v>10640257</v>
      </c>
      <c r="R116" s="191"/>
      <c r="S116" s="191">
        <v>8040</v>
      </c>
      <c r="T116" s="191"/>
      <c r="U116" s="191">
        <v>76934583798</v>
      </c>
      <c r="V116" s="191"/>
      <c r="W116" s="192">
        <v>84886382825</v>
      </c>
      <c r="X116" s="206"/>
      <c r="Y116" s="193">
        <f t="shared" si="2"/>
        <v>6.3886468601759795E-3</v>
      </c>
      <c r="Z116" s="30">
        <f t="shared" si="3"/>
        <v>0</v>
      </c>
    </row>
    <row r="117" spans="1:26" s="30" customFormat="1">
      <c r="A117" s="207" t="s">
        <v>109</v>
      </c>
      <c r="B117" s="190"/>
      <c r="C117" s="205">
        <v>24058040</v>
      </c>
      <c r="D117" s="205"/>
      <c r="E117" s="205">
        <v>32676275487</v>
      </c>
      <c r="F117" s="205"/>
      <c r="G117" s="205">
        <v>30007193690</v>
      </c>
      <c r="H117" s="191"/>
      <c r="I117" s="191">
        <v>9031853</v>
      </c>
      <c r="J117" s="191"/>
      <c r="K117" s="191">
        <v>0</v>
      </c>
      <c r="L117" s="191"/>
      <c r="M117" s="191">
        <v>2652506</v>
      </c>
      <c r="N117" s="191"/>
      <c r="O117" s="191">
        <v>3243199272</v>
      </c>
      <c r="P117" s="191"/>
      <c r="Q117" s="191">
        <v>30437387</v>
      </c>
      <c r="R117" s="191"/>
      <c r="S117" s="191">
        <v>872.75124668224635</v>
      </c>
      <c r="T117" s="191"/>
      <c r="U117" s="209">
        <v>29073570662</v>
      </c>
      <c r="V117" s="191"/>
      <c r="W117" s="211">
        <v>26358925665</v>
      </c>
      <c r="X117" s="206"/>
      <c r="Y117" s="193">
        <f t="shared" si="2"/>
        <v>1.9838030798706528E-3</v>
      </c>
      <c r="Z117" s="30">
        <f t="shared" si="3"/>
        <v>0</v>
      </c>
    </row>
    <row r="118" spans="1:26" s="30" customFormat="1">
      <c r="A118" s="190" t="s">
        <v>111</v>
      </c>
      <c r="B118" s="190"/>
      <c r="C118" s="205">
        <v>1025838</v>
      </c>
      <c r="D118" s="205"/>
      <c r="E118" s="205">
        <v>14717701163</v>
      </c>
      <c r="F118" s="205"/>
      <c r="G118" s="205">
        <v>12978330474</v>
      </c>
      <c r="H118" s="191"/>
      <c r="I118" s="191">
        <v>0</v>
      </c>
      <c r="J118" s="191"/>
      <c r="K118" s="191">
        <v>0</v>
      </c>
      <c r="L118" s="191"/>
      <c r="M118" s="191">
        <v>113102</v>
      </c>
      <c r="N118" s="191"/>
      <c r="O118" s="191">
        <v>1396659547</v>
      </c>
      <c r="P118" s="191"/>
      <c r="Q118" s="191">
        <v>912736</v>
      </c>
      <c r="R118" s="191"/>
      <c r="S118" s="191">
        <v>12510</v>
      </c>
      <c r="T118" s="191"/>
      <c r="U118" s="191">
        <v>13095026397</v>
      </c>
      <c r="V118" s="191"/>
      <c r="W118" s="192">
        <v>11330063694</v>
      </c>
      <c r="X118" s="206"/>
      <c r="Y118" s="193">
        <f t="shared" si="2"/>
        <v>8.527136324502346E-4</v>
      </c>
      <c r="Z118" s="30">
        <f t="shared" si="3"/>
        <v>0</v>
      </c>
    </row>
    <row r="119" spans="1:26" s="30" customFormat="1">
      <c r="A119" s="207" t="s">
        <v>369</v>
      </c>
      <c r="B119" s="190"/>
      <c r="C119" s="205">
        <v>11353318</v>
      </c>
      <c r="D119" s="205"/>
      <c r="E119" s="205">
        <v>25720060216</v>
      </c>
      <c r="F119" s="205"/>
      <c r="G119" s="205">
        <v>20323064564</v>
      </c>
      <c r="H119" s="191"/>
      <c r="I119" s="191">
        <v>0</v>
      </c>
      <c r="J119" s="191"/>
      <c r="K119" s="191">
        <v>0</v>
      </c>
      <c r="L119" s="191"/>
      <c r="M119" s="191">
        <v>1127328</v>
      </c>
      <c r="N119" s="191"/>
      <c r="O119" s="191">
        <v>1864615034</v>
      </c>
      <c r="P119" s="191"/>
      <c r="Q119" s="191">
        <v>10225990</v>
      </c>
      <c r="R119" s="191"/>
      <c r="S119" s="191">
        <v>1650</v>
      </c>
      <c r="T119" s="191"/>
      <c r="U119" s="191">
        <v>23166186182</v>
      </c>
      <c r="V119" s="191"/>
      <c r="W119" s="192">
        <v>16742456114</v>
      </c>
      <c r="X119" s="206"/>
      <c r="Y119" s="193">
        <f t="shared" si="2"/>
        <v>1.2600565146573641E-3</v>
      </c>
      <c r="Z119" s="30">
        <f t="shared" si="3"/>
        <v>0</v>
      </c>
    </row>
    <row r="120" spans="1:26" s="30" customFormat="1">
      <c r="A120" s="207" t="s">
        <v>113</v>
      </c>
      <c r="B120" s="190"/>
      <c r="C120" s="205">
        <v>12860396</v>
      </c>
      <c r="D120" s="205"/>
      <c r="E120" s="205">
        <v>66722030339</v>
      </c>
      <c r="F120" s="205"/>
      <c r="G120" s="205">
        <v>75162202473</v>
      </c>
      <c r="H120" s="191"/>
      <c r="I120" s="191">
        <v>0</v>
      </c>
      <c r="J120" s="191"/>
      <c r="K120" s="191">
        <v>0</v>
      </c>
      <c r="L120" s="191"/>
      <c r="M120" s="191">
        <v>2362526</v>
      </c>
      <c r="N120" s="191"/>
      <c r="O120" s="191">
        <v>14264330674</v>
      </c>
      <c r="P120" s="191"/>
      <c r="Q120" s="191">
        <v>10497870</v>
      </c>
      <c r="R120" s="191"/>
      <c r="S120" s="191">
        <v>6190</v>
      </c>
      <c r="T120" s="191"/>
      <c r="U120" s="191">
        <v>54464823683</v>
      </c>
      <c r="V120" s="191"/>
      <c r="W120" s="192">
        <v>64479505872</v>
      </c>
      <c r="X120" s="206"/>
      <c r="Y120" s="193">
        <f t="shared" si="2"/>
        <v>4.8528018160944814E-3</v>
      </c>
      <c r="Z120" s="30">
        <f t="shared" si="3"/>
        <v>0</v>
      </c>
    </row>
    <row r="121" spans="1:26" s="30" customFormat="1">
      <c r="A121" s="190" t="s">
        <v>279</v>
      </c>
      <c r="B121" s="190"/>
      <c r="C121" s="205">
        <v>6884611</v>
      </c>
      <c r="D121" s="205"/>
      <c r="E121" s="205">
        <v>16300605975</v>
      </c>
      <c r="F121" s="205"/>
      <c r="G121" s="205">
        <v>12979646622</v>
      </c>
      <c r="H121" s="191"/>
      <c r="I121" s="191">
        <v>0</v>
      </c>
      <c r="J121" s="191"/>
      <c r="K121" s="191">
        <v>0</v>
      </c>
      <c r="L121" s="191"/>
      <c r="M121" s="191">
        <v>714159</v>
      </c>
      <c r="N121" s="191"/>
      <c r="O121" s="191">
        <v>1324553424</v>
      </c>
      <c r="P121" s="191"/>
      <c r="Q121" s="191">
        <v>6170452</v>
      </c>
      <c r="R121" s="191"/>
      <c r="S121" s="191">
        <v>1875</v>
      </c>
      <c r="T121" s="191"/>
      <c r="U121" s="191">
        <v>14609700786</v>
      </c>
      <c r="V121" s="191"/>
      <c r="W121" s="192">
        <v>11480164516</v>
      </c>
      <c r="X121" s="206"/>
      <c r="Y121" s="193">
        <f t="shared" si="2"/>
        <v>8.6401039305266324E-4</v>
      </c>
      <c r="Z121" s="30">
        <f t="shared" si="3"/>
        <v>0</v>
      </c>
    </row>
    <row r="122" spans="1:26" s="30" customFormat="1">
      <c r="A122" s="207" t="s">
        <v>135</v>
      </c>
      <c r="B122" s="190"/>
      <c r="C122" s="205">
        <v>12486584</v>
      </c>
      <c r="D122" s="205"/>
      <c r="E122" s="205">
        <v>81783263002</v>
      </c>
      <c r="F122" s="205"/>
      <c r="G122" s="205">
        <v>99368302902</v>
      </c>
      <c r="H122" s="191"/>
      <c r="I122" s="191">
        <v>0</v>
      </c>
      <c r="J122" s="191"/>
      <c r="K122" s="191">
        <v>0</v>
      </c>
      <c r="L122" s="191"/>
      <c r="M122" s="191">
        <v>0</v>
      </c>
      <c r="N122" s="191"/>
      <c r="O122" s="191">
        <v>0</v>
      </c>
      <c r="P122" s="191"/>
      <c r="Q122" s="191">
        <v>12486584</v>
      </c>
      <c r="R122" s="191"/>
      <c r="S122" s="191">
        <v>7900</v>
      </c>
      <c r="T122" s="191"/>
      <c r="U122" s="191">
        <v>81783263002</v>
      </c>
      <c r="V122" s="191"/>
      <c r="W122" s="192">
        <v>97881495377</v>
      </c>
      <c r="X122" s="206"/>
      <c r="Y122" s="193">
        <f t="shared" si="2"/>
        <v>7.3666739858472777E-3</v>
      </c>
      <c r="Z122" s="30">
        <f t="shared" si="3"/>
        <v>0</v>
      </c>
    </row>
    <row r="123" spans="1:26" s="30" customFormat="1">
      <c r="A123" s="207" t="s">
        <v>130</v>
      </c>
      <c r="B123" s="190"/>
      <c r="C123" s="205">
        <v>7099322</v>
      </c>
      <c r="D123" s="205"/>
      <c r="E123" s="205">
        <v>52643314681</v>
      </c>
      <c r="F123" s="205"/>
      <c r="G123" s="205">
        <v>39730665523</v>
      </c>
      <c r="H123" s="191"/>
      <c r="I123" s="191">
        <v>0</v>
      </c>
      <c r="J123" s="191"/>
      <c r="K123" s="191">
        <v>0</v>
      </c>
      <c r="L123" s="191"/>
      <c r="M123" s="191">
        <v>491208</v>
      </c>
      <c r="N123" s="191"/>
      <c r="O123" s="191">
        <v>2427501968</v>
      </c>
      <c r="P123" s="191"/>
      <c r="Q123" s="191">
        <v>6608114</v>
      </c>
      <c r="R123" s="191"/>
      <c r="S123" s="191">
        <v>5010</v>
      </c>
      <c r="T123" s="191"/>
      <c r="U123" s="191">
        <v>49000879908</v>
      </c>
      <c r="V123" s="191"/>
      <c r="W123" s="192">
        <v>32850736730</v>
      </c>
      <c r="X123" s="206"/>
      <c r="Y123" s="193">
        <f t="shared" si="2"/>
        <v>2.4723842515147506E-3</v>
      </c>
      <c r="Z123" s="30">
        <f t="shared" si="3"/>
        <v>0</v>
      </c>
    </row>
    <row r="124" spans="1:26" s="30" customFormat="1">
      <c r="A124" s="190" t="s">
        <v>344</v>
      </c>
      <c r="B124" s="190"/>
      <c r="C124" s="205">
        <v>3408167</v>
      </c>
      <c r="D124" s="205"/>
      <c r="E124" s="205">
        <v>6131703440</v>
      </c>
      <c r="F124" s="205"/>
      <c r="G124" s="205">
        <v>5116696490</v>
      </c>
      <c r="H124" s="191"/>
      <c r="I124" s="191">
        <v>0</v>
      </c>
      <c r="J124" s="191"/>
      <c r="K124" s="191">
        <v>0</v>
      </c>
      <c r="L124" s="191">
        <v>30027839034</v>
      </c>
      <c r="M124" s="191">
        <v>329992</v>
      </c>
      <c r="N124" s="191"/>
      <c r="O124" s="191">
        <v>484714299</v>
      </c>
      <c r="P124" s="191"/>
      <c r="Q124" s="191">
        <v>3078175</v>
      </c>
      <c r="R124" s="191"/>
      <c r="S124" s="191">
        <v>1480</v>
      </c>
      <c r="T124" s="191"/>
      <c r="U124" s="191">
        <v>5538008037</v>
      </c>
      <c r="V124" s="191"/>
      <c r="W124" s="192">
        <v>4520483451</v>
      </c>
      <c r="X124" s="206"/>
      <c r="Y124" s="193">
        <f t="shared" si="2"/>
        <v>3.4021678677540737E-4</v>
      </c>
      <c r="Z124" s="30">
        <f t="shared" si="3"/>
        <v>0</v>
      </c>
    </row>
    <row r="125" spans="1:26" s="30" customFormat="1">
      <c r="A125" s="207" t="s">
        <v>234</v>
      </c>
      <c r="B125" s="190"/>
      <c r="C125" s="205">
        <v>13482492</v>
      </c>
      <c r="D125" s="205"/>
      <c r="E125" s="205">
        <v>34503334721</v>
      </c>
      <c r="F125" s="205"/>
      <c r="G125" s="205">
        <v>21271453020</v>
      </c>
      <c r="H125" s="191"/>
      <c r="I125" s="191">
        <v>0</v>
      </c>
      <c r="J125" s="191"/>
      <c r="K125" s="191">
        <v>0</v>
      </c>
      <c r="L125" s="191"/>
      <c r="M125" s="191">
        <v>1398578</v>
      </c>
      <c r="N125" s="191"/>
      <c r="O125" s="191">
        <v>2138524670</v>
      </c>
      <c r="P125" s="191"/>
      <c r="Q125" s="190">
        <v>12083914</v>
      </c>
      <c r="R125" s="190"/>
      <c r="S125" s="191">
        <v>1538</v>
      </c>
      <c r="T125" s="191"/>
      <c r="U125" s="191">
        <v>30924203736</v>
      </c>
      <c r="V125" s="191"/>
      <c r="W125" s="192">
        <v>18441397223</v>
      </c>
      <c r="X125" s="206"/>
      <c r="Y125" s="193">
        <f t="shared" si="2"/>
        <v>1.3879207776924965E-3</v>
      </c>
      <c r="Z125" s="30">
        <f t="shared" si="3"/>
        <v>0</v>
      </c>
    </row>
    <row r="126" spans="1:26" s="30" customFormat="1">
      <c r="A126" s="207" t="s">
        <v>258</v>
      </c>
      <c r="B126" s="190"/>
      <c r="C126" s="205">
        <v>11301882</v>
      </c>
      <c r="D126" s="205"/>
      <c r="E126" s="205">
        <v>34433177308</v>
      </c>
      <c r="F126" s="205"/>
      <c r="G126" s="205">
        <v>27699860581</v>
      </c>
      <c r="H126" s="191"/>
      <c r="I126" s="191">
        <v>0</v>
      </c>
      <c r="J126" s="191"/>
      <c r="K126" s="191">
        <v>0</v>
      </c>
      <c r="L126" s="191"/>
      <c r="M126" s="191">
        <v>1246082</v>
      </c>
      <c r="N126" s="191"/>
      <c r="O126" s="191">
        <v>2908427880</v>
      </c>
      <c r="P126" s="191"/>
      <c r="Q126" s="191">
        <v>10055800</v>
      </c>
      <c r="R126" s="191"/>
      <c r="S126" s="191">
        <v>2372</v>
      </c>
      <c r="T126" s="191"/>
      <c r="U126" s="191">
        <v>30636768670</v>
      </c>
      <c r="V126" s="191"/>
      <c r="W126" s="192">
        <v>23667978878</v>
      </c>
      <c r="X126" s="206"/>
      <c r="Y126" s="193">
        <f t="shared" si="2"/>
        <v>1.7812793278913766E-3</v>
      </c>
      <c r="Z126" s="30">
        <f t="shared" si="3"/>
        <v>0</v>
      </c>
    </row>
    <row r="127" spans="1:26" s="30" customFormat="1">
      <c r="A127" s="207" t="s">
        <v>139</v>
      </c>
      <c r="B127" s="190"/>
      <c r="C127" s="205">
        <v>44746437</v>
      </c>
      <c r="D127" s="205"/>
      <c r="E127" s="205">
        <v>77273933767</v>
      </c>
      <c r="F127" s="205"/>
      <c r="G127" s="205">
        <v>67533232056</v>
      </c>
      <c r="H127" s="191"/>
      <c r="I127" s="191">
        <v>0</v>
      </c>
      <c r="J127" s="191"/>
      <c r="K127" s="191">
        <v>0</v>
      </c>
      <c r="L127" s="191"/>
      <c r="M127" s="191">
        <v>4349865</v>
      </c>
      <c r="N127" s="191"/>
      <c r="O127" s="191">
        <v>6285343913</v>
      </c>
      <c r="P127" s="191"/>
      <c r="Q127" s="191">
        <v>40396572</v>
      </c>
      <c r="R127" s="191"/>
      <c r="S127" s="191">
        <v>1455</v>
      </c>
      <c r="T127" s="191"/>
      <c r="U127" s="191">
        <v>69762024385</v>
      </c>
      <c r="V127" s="191"/>
      <c r="W127" s="192">
        <v>58322665958</v>
      </c>
      <c r="X127" s="206"/>
      <c r="Y127" s="193">
        <f t="shared" si="2"/>
        <v>4.3894309587654314E-3</v>
      </c>
      <c r="Z127" s="30">
        <f t="shared" si="3"/>
        <v>0</v>
      </c>
    </row>
    <row r="128" spans="1:26" s="30" customFormat="1">
      <c r="A128" s="207" t="s">
        <v>329</v>
      </c>
      <c r="B128" s="190"/>
      <c r="C128" s="205">
        <v>21076084</v>
      </c>
      <c r="D128" s="205"/>
      <c r="E128" s="205">
        <v>67758512091</v>
      </c>
      <c r="F128" s="205"/>
      <c r="G128" s="205">
        <v>61714752487</v>
      </c>
      <c r="H128" s="191"/>
      <c r="I128" s="191">
        <v>0</v>
      </c>
      <c r="J128" s="191"/>
      <c r="K128" s="191">
        <v>0</v>
      </c>
      <c r="L128" s="191"/>
      <c r="M128" s="191">
        <v>1452660</v>
      </c>
      <c r="N128" s="191"/>
      <c r="O128" s="191">
        <v>4190823774</v>
      </c>
      <c r="P128" s="191"/>
      <c r="Q128" s="191">
        <v>19623424</v>
      </c>
      <c r="R128" s="191"/>
      <c r="S128" s="191">
        <v>2972</v>
      </c>
      <c r="T128" s="191"/>
      <c r="U128" s="191">
        <v>63088285868</v>
      </c>
      <c r="V128" s="191"/>
      <c r="W128" s="192">
        <v>57869996224</v>
      </c>
      <c r="X128" s="206"/>
      <c r="Y128" s="193">
        <f t="shared" si="2"/>
        <v>4.3553625136441712E-3</v>
      </c>
      <c r="Z128" s="30">
        <f t="shared" si="3"/>
        <v>0</v>
      </c>
    </row>
    <row r="129" spans="1:26" s="30" customFormat="1">
      <c r="A129" s="207" t="s">
        <v>522</v>
      </c>
      <c r="B129" s="190"/>
      <c r="C129" s="205">
        <v>16742230</v>
      </c>
      <c r="D129" s="205"/>
      <c r="E129" s="205">
        <v>41830782990</v>
      </c>
      <c r="F129" s="205"/>
      <c r="G129" s="205">
        <v>34421747631</v>
      </c>
      <c r="H129" s="191"/>
      <c r="I129" s="191">
        <v>0</v>
      </c>
      <c r="J129" s="191"/>
      <c r="K129" s="191">
        <v>0</v>
      </c>
      <c r="L129" s="191"/>
      <c r="M129" s="191">
        <v>1625429</v>
      </c>
      <c r="N129" s="191"/>
      <c r="O129" s="191">
        <v>3161915100</v>
      </c>
      <c r="P129" s="191"/>
      <c r="Q129" s="191">
        <v>15116801</v>
      </c>
      <c r="R129" s="191"/>
      <c r="S129" s="191">
        <v>1995</v>
      </c>
      <c r="T129" s="191"/>
      <c r="U129" s="191">
        <v>37769617436</v>
      </c>
      <c r="V129" s="191"/>
      <c r="W129" s="192">
        <v>29924896519</v>
      </c>
      <c r="X129" s="206"/>
      <c r="Y129" s="193">
        <f t="shared" si="2"/>
        <v>2.2521821501256842E-3</v>
      </c>
      <c r="Z129" s="30">
        <f t="shared" si="3"/>
        <v>0</v>
      </c>
    </row>
    <row r="130" spans="1:26" s="30" customFormat="1">
      <c r="A130" s="207" t="s">
        <v>377</v>
      </c>
      <c r="B130" s="190"/>
      <c r="C130" s="205">
        <v>975271</v>
      </c>
      <c r="D130" s="205"/>
      <c r="E130" s="205">
        <v>43768995201</v>
      </c>
      <c r="F130" s="205"/>
      <c r="G130" s="205">
        <v>56254270182</v>
      </c>
      <c r="H130" s="191"/>
      <c r="I130" s="191">
        <v>0</v>
      </c>
      <c r="J130" s="191"/>
      <c r="K130" s="191">
        <v>0</v>
      </c>
      <c r="L130" s="191"/>
      <c r="M130" s="191">
        <v>40513</v>
      </c>
      <c r="N130" s="191"/>
      <c r="O130" s="191">
        <v>2285040889</v>
      </c>
      <c r="P130" s="191"/>
      <c r="Q130" s="191">
        <v>934758</v>
      </c>
      <c r="R130" s="191"/>
      <c r="S130" s="191">
        <v>57100</v>
      </c>
      <c r="T130" s="191"/>
      <c r="U130" s="191">
        <v>41950820250</v>
      </c>
      <c r="V130" s="191"/>
      <c r="W130" s="192">
        <v>52962095513</v>
      </c>
      <c r="X130" s="206"/>
      <c r="Y130" s="193">
        <f t="shared" si="2"/>
        <v>3.9859882580344569E-3</v>
      </c>
      <c r="Z130" s="30">
        <f t="shared" si="3"/>
        <v>0</v>
      </c>
    </row>
    <row r="131" spans="1:26" s="30" customFormat="1">
      <c r="A131" s="207" t="s">
        <v>260</v>
      </c>
      <c r="B131" s="190"/>
      <c r="C131" s="205">
        <v>8879816</v>
      </c>
      <c r="D131" s="205"/>
      <c r="E131" s="205">
        <v>105953119866</v>
      </c>
      <c r="F131" s="205"/>
      <c r="G131" s="205">
        <v>100799842259</v>
      </c>
      <c r="H131" s="191"/>
      <c r="I131" s="191">
        <v>0</v>
      </c>
      <c r="J131" s="191"/>
      <c r="K131" s="191">
        <v>0</v>
      </c>
      <c r="L131" s="191"/>
      <c r="M131" s="191">
        <v>0</v>
      </c>
      <c r="N131" s="191"/>
      <c r="O131" s="191">
        <v>0</v>
      </c>
      <c r="P131" s="191"/>
      <c r="Q131" s="191">
        <v>8879816</v>
      </c>
      <c r="R131" s="191"/>
      <c r="S131" s="191">
        <v>10860</v>
      </c>
      <c r="T131" s="191"/>
      <c r="U131" s="191">
        <v>105953119866</v>
      </c>
      <c r="V131" s="191"/>
      <c r="W131" s="192">
        <v>95689360745</v>
      </c>
      <c r="X131" s="206"/>
      <c r="Y131" s="193">
        <f t="shared" si="2"/>
        <v>7.2016914106952448E-3</v>
      </c>
      <c r="Z131" s="30">
        <f t="shared" si="3"/>
        <v>0</v>
      </c>
    </row>
    <row r="132" spans="1:26" s="30" customFormat="1">
      <c r="A132" s="190" t="s">
        <v>289</v>
      </c>
      <c r="B132" s="190"/>
      <c r="C132" s="205">
        <v>9950346</v>
      </c>
      <c r="D132" s="205"/>
      <c r="E132" s="205">
        <v>17174843155</v>
      </c>
      <c r="F132" s="205"/>
      <c r="G132" s="205">
        <v>14533688707</v>
      </c>
      <c r="H132" s="191"/>
      <c r="I132" s="191">
        <v>0</v>
      </c>
      <c r="J132" s="191"/>
      <c r="K132" s="191">
        <v>0</v>
      </c>
      <c r="L132" s="191"/>
      <c r="M132" s="191">
        <v>1044127</v>
      </c>
      <c r="N132" s="191"/>
      <c r="O132" s="191">
        <v>1382859052</v>
      </c>
      <c r="P132" s="191"/>
      <c r="Q132" s="191">
        <v>8906219</v>
      </c>
      <c r="R132" s="191"/>
      <c r="S132" s="191">
        <v>1314</v>
      </c>
      <c r="T132" s="191"/>
      <c r="U132" s="191">
        <v>15372622663</v>
      </c>
      <c r="V132" s="191"/>
      <c r="W132" s="192">
        <v>11612309344</v>
      </c>
      <c r="X132" s="206"/>
      <c r="Y132" s="193">
        <f t="shared" si="2"/>
        <v>8.7395576488257301E-4</v>
      </c>
      <c r="Z132" s="30">
        <f t="shared" si="3"/>
        <v>0</v>
      </c>
    </row>
    <row r="133" spans="1:26" s="30" customFormat="1">
      <c r="A133" s="207" t="s">
        <v>359</v>
      </c>
      <c r="B133" s="190"/>
      <c r="C133" s="205">
        <v>15785834</v>
      </c>
      <c r="D133" s="205"/>
      <c r="E133" s="205">
        <v>40004213645</v>
      </c>
      <c r="F133" s="205"/>
      <c r="G133" s="205">
        <v>27881580919</v>
      </c>
      <c r="H133" s="191"/>
      <c r="I133" s="191">
        <v>0</v>
      </c>
      <c r="J133" s="191"/>
      <c r="K133" s="191">
        <v>0</v>
      </c>
      <c r="L133" s="191"/>
      <c r="M133" s="191">
        <v>1572357</v>
      </c>
      <c r="N133" s="191"/>
      <c r="O133" s="191">
        <v>2593089686</v>
      </c>
      <c r="P133" s="191"/>
      <c r="Q133" s="191">
        <v>14213477</v>
      </c>
      <c r="R133" s="191"/>
      <c r="S133" s="191">
        <v>1663</v>
      </c>
      <c r="T133" s="191"/>
      <c r="U133" s="191">
        <v>36019571126</v>
      </c>
      <c r="V133" s="191"/>
      <c r="W133" s="192">
        <v>23454298149</v>
      </c>
      <c r="X133" s="206"/>
      <c r="Y133" s="193">
        <f t="shared" si="2"/>
        <v>1.7651974703192348E-3</v>
      </c>
      <c r="Z133" s="30">
        <f t="shared" si="3"/>
        <v>0</v>
      </c>
    </row>
    <row r="134" spans="1:26" s="30" customFormat="1">
      <c r="A134" s="207" t="s">
        <v>187</v>
      </c>
      <c r="B134" s="190"/>
      <c r="C134" s="205">
        <v>16076098</v>
      </c>
      <c r="D134" s="205"/>
      <c r="E134" s="205">
        <v>40979262258</v>
      </c>
      <c r="F134" s="205"/>
      <c r="G134" s="205">
        <v>27341436219</v>
      </c>
      <c r="H134" s="191"/>
      <c r="I134" s="191">
        <v>4290708</v>
      </c>
      <c r="J134" s="191"/>
      <c r="K134" s="191">
        <v>0</v>
      </c>
      <c r="L134" s="191"/>
      <c r="M134" s="191">
        <v>1450911</v>
      </c>
      <c r="N134" s="191"/>
      <c r="O134" s="191">
        <v>2274006788</v>
      </c>
      <c r="P134" s="191"/>
      <c r="Q134" s="191">
        <v>18915895</v>
      </c>
      <c r="R134" s="191"/>
      <c r="S134" s="191">
        <v>1229.3389500734697</v>
      </c>
      <c r="T134" s="191"/>
      <c r="U134" s="191">
        <v>37280773832</v>
      </c>
      <c r="V134" s="191"/>
      <c r="W134" s="192">
        <v>23074292723</v>
      </c>
      <c r="X134" s="206"/>
      <c r="Y134" s="193">
        <f t="shared" si="2"/>
        <v>1.7365978246414388E-3</v>
      </c>
      <c r="Z134" s="30">
        <f t="shared" si="3"/>
        <v>0</v>
      </c>
    </row>
    <row r="135" spans="1:26" s="30" customFormat="1">
      <c r="A135" s="207" t="s">
        <v>218</v>
      </c>
      <c r="B135" s="190"/>
      <c r="C135" s="205">
        <v>128688432</v>
      </c>
      <c r="D135" s="205"/>
      <c r="E135" s="205">
        <v>70092904125</v>
      </c>
      <c r="F135" s="205"/>
      <c r="G135" s="205">
        <v>55546746636</v>
      </c>
      <c r="H135" s="191"/>
      <c r="I135" s="191">
        <v>0</v>
      </c>
      <c r="J135" s="191"/>
      <c r="K135" s="191">
        <v>0</v>
      </c>
      <c r="L135" s="191"/>
      <c r="M135" s="191">
        <v>0</v>
      </c>
      <c r="N135" s="191"/>
      <c r="O135" s="191">
        <v>0</v>
      </c>
      <c r="P135" s="191"/>
      <c r="Q135" s="191">
        <v>128688432</v>
      </c>
      <c r="R135" s="191"/>
      <c r="S135" s="191">
        <v>413</v>
      </c>
      <c r="T135" s="191"/>
      <c r="U135" s="191">
        <v>70092904125</v>
      </c>
      <c r="V135" s="191"/>
      <c r="W135" s="192">
        <v>52737485886</v>
      </c>
      <c r="X135" s="206"/>
      <c r="Y135" s="193">
        <f t="shared" si="2"/>
        <v>3.9690838790216636E-3</v>
      </c>
      <c r="Z135" s="30">
        <f t="shared" si="3"/>
        <v>0</v>
      </c>
    </row>
    <row r="136" spans="1:26" s="30" customFormat="1">
      <c r="A136" s="207" t="s">
        <v>138</v>
      </c>
      <c r="B136" s="190"/>
      <c r="C136" s="205">
        <v>5871721</v>
      </c>
      <c r="D136" s="205"/>
      <c r="E136" s="205">
        <v>23266783332</v>
      </c>
      <c r="F136" s="205"/>
      <c r="G136" s="205">
        <v>15259165073</v>
      </c>
      <c r="H136" s="191"/>
      <c r="I136" s="191">
        <v>0</v>
      </c>
      <c r="J136" s="191"/>
      <c r="K136" s="191">
        <v>0</v>
      </c>
      <c r="L136" s="191"/>
      <c r="M136" s="191">
        <v>0</v>
      </c>
      <c r="N136" s="191"/>
      <c r="O136" s="191">
        <v>0</v>
      </c>
      <c r="P136" s="191"/>
      <c r="Q136" s="191">
        <v>5871721</v>
      </c>
      <c r="R136" s="191"/>
      <c r="S136" s="191">
        <v>2619</v>
      </c>
      <c r="T136" s="191"/>
      <c r="U136" s="191">
        <v>23266783332</v>
      </c>
      <c r="V136" s="191"/>
      <c r="W136" s="192">
        <v>15259165073</v>
      </c>
      <c r="X136" s="206"/>
      <c r="Y136" s="193">
        <f t="shared" si="2"/>
        <v>1.1484223239138641E-3</v>
      </c>
      <c r="Z136" s="30">
        <f t="shared" si="3"/>
        <v>0</v>
      </c>
    </row>
    <row r="137" spans="1:26" s="30" customFormat="1">
      <c r="A137" s="190" t="s">
        <v>131</v>
      </c>
      <c r="B137" s="190"/>
      <c r="C137" s="205">
        <v>23291510</v>
      </c>
      <c r="D137" s="205"/>
      <c r="E137" s="205">
        <v>26264697972</v>
      </c>
      <c r="F137" s="205"/>
      <c r="G137" s="205">
        <v>20638539701</v>
      </c>
      <c r="H137" s="191"/>
      <c r="I137" s="191">
        <v>0</v>
      </c>
      <c r="J137" s="191"/>
      <c r="K137" s="191">
        <v>0</v>
      </c>
      <c r="L137" s="191"/>
      <c r="M137" s="191">
        <v>2416096</v>
      </c>
      <c r="N137" s="191"/>
      <c r="O137" s="191">
        <v>2177954746</v>
      </c>
      <c r="P137" s="191"/>
      <c r="Q137" s="191">
        <v>20875414</v>
      </c>
      <c r="R137" s="191"/>
      <c r="S137" s="191">
        <v>900</v>
      </c>
      <c r="T137" s="191"/>
      <c r="U137" s="191">
        <v>23540184546</v>
      </c>
      <c r="V137" s="191"/>
      <c r="W137" s="192">
        <v>18642642348</v>
      </c>
      <c r="X137" s="206"/>
      <c r="Y137" s="193">
        <f t="shared" si="2"/>
        <v>1.4030667173964831E-3</v>
      </c>
      <c r="Z137" s="30">
        <f t="shared" si="3"/>
        <v>0</v>
      </c>
    </row>
    <row r="138" spans="1:26" s="30" customFormat="1">
      <c r="A138" s="207" t="s">
        <v>229</v>
      </c>
      <c r="B138" s="190"/>
      <c r="C138" s="205">
        <v>8667034</v>
      </c>
      <c r="D138" s="205"/>
      <c r="E138" s="205">
        <v>18081247719</v>
      </c>
      <c r="F138" s="205"/>
      <c r="G138" s="205">
        <v>6665103422</v>
      </c>
      <c r="H138" s="191"/>
      <c r="I138" s="191">
        <v>0</v>
      </c>
      <c r="J138" s="191"/>
      <c r="K138" s="191">
        <v>0</v>
      </c>
      <c r="L138" s="191"/>
      <c r="M138" s="191">
        <v>0</v>
      </c>
      <c r="N138" s="191"/>
      <c r="O138" s="191">
        <v>0</v>
      </c>
      <c r="P138" s="191"/>
      <c r="Q138" s="191">
        <v>8667034</v>
      </c>
      <c r="R138" s="191"/>
      <c r="S138" s="191">
        <v>775</v>
      </c>
      <c r="T138" s="191"/>
      <c r="U138" s="191">
        <v>18081247719</v>
      </c>
      <c r="V138" s="191"/>
      <c r="W138" s="192">
        <v>6665103422</v>
      </c>
      <c r="X138" s="206"/>
      <c r="Y138" s="193">
        <f t="shared" si="2"/>
        <v>5.0162335385985947E-4</v>
      </c>
      <c r="Z138" s="30">
        <f t="shared" si="3"/>
        <v>0</v>
      </c>
    </row>
    <row r="139" spans="1:26" s="30" customFormat="1">
      <c r="A139" s="207" t="s">
        <v>298</v>
      </c>
      <c r="B139" s="190"/>
      <c r="C139" s="205">
        <v>3141984</v>
      </c>
      <c r="D139" s="205"/>
      <c r="E139" s="205">
        <v>27025048247</v>
      </c>
      <c r="F139" s="205"/>
      <c r="G139" s="205">
        <v>20950920240</v>
      </c>
      <c r="H139" s="191"/>
      <c r="I139" s="191">
        <v>0</v>
      </c>
      <c r="J139" s="191"/>
      <c r="K139" s="191">
        <v>0</v>
      </c>
      <c r="L139" s="191"/>
      <c r="M139" s="191">
        <v>346417</v>
      </c>
      <c r="N139" s="191"/>
      <c r="O139" s="191">
        <v>2169560702</v>
      </c>
      <c r="P139" s="191"/>
      <c r="Q139" s="191">
        <v>2795567</v>
      </c>
      <c r="R139" s="191"/>
      <c r="S139" s="191">
        <v>6480</v>
      </c>
      <c r="T139" s="191"/>
      <c r="U139" s="191">
        <v>24045422591</v>
      </c>
      <c r="V139" s="191"/>
      <c r="W139" s="192">
        <v>17975243095</v>
      </c>
      <c r="X139" s="206"/>
      <c r="Y139" s="193">
        <f t="shared" ref="Y139:Y202" si="4">W139/$Z$9</f>
        <v>1.3528374815607147E-3</v>
      </c>
      <c r="Z139" s="30">
        <f t="shared" si="3"/>
        <v>0</v>
      </c>
    </row>
    <row r="140" spans="1:26" s="30" customFormat="1">
      <c r="A140" s="190" t="s">
        <v>104</v>
      </c>
      <c r="B140" s="190"/>
      <c r="C140" s="205">
        <v>65640547</v>
      </c>
      <c r="D140" s="205"/>
      <c r="E140" s="205">
        <v>92699729542</v>
      </c>
      <c r="F140" s="205"/>
      <c r="G140" s="205">
        <v>70083264639</v>
      </c>
      <c r="H140" s="191"/>
      <c r="I140" s="191">
        <v>0</v>
      </c>
      <c r="J140" s="191"/>
      <c r="K140" s="191">
        <v>0</v>
      </c>
      <c r="L140" s="191"/>
      <c r="M140" s="191">
        <v>7237166</v>
      </c>
      <c r="N140" s="191"/>
      <c r="O140" s="191">
        <v>7423318093</v>
      </c>
      <c r="P140" s="191"/>
      <c r="Q140" s="191">
        <v>58403381</v>
      </c>
      <c r="R140" s="191"/>
      <c r="S140" s="191">
        <v>1032</v>
      </c>
      <c r="T140" s="191"/>
      <c r="U140" s="191">
        <v>82479166772</v>
      </c>
      <c r="V140" s="191"/>
      <c r="W140" s="192">
        <v>59806384399</v>
      </c>
      <c r="X140" s="206"/>
      <c r="Y140" s="193">
        <f t="shared" si="4"/>
        <v>4.5010973161247903E-3</v>
      </c>
      <c r="Z140" s="30">
        <f t="shared" ref="Z140:Z203" si="5">Q140-(C140+I140-M140)</f>
        <v>0</v>
      </c>
    </row>
    <row r="141" spans="1:26" s="30" customFormat="1">
      <c r="A141" s="207" t="s">
        <v>177</v>
      </c>
      <c r="B141" s="190"/>
      <c r="C141" s="205">
        <v>7823590</v>
      </c>
      <c r="D141" s="205"/>
      <c r="E141" s="205">
        <v>47923085789</v>
      </c>
      <c r="F141" s="205"/>
      <c r="G141" s="205">
        <v>54962844639</v>
      </c>
      <c r="H141" s="191"/>
      <c r="I141" s="191">
        <v>0</v>
      </c>
      <c r="J141" s="191"/>
      <c r="K141" s="191">
        <v>0</v>
      </c>
      <c r="L141" s="191"/>
      <c r="M141" s="191">
        <v>811563</v>
      </c>
      <c r="N141" s="191"/>
      <c r="O141" s="191">
        <v>5222914969</v>
      </c>
      <c r="P141" s="191"/>
      <c r="Q141" s="191">
        <v>7012027</v>
      </c>
      <c r="R141" s="191"/>
      <c r="S141" s="191">
        <v>6630</v>
      </c>
      <c r="T141" s="191"/>
      <c r="U141" s="191">
        <v>42951889283</v>
      </c>
      <c r="V141" s="191"/>
      <c r="W141" s="192">
        <v>46130373331</v>
      </c>
      <c r="X141" s="206"/>
      <c r="Y141" s="193">
        <f t="shared" si="4"/>
        <v>3.4718249845491502E-3</v>
      </c>
      <c r="Z141" s="30">
        <f t="shared" si="5"/>
        <v>0</v>
      </c>
    </row>
    <row r="142" spans="1:26" s="30" customFormat="1">
      <c r="A142" s="190" t="s">
        <v>176</v>
      </c>
      <c r="B142" s="190"/>
      <c r="C142" s="205">
        <v>13460386</v>
      </c>
      <c r="D142" s="205"/>
      <c r="E142" s="205">
        <v>59123678382</v>
      </c>
      <c r="F142" s="205"/>
      <c r="G142" s="205">
        <v>49004401249</v>
      </c>
      <c r="H142" s="191"/>
      <c r="I142" s="191">
        <v>0</v>
      </c>
      <c r="J142" s="191"/>
      <c r="K142" s="191">
        <v>0</v>
      </c>
      <c r="L142" s="191"/>
      <c r="M142" s="191">
        <v>1484067</v>
      </c>
      <c r="N142" s="191"/>
      <c r="O142" s="191">
        <v>5817126735</v>
      </c>
      <c r="P142" s="191"/>
      <c r="Q142" s="191">
        <v>11976319</v>
      </c>
      <c r="R142" s="191"/>
      <c r="S142" s="191">
        <v>4073</v>
      </c>
      <c r="T142" s="191"/>
      <c r="U142" s="191">
        <v>52605031739</v>
      </c>
      <c r="V142" s="191"/>
      <c r="W142" s="192">
        <v>48402481390</v>
      </c>
      <c r="X142" s="206"/>
      <c r="Y142" s="193">
        <f t="shared" si="4"/>
        <v>3.6428264518520528E-3</v>
      </c>
      <c r="Z142" s="30">
        <f t="shared" si="5"/>
        <v>0</v>
      </c>
    </row>
    <row r="143" spans="1:26" s="30" customFormat="1">
      <c r="A143" s="190" t="s">
        <v>156</v>
      </c>
      <c r="B143" s="190"/>
      <c r="C143" s="205">
        <v>6859339</v>
      </c>
      <c r="D143" s="205"/>
      <c r="E143" s="205">
        <v>36448320240</v>
      </c>
      <c r="F143" s="205"/>
      <c r="G143" s="205">
        <v>39272445109</v>
      </c>
      <c r="H143" s="191"/>
      <c r="I143" s="191">
        <v>0</v>
      </c>
      <c r="J143" s="191"/>
      <c r="K143" s="191">
        <v>0</v>
      </c>
      <c r="L143" s="191"/>
      <c r="M143" s="191">
        <v>711538</v>
      </c>
      <c r="N143" s="191"/>
      <c r="O143" s="191">
        <v>4120013384</v>
      </c>
      <c r="P143" s="191"/>
      <c r="Q143" s="191">
        <v>6147801</v>
      </c>
      <c r="R143" s="191"/>
      <c r="S143" s="191">
        <v>5920</v>
      </c>
      <c r="T143" s="191"/>
      <c r="U143" s="191">
        <v>32667436267</v>
      </c>
      <c r="V143" s="191"/>
      <c r="W143" s="192">
        <v>36113648714</v>
      </c>
      <c r="X143" s="206"/>
      <c r="Y143" s="193">
        <f t="shared" si="4"/>
        <v>2.7179547624480182E-3</v>
      </c>
      <c r="Z143" s="30">
        <f t="shared" si="5"/>
        <v>0</v>
      </c>
    </row>
    <row r="144" spans="1:26" s="30" customFormat="1">
      <c r="A144" s="207" t="s">
        <v>98</v>
      </c>
      <c r="B144" s="190"/>
      <c r="C144" s="205">
        <v>3988254</v>
      </c>
      <c r="D144" s="205"/>
      <c r="E144" s="205">
        <v>40785744982</v>
      </c>
      <c r="F144" s="205"/>
      <c r="G144" s="205">
        <v>24100717013</v>
      </c>
      <c r="H144" s="191"/>
      <c r="I144" s="191">
        <v>0</v>
      </c>
      <c r="J144" s="191"/>
      <c r="K144" s="191">
        <v>0</v>
      </c>
      <c r="L144" s="191"/>
      <c r="M144" s="191">
        <v>439722</v>
      </c>
      <c r="N144" s="191"/>
      <c r="O144" s="191">
        <v>2563069532</v>
      </c>
      <c r="P144" s="191"/>
      <c r="Q144" s="191">
        <v>3548532</v>
      </c>
      <c r="R144" s="191"/>
      <c r="S144" s="191">
        <v>5960</v>
      </c>
      <c r="T144" s="191"/>
      <c r="U144" s="191">
        <v>36288942784</v>
      </c>
      <c r="V144" s="191"/>
      <c r="W144" s="192">
        <v>20985767015</v>
      </c>
      <c r="X144" s="206"/>
      <c r="Y144" s="193">
        <f t="shared" si="4"/>
        <v>1.5794129763446471E-3</v>
      </c>
      <c r="Z144" s="30">
        <f t="shared" si="5"/>
        <v>0</v>
      </c>
    </row>
    <row r="145" spans="1:26" s="30" customFormat="1">
      <c r="A145" s="190" t="s">
        <v>99</v>
      </c>
      <c r="B145" s="190"/>
      <c r="C145" s="205">
        <v>20776230</v>
      </c>
      <c r="D145" s="205"/>
      <c r="E145" s="205">
        <v>158273106184</v>
      </c>
      <c r="F145" s="205"/>
      <c r="G145" s="205">
        <v>134001593327</v>
      </c>
      <c r="H145" s="191"/>
      <c r="I145" s="191">
        <v>0</v>
      </c>
      <c r="J145" s="191"/>
      <c r="K145" s="191">
        <v>0</v>
      </c>
      <c r="L145" s="191"/>
      <c r="M145" s="191">
        <v>2342590</v>
      </c>
      <c r="N145" s="191"/>
      <c r="O145" s="191">
        <v>15577714463</v>
      </c>
      <c r="P145" s="191"/>
      <c r="Q145" s="191">
        <v>18433640</v>
      </c>
      <c r="R145" s="191"/>
      <c r="S145" s="191">
        <v>6760</v>
      </c>
      <c r="T145" s="191"/>
      <c r="U145" s="191">
        <v>140427279688</v>
      </c>
      <c r="V145" s="191"/>
      <c r="W145" s="192">
        <v>123648160231</v>
      </c>
      <c r="X145" s="206"/>
      <c r="Y145" s="193">
        <f t="shared" si="4"/>
        <v>9.3059028354977452E-3</v>
      </c>
      <c r="Z145" s="30">
        <f t="shared" si="5"/>
        <v>0</v>
      </c>
    </row>
    <row r="146" spans="1:26" s="30" customFormat="1">
      <c r="A146" s="207" t="s">
        <v>523</v>
      </c>
      <c r="B146" s="190"/>
      <c r="C146" s="205">
        <v>834989</v>
      </c>
      <c r="D146" s="205"/>
      <c r="E146" s="205">
        <v>16268253660</v>
      </c>
      <c r="F146" s="205"/>
      <c r="G146" s="205">
        <v>14913621633</v>
      </c>
      <c r="H146" s="191"/>
      <c r="I146" s="191">
        <v>0</v>
      </c>
      <c r="J146" s="191"/>
      <c r="K146" s="191">
        <v>0</v>
      </c>
      <c r="L146" s="191"/>
      <c r="M146" s="191">
        <v>834989</v>
      </c>
      <c r="N146" s="191"/>
      <c r="O146" s="191">
        <v>14607445568</v>
      </c>
      <c r="P146" s="191"/>
      <c r="Q146" s="191">
        <v>0</v>
      </c>
      <c r="R146" s="191"/>
      <c r="S146" s="191">
        <v>0</v>
      </c>
      <c r="T146" s="191"/>
      <c r="U146" s="191">
        <v>0</v>
      </c>
      <c r="V146" s="191"/>
      <c r="W146" s="192">
        <v>0</v>
      </c>
      <c r="X146" s="206"/>
      <c r="Y146" s="193">
        <f t="shared" si="4"/>
        <v>0</v>
      </c>
      <c r="Z146" s="30">
        <f t="shared" si="5"/>
        <v>0</v>
      </c>
    </row>
    <row r="147" spans="1:26" s="30" customFormat="1">
      <c r="A147" s="190" t="s">
        <v>142</v>
      </c>
      <c r="B147" s="190"/>
      <c r="C147" s="205">
        <v>4458268</v>
      </c>
      <c r="D147" s="205"/>
      <c r="E147" s="205">
        <v>174356587632</v>
      </c>
      <c r="F147" s="205"/>
      <c r="G147" s="205">
        <v>158416478124</v>
      </c>
      <c r="H147" s="191"/>
      <c r="I147" s="191">
        <v>0</v>
      </c>
      <c r="J147" s="191"/>
      <c r="K147" s="191">
        <v>0</v>
      </c>
      <c r="L147" s="191"/>
      <c r="M147" s="191">
        <v>131725</v>
      </c>
      <c r="N147" s="191"/>
      <c r="O147" s="191">
        <v>4575464465</v>
      </c>
      <c r="P147" s="191"/>
      <c r="Q147" s="191">
        <v>4326543</v>
      </c>
      <c r="R147" s="191"/>
      <c r="S147" s="191">
        <v>35180</v>
      </c>
      <c r="T147" s="191"/>
      <c r="U147" s="191">
        <v>169205008250</v>
      </c>
      <c r="V147" s="191"/>
      <c r="W147" s="192">
        <v>151031216583</v>
      </c>
      <c r="X147" s="206"/>
      <c r="Y147" s="193">
        <f t="shared" si="4"/>
        <v>1.1366783169459915E-2</v>
      </c>
      <c r="Z147" s="30">
        <f t="shared" si="5"/>
        <v>0</v>
      </c>
    </row>
    <row r="148" spans="1:26" s="30" customFormat="1">
      <c r="A148" s="207" t="s">
        <v>328</v>
      </c>
      <c r="B148" s="190"/>
      <c r="C148" s="205">
        <v>6936673</v>
      </c>
      <c r="D148" s="205"/>
      <c r="E148" s="205">
        <v>41103362498</v>
      </c>
      <c r="F148" s="205"/>
      <c r="G148" s="205">
        <v>31317888960</v>
      </c>
      <c r="H148" s="191"/>
      <c r="I148" s="191">
        <v>4046392</v>
      </c>
      <c r="J148" s="191"/>
      <c r="K148" s="191">
        <v>0</v>
      </c>
      <c r="L148" s="191"/>
      <c r="M148" s="191">
        <v>0</v>
      </c>
      <c r="N148" s="191"/>
      <c r="O148" s="191">
        <v>0</v>
      </c>
      <c r="P148" s="191"/>
      <c r="Q148" s="191">
        <v>10983065</v>
      </c>
      <c r="R148" s="191"/>
      <c r="S148" s="191">
        <v>2728.4210525932422</v>
      </c>
      <c r="T148" s="191"/>
      <c r="U148" s="191">
        <v>41103362498</v>
      </c>
      <c r="V148" s="191"/>
      <c r="W148" s="192">
        <v>29734785301</v>
      </c>
      <c r="X148" s="206"/>
      <c r="Y148" s="193">
        <f t="shared" si="4"/>
        <v>2.2378741610756168E-3</v>
      </c>
      <c r="Z148" s="30">
        <f t="shared" si="5"/>
        <v>0</v>
      </c>
    </row>
    <row r="149" spans="1:26" s="30" customFormat="1">
      <c r="A149" s="207" t="s">
        <v>301</v>
      </c>
      <c r="B149" s="190"/>
      <c r="C149" s="205">
        <v>5814618</v>
      </c>
      <c r="D149" s="205"/>
      <c r="E149" s="205">
        <v>10940170643</v>
      </c>
      <c r="F149" s="205"/>
      <c r="G149" s="205">
        <v>10500801229</v>
      </c>
      <c r="H149" s="191"/>
      <c r="I149" s="191">
        <v>0</v>
      </c>
      <c r="J149" s="191"/>
      <c r="K149" s="191">
        <v>0</v>
      </c>
      <c r="L149" s="191"/>
      <c r="M149" s="191">
        <v>624780</v>
      </c>
      <c r="N149" s="191"/>
      <c r="O149" s="191">
        <v>1115847899</v>
      </c>
      <c r="P149" s="191"/>
      <c r="Q149" s="191">
        <v>5189838</v>
      </c>
      <c r="R149" s="191"/>
      <c r="S149" s="191">
        <v>1838</v>
      </c>
      <c r="T149" s="191"/>
      <c r="U149" s="191">
        <v>9764650632</v>
      </c>
      <c r="V149" s="191"/>
      <c r="W149" s="192">
        <v>9465186377</v>
      </c>
      <c r="X149" s="206"/>
      <c r="Y149" s="193">
        <f t="shared" si="4"/>
        <v>7.1236081943866839E-4</v>
      </c>
      <c r="Z149" s="30">
        <f t="shared" si="5"/>
        <v>0</v>
      </c>
    </row>
    <row r="150" spans="1:26" s="30" customFormat="1">
      <c r="A150" s="190" t="s">
        <v>247</v>
      </c>
      <c r="B150" s="190"/>
      <c r="C150" s="205">
        <v>8490182</v>
      </c>
      <c r="D150" s="205"/>
      <c r="E150" s="205">
        <v>33512010269</v>
      </c>
      <c r="F150" s="205"/>
      <c r="G150" s="205">
        <v>23201218671</v>
      </c>
      <c r="H150" s="191"/>
      <c r="I150" s="191">
        <v>0</v>
      </c>
      <c r="J150" s="191"/>
      <c r="K150" s="191">
        <v>0</v>
      </c>
      <c r="L150" s="191"/>
      <c r="M150" s="191">
        <v>411482</v>
      </c>
      <c r="N150" s="191"/>
      <c r="O150" s="191">
        <v>1001011389</v>
      </c>
      <c r="P150" s="191"/>
      <c r="Q150" s="191">
        <v>8078700</v>
      </c>
      <c r="R150" s="191"/>
      <c r="S150" s="191">
        <v>2450</v>
      </c>
      <c r="T150" s="191"/>
      <c r="U150" s="191">
        <v>31887829655</v>
      </c>
      <c r="V150" s="191"/>
      <c r="W150" s="192">
        <v>19639816543</v>
      </c>
      <c r="X150" s="206"/>
      <c r="Y150" s="193">
        <f t="shared" si="4"/>
        <v>1.4781151948780684E-3</v>
      </c>
      <c r="Z150" s="30">
        <f t="shared" si="5"/>
        <v>0</v>
      </c>
    </row>
    <row r="151" spans="1:26" s="30" customFormat="1">
      <c r="A151" s="207" t="s">
        <v>382</v>
      </c>
      <c r="B151" s="190"/>
      <c r="C151" s="205">
        <v>6022569</v>
      </c>
      <c r="D151" s="205"/>
      <c r="E151" s="205">
        <v>48379643881</v>
      </c>
      <c r="F151" s="205"/>
      <c r="G151" s="205">
        <v>42549223539</v>
      </c>
      <c r="H151" s="191"/>
      <c r="I151" s="191">
        <v>0</v>
      </c>
      <c r="J151" s="191"/>
      <c r="K151" s="191">
        <v>0</v>
      </c>
      <c r="L151" s="191"/>
      <c r="M151" s="191">
        <v>1890578</v>
      </c>
      <c r="N151" s="191"/>
      <c r="O151" s="191">
        <v>13577217062</v>
      </c>
      <c r="P151" s="191"/>
      <c r="Q151" s="191">
        <v>4131991</v>
      </c>
      <c r="R151" s="191"/>
      <c r="S151" s="191">
        <v>7500</v>
      </c>
      <c r="T151" s="191"/>
      <c r="U151" s="191">
        <v>33192521845</v>
      </c>
      <c r="V151" s="191"/>
      <c r="W151" s="192">
        <v>30750380326</v>
      </c>
      <c r="X151" s="206"/>
      <c r="Y151" s="193">
        <f t="shared" si="4"/>
        <v>2.3143090114220227E-3</v>
      </c>
      <c r="Z151" s="30">
        <f t="shared" si="5"/>
        <v>0</v>
      </c>
    </row>
    <row r="152" spans="1:26" s="30" customFormat="1">
      <c r="A152" s="207" t="s">
        <v>82</v>
      </c>
      <c r="B152" s="190"/>
      <c r="C152" s="205">
        <v>10193082</v>
      </c>
      <c r="D152" s="205"/>
      <c r="E152" s="205">
        <v>37516070066</v>
      </c>
      <c r="F152" s="205"/>
      <c r="G152" s="205">
        <v>32922012249</v>
      </c>
      <c r="H152" s="191"/>
      <c r="I152" s="191">
        <v>0</v>
      </c>
      <c r="J152" s="191"/>
      <c r="K152" s="191">
        <v>0</v>
      </c>
      <c r="L152" s="191"/>
      <c r="M152" s="191">
        <v>1123833</v>
      </c>
      <c r="N152" s="191"/>
      <c r="O152" s="191">
        <v>3478859538</v>
      </c>
      <c r="P152" s="191"/>
      <c r="Q152" s="191">
        <v>9069249</v>
      </c>
      <c r="R152" s="191"/>
      <c r="S152" s="191">
        <v>3111</v>
      </c>
      <c r="T152" s="191"/>
      <c r="U152" s="191">
        <v>33379755106</v>
      </c>
      <c r="V152" s="191"/>
      <c r="W152" s="192">
        <v>27996336069</v>
      </c>
      <c r="X152" s="206"/>
      <c r="Y152" s="193">
        <f t="shared" si="4"/>
        <v>2.1070364712368504E-3</v>
      </c>
      <c r="Z152" s="30">
        <f t="shared" si="5"/>
        <v>0</v>
      </c>
    </row>
    <row r="153" spans="1:26" s="30" customFormat="1">
      <c r="A153" s="190" t="s">
        <v>405</v>
      </c>
      <c r="B153" s="190"/>
      <c r="C153" s="205">
        <v>9973334</v>
      </c>
      <c r="D153" s="205"/>
      <c r="E153" s="205">
        <v>154872998280</v>
      </c>
      <c r="F153" s="205"/>
      <c r="G153" s="205">
        <v>102920897336</v>
      </c>
      <c r="H153" s="191"/>
      <c r="I153" s="191">
        <v>0</v>
      </c>
      <c r="J153" s="191"/>
      <c r="K153" s="191">
        <v>0</v>
      </c>
      <c r="L153" s="191"/>
      <c r="M153" s="191">
        <v>300000</v>
      </c>
      <c r="N153" s="191"/>
      <c r="O153" s="191">
        <v>3066581805</v>
      </c>
      <c r="P153" s="191"/>
      <c r="Q153" s="191">
        <v>9673334</v>
      </c>
      <c r="R153" s="191"/>
      <c r="S153" s="191">
        <v>10530</v>
      </c>
      <c r="T153" s="191"/>
      <c r="U153" s="191">
        <v>150214385675</v>
      </c>
      <c r="V153" s="191"/>
      <c r="W153" s="192">
        <v>101072827623</v>
      </c>
      <c r="X153" s="206"/>
      <c r="Y153" s="193">
        <f t="shared" si="4"/>
        <v>7.6068573233234234E-3</v>
      </c>
      <c r="Z153" s="30">
        <f t="shared" si="5"/>
        <v>0</v>
      </c>
    </row>
    <row r="154" spans="1:26" s="30" customFormat="1">
      <c r="A154" s="207" t="s">
        <v>351</v>
      </c>
      <c r="B154" s="190"/>
      <c r="C154" s="205">
        <v>4194500</v>
      </c>
      <c r="D154" s="205"/>
      <c r="E154" s="205">
        <v>13348718758</v>
      </c>
      <c r="F154" s="205"/>
      <c r="G154" s="205">
        <v>10679888341</v>
      </c>
      <c r="H154" s="191"/>
      <c r="I154" s="191">
        <v>0</v>
      </c>
      <c r="J154" s="191"/>
      <c r="K154" s="191">
        <v>0</v>
      </c>
      <c r="L154" s="191"/>
      <c r="M154" s="191">
        <v>392740</v>
      </c>
      <c r="N154" s="191"/>
      <c r="O154" s="191">
        <v>928247200</v>
      </c>
      <c r="P154" s="191"/>
      <c r="Q154" s="191">
        <v>3801760</v>
      </c>
      <c r="R154" s="191"/>
      <c r="S154" s="191">
        <v>2348</v>
      </c>
      <c r="T154" s="191"/>
      <c r="U154" s="191">
        <v>12098849691</v>
      </c>
      <c r="V154" s="191"/>
      <c r="W154" s="192">
        <v>8857530388</v>
      </c>
      <c r="X154" s="206"/>
      <c r="Y154" s="193">
        <f t="shared" si="4"/>
        <v>6.6662793040515595E-4</v>
      </c>
      <c r="Z154" s="30">
        <f t="shared" si="5"/>
        <v>0</v>
      </c>
    </row>
    <row r="155" spans="1:26" s="30" customFormat="1">
      <c r="A155" s="190" t="s">
        <v>292</v>
      </c>
      <c r="B155" s="190"/>
      <c r="C155" s="205">
        <v>1554552</v>
      </c>
      <c r="D155" s="205"/>
      <c r="E155" s="205">
        <v>57558809785</v>
      </c>
      <c r="F155" s="205"/>
      <c r="G155" s="205">
        <v>50487180800</v>
      </c>
      <c r="H155" s="191"/>
      <c r="I155" s="191">
        <v>0</v>
      </c>
      <c r="J155" s="191"/>
      <c r="K155" s="191">
        <v>0</v>
      </c>
      <c r="L155" s="191"/>
      <c r="M155" s="191">
        <v>161257</v>
      </c>
      <c r="N155" s="191"/>
      <c r="O155" s="191">
        <v>4972385284</v>
      </c>
      <c r="P155" s="191"/>
      <c r="Q155" s="191">
        <v>1393295</v>
      </c>
      <c r="R155" s="191"/>
      <c r="S155" s="191">
        <v>31950</v>
      </c>
      <c r="T155" s="191"/>
      <c r="U155" s="191">
        <v>51588111482</v>
      </c>
      <c r="V155" s="191"/>
      <c r="W155" s="192">
        <v>44171668312</v>
      </c>
      <c r="X155" s="206"/>
      <c r="Y155" s="193">
        <f t="shared" si="4"/>
        <v>3.3244105907064675E-3</v>
      </c>
      <c r="Z155" s="30">
        <f t="shared" si="5"/>
        <v>0</v>
      </c>
    </row>
    <row r="156" spans="1:26" s="30" customFormat="1">
      <c r="A156" s="207" t="s">
        <v>357</v>
      </c>
      <c r="B156" s="190"/>
      <c r="C156" s="205">
        <v>1299688</v>
      </c>
      <c r="D156" s="205"/>
      <c r="E156" s="205">
        <v>6259839802</v>
      </c>
      <c r="F156" s="205"/>
      <c r="G156" s="205">
        <v>7905501858</v>
      </c>
      <c r="H156" s="191"/>
      <c r="I156" s="191">
        <v>968658</v>
      </c>
      <c r="J156" s="191"/>
      <c r="K156" s="191">
        <v>0</v>
      </c>
      <c r="L156" s="191"/>
      <c r="M156" s="191">
        <v>134819</v>
      </c>
      <c r="N156" s="191"/>
      <c r="O156" s="191">
        <v>791179653</v>
      </c>
      <c r="P156" s="191"/>
      <c r="Q156" s="191">
        <v>2133527</v>
      </c>
      <c r="R156" s="191"/>
      <c r="S156" s="191">
        <v>2736.8500000234349</v>
      </c>
      <c r="T156" s="191"/>
      <c r="U156" s="191">
        <v>4786975299</v>
      </c>
      <c r="V156" s="191"/>
      <c r="W156" s="192">
        <v>5794006797</v>
      </c>
      <c r="X156" s="206"/>
      <c r="Y156" s="193">
        <f t="shared" si="4"/>
        <v>4.3606361938879485E-4</v>
      </c>
      <c r="Z156" s="30">
        <f t="shared" si="5"/>
        <v>0</v>
      </c>
    </row>
    <row r="157" spans="1:26" s="30" customFormat="1">
      <c r="A157" s="207" t="s">
        <v>299</v>
      </c>
      <c r="B157" s="190"/>
      <c r="C157" s="205">
        <v>1936690</v>
      </c>
      <c r="D157" s="205"/>
      <c r="E157" s="205">
        <v>18843093432</v>
      </c>
      <c r="F157" s="205"/>
      <c r="G157" s="205">
        <v>22830026313</v>
      </c>
      <c r="H157" s="191"/>
      <c r="I157" s="191">
        <v>0</v>
      </c>
      <c r="J157" s="191"/>
      <c r="K157" s="191">
        <v>0</v>
      </c>
      <c r="L157" s="191"/>
      <c r="M157" s="191">
        <v>168931</v>
      </c>
      <c r="N157" s="191"/>
      <c r="O157" s="191">
        <v>1826438968</v>
      </c>
      <c r="P157" s="191"/>
      <c r="Q157" s="191">
        <v>1767759</v>
      </c>
      <c r="R157" s="191"/>
      <c r="S157" s="191">
        <v>10640</v>
      </c>
      <c r="T157" s="191"/>
      <c r="U157" s="191">
        <v>17199473329</v>
      </c>
      <c r="V157" s="191"/>
      <c r="W157" s="192">
        <v>18663562534</v>
      </c>
      <c r="X157" s="206"/>
      <c r="Y157" s="193">
        <f t="shared" si="4"/>
        <v>1.404641194670167E-3</v>
      </c>
      <c r="Z157" s="30">
        <f t="shared" si="5"/>
        <v>0</v>
      </c>
    </row>
    <row r="158" spans="1:26" s="30" customFormat="1">
      <c r="A158" s="190" t="s">
        <v>219</v>
      </c>
      <c r="B158" s="190"/>
      <c r="C158" s="205">
        <v>5829228</v>
      </c>
      <c r="D158" s="205"/>
      <c r="E158" s="205">
        <v>10561475929</v>
      </c>
      <c r="F158" s="205"/>
      <c r="G158" s="205">
        <v>8849777147</v>
      </c>
      <c r="H158" s="191"/>
      <c r="I158" s="191">
        <v>0</v>
      </c>
      <c r="J158" s="191"/>
      <c r="K158" s="191">
        <v>0</v>
      </c>
      <c r="L158" s="191"/>
      <c r="M158" s="191">
        <v>604682</v>
      </c>
      <c r="N158" s="191"/>
      <c r="O158" s="191">
        <v>877564351</v>
      </c>
      <c r="P158" s="191"/>
      <c r="Q158" s="191">
        <v>5224546</v>
      </c>
      <c r="R158" s="191"/>
      <c r="S158" s="191">
        <v>1455</v>
      </c>
      <c r="T158" s="191"/>
      <c r="U158" s="191">
        <v>9465904716</v>
      </c>
      <c r="V158" s="191"/>
      <c r="W158" s="192">
        <v>7542953181</v>
      </c>
      <c r="X158" s="206"/>
      <c r="Y158" s="193">
        <f t="shared" si="4"/>
        <v>5.6769133696739143E-4</v>
      </c>
      <c r="Z158" s="30">
        <f t="shared" si="5"/>
        <v>0</v>
      </c>
    </row>
    <row r="159" spans="1:26" s="30" customFormat="1">
      <c r="A159" s="190" t="s">
        <v>255</v>
      </c>
      <c r="B159" s="190"/>
      <c r="C159" s="205">
        <v>3610672</v>
      </c>
      <c r="D159" s="205"/>
      <c r="E159" s="205">
        <v>46679157003</v>
      </c>
      <c r="F159" s="205"/>
      <c r="G159" s="205">
        <v>45895174890</v>
      </c>
      <c r="H159" s="191"/>
      <c r="I159" s="191">
        <v>0</v>
      </c>
      <c r="J159" s="191"/>
      <c r="K159" s="191">
        <v>0</v>
      </c>
      <c r="L159" s="191"/>
      <c r="M159" s="191">
        <v>379729</v>
      </c>
      <c r="N159" s="191"/>
      <c r="O159" s="191">
        <v>4572837018</v>
      </c>
      <c r="P159" s="191"/>
      <c r="Q159" s="191">
        <v>3230943</v>
      </c>
      <c r="R159" s="191"/>
      <c r="S159" s="191">
        <v>12250</v>
      </c>
      <c r="T159" s="191"/>
      <c r="U159" s="191">
        <v>41769979540</v>
      </c>
      <c r="V159" s="191"/>
      <c r="W159" s="192">
        <v>39273105685</v>
      </c>
      <c r="X159" s="206"/>
      <c r="Y159" s="193">
        <f t="shared" si="4"/>
        <v>2.9557391300450275E-3</v>
      </c>
      <c r="Z159" s="30">
        <f t="shared" si="5"/>
        <v>0</v>
      </c>
    </row>
    <row r="160" spans="1:26" s="30" customFormat="1">
      <c r="A160" s="190" t="s">
        <v>367</v>
      </c>
      <c r="B160" s="190"/>
      <c r="C160" s="205">
        <v>3468980</v>
      </c>
      <c r="D160" s="205"/>
      <c r="E160" s="205">
        <v>26363450909</v>
      </c>
      <c r="F160" s="205"/>
      <c r="G160" s="205">
        <v>28879762546</v>
      </c>
      <c r="H160" s="191"/>
      <c r="I160" s="191">
        <v>0</v>
      </c>
      <c r="J160" s="191"/>
      <c r="K160" s="191">
        <v>0</v>
      </c>
      <c r="L160" s="191"/>
      <c r="M160" s="191">
        <v>279901</v>
      </c>
      <c r="N160" s="191"/>
      <c r="O160" s="191">
        <v>2223856320</v>
      </c>
      <c r="P160" s="191"/>
      <c r="Q160" s="191">
        <v>3189079</v>
      </c>
      <c r="R160" s="191"/>
      <c r="S160" s="191">
        <v>8070</v>
      </c>
      <c r="T160" s="191"/>
      <c r="U160" s="191">
        <v>24236267624</v>
      </c>
      <c r="V160" s="191"/>
      <c r="W160" s="192">
        <v>25536929277</v>
      </c>
      <c r="X160" s="206"/>
      <c r="Y160" s="193">
        <f t="shared" si="4"/>
        <v>1.9219386857416384E-3</v>
      </c>
      <c r="Z160" s="30">
        <f t="shared" si="5"/>
        <v>0</v>
      </c>
    </row>
    <row r="161" spans="1:26" s="30" customFormat="1">
      <c r="A161" s="207" t="s">
        <v>171</v>
      </c>
      <c r="B161" s="190"/>
      <c r="C161" s="205">
        <v>5175220</v>
      </c>
      <c r="D161" s="205"/>
      <c r="E161" s="205">
        <v>46873164608</v>
      </c>
      <c r="F161" s="205"/>
      <c r="G161" s="205">
        <v>64652363770</v>
      </c>
      <c r="H161" s="191"/>
      <c r="I161" s="191">
        <v>0</v>
      </c>
      <c r="J161" s="191"/>
      <c r="K161" s="191">
        <v>0</v>
      </c>
      <c r="L161" s="191"/>
      <c r="M161" s="191">
        <v>250820</v>
      </c>
      <c r="N161" s="191"/>
      <c r="O161" s="191">
        <v>3222858678</v>
      </c>
      <c r="P161" s="191"/>
      <c r="Q161" s="191">
        <v>4924400</v>
      </c>
      <c r="R161" s="191"/>
      <c r="S161" s="191">
        <v>12790</v>
      </c>
      <c r="T161" s="191"/>
      <c r="U161" s="191">
        <v>44601429851</v>
      </c>
      <c r="V161" s="191"/>
      <c r="W161" s="192">
        <v>62496216826</v>
      </c>
      <c r="X161" s="206"/>
      <c r="Y161" s="193">
        <f t="shared" si="4"/>
        <v>4.7035372000880414E-3</v>
      </c>
      <c r="Z161" s="30">
        <f t="shared" si="5"/>
        <v>0</v>
      </c>
    </row>
    <row r="162" spans="1:26" s="30" customFormat="1">
      <c r="A162" s="190" t="s">
        <v>250</v>
      </c>
      <c r="B162" s="190"/>
      <c r="C162" s="205">
        <v>12166228</v>
      </c>
      <c r="D162" s="205"/>
      <c r="E162" s="205">
        <v>79140498432</v>
      </c>
      <c r="F162" s="205"/>
      <c r="G162" s="205">
        <v>88609823646</v>
      </c>
      <c r="H162" s="191"/>
      <c r="I162" s="191">
        <v>0</v>
      </c>
      <c r="J162" s="191"/>
      <c r="K162" s="191">
        <v>0</v>
      </c>
      <c r="L162" s="191"/>
      <c r="M162" s="191">
        <v>500000</v>
      </c>
      <c r="N162" s="191"/>
      <c r="O162" s="191">
        <v>3631708221</v>
      </c>
      <c r="P162" s="191"/>
      <c r="Q162" s="191">
        <v>11666228</v>
      </c>
      <c r="R162" s="191"/>
      <c r="S162" s="191">
        <v>7300</v>
      </c>
      <c r="T162" s="191"/>
      <c r="U162" s="191">
        <v>75888031914</v>
      </c>
      <c r="V162" s="191"/>
      <c r="W162" s="192">
        <v>84505150824</v>
      </c>
      <c r="X162" s="206"/>
      <c r="Y162" s="193">
        <f t="shared" si="4"/>
        <v>6.3599549010521193E-3</v>
      </c>
      <c r="Z162" s="30">
        <f t="shared" si="5"/>
        <v>0</v>
      </c>
    </row>
    <row r="163" spans="1:26" s="30" customFormat="1">
      <c r="A163" s="207" t="s">
        <v>119</v>
      </c>
      <c r="B163" s="190"/>
      <c r="C163" s="205">
        <v>30815258</v>
      </c>
      <c r="D163" s="205"/>
      <c r="E163" s="205">
        <v>103293896536</v>
      </c>
      <c r="F163" s="205"/>
      <c r="G163" s="205">
        <v>88612308452</v>
      </c>
      <c r="H163" s="191"/>
      <c r="I163" s="191">
        <v>0</v>
      </c>
      <c r="J163" s="191"/>
      <c r="K163" s="191">
        <v>0</v>
      </c>
      <c r="L163" s="191"/>
      <c r="M163" s="191">
        <v>0</v>
      </c>
      <c r="N163" s="191"/>
      <c r="O163" s="191">
        <v>0</v>
      </c>
      <c r="P163" s="191"/>
      <c r="Q163" s="191">
        <v>30815258</v>
      </c>
      <c r="R163" s="191"/>
      <c r="S163" s="191">
        <v>2725</v>
      </c>
      <c r="T163" s="191"/>
      <c r="U163" s="191">
        <v>103293896536</v>
      </c>
      <c r="V163" s="191"/>
      <c r="W163" s="192">
        <v>83322477755</v>
      </c>
      <c r="X163" s="206"/>
      <c r="Y163" s="193">
        <f t="shared" si="4"/>
        <v>6.2709455648378744E-3</v>
      </c>
      <c r="Z163" s="30">
        <f t="shared" si="5"/>
        <v>0</v>
      </c>
    </row>
    <row r="164" spans="1:26" s="30" customFormat="1" ht="40.200000000000003" customHeight="1">
      <c r="A164" s="207" t="s">
        <v>105</v>
      </c>
      <c r="B164" s="190"/>
      <c r="C164" s="205">
        <v>1266661</v>
      </c>
      <c r="D164" s="205"/>
      <c r="E164" s="205">
        <v>26161073515</v>
      </c>
      <c r="F164" s="205"/>
      <c r="G164" s="205">
        <v>29762674748</v>
      </c>
      <c r="H164" s="191"/>
      <c r="I164" s="191">
        <v>0</v>
      </c>
      <c r="J164" s="191"/>
      <c r="K164" s="191">
        <v>0</v>
      </c>
      <c r="L164" s="191"/>
      <c r="M164" s="191">
        <v>122642</v>
      </c>
      <c r="N164" s="191"/>
      <c r="O164" s="191">
        <v>2811095504</v>
      </c>
      <c r="P164" s="191"/>
      <c r="Q164" s="191">
        <v>1144019</v>
      </c>
      <c r="R164" s="191"/>
      <c r="S164" s="191">
        <v>23900</v>
      </c>
      <c r="T164" s="191"/>
      <c r="U164" s="191">
        <v>23628078201</v>
      </c>
      <c r="V164" s="191"/>
      <c r="W164" s="192">
        <v>27130700026</v>
      </c>
      <c r="X164" s="206"/>
      <c r="Y164" s="193">
        <f t="shared" si="4"/>
        <v>2.0418877064512409E-3</v>
      </c>
      <c r="Z164" s="30">
        <f t="shared" si="5"/>
        <v>0</v>
      </c>
    </row>
    <row r="165" spans="1:26" s="30" customFormat="1">
      <c r="A165" s="190" t="s">
        <v>253</v>
      </c>
      <c r="B165" s="190"/>
      <c r="C165" s="205">
        <v>910162</v>
      </c>
      <c r="D165" s="205"/>
      <c r="E165" s="205">
        <v>43971279173</v>
      </c>
      <c r="F165" s="205"/>
      <c r="G165" s="205">
        <v>49084922438</v>
      </c>
      <c r="H165" s="191"/>
      <c r="I165" s="191">
        <v>0</v>
      </c>
      <c r="J165" s="191"/>
      <c r="K165" s="191">
        <v>0</v>
      </c>
      <c r="L165" s="191"/>
      <c r="M165" s="191">
        <v>89318</v>
      </c>
      <c r="N165" s="191"/>
      <c r="O165" s="191">
        <v>4523532390</v>
      </c>
      <c r="P165" s="191"/>
      <c r="Q165" s="191">
        <v>820844</v>
      </c>
      <c r="R165" s="191"/>
      <c r="S165" s="191">
        <v>51000</v>
      </c>
      <c r="T165" s="191"/>
      <c r="U165" s="191">
        <v>39656193822</v>
      </c>
      <c r="V165" s="191"/>
      <c r="W165" s="192">
        <v>41539442674</v>
      </c>
      <c r="X165" s="206"/>
      <c r="Y165" s="193">
        <f t="shared" si="4"/>
        <v>3.1263062599782791E-3</v>
      </c>
      <c r="Z165" s="30">
        <f t="shared" si="5"/>
        <v>0</v>
      </c>
    </row>
    <row r="166" spans="1:26" s="30" customFormat="1">
      <c r="A166" s="207" t="s">
        <v>341</v>
      </c>
      <c r="B166" s="190"/>
      <c r="C166" s="205">
        <v>1521319</v>
      </c>
      <c r="D166" s="205"/>
      <c r="E166" s="205">
        <v>30023478970</v>
      </c>
      <c r="F166" s="205"/>
      <c r="G166" s="205">
        <v>18175092821</v>
      </c>
      <c r="H166" s="191"/>
      <c r="I166" s="191">
        <v>0</v>
      </c>
      <c r="J166" s="191"/>
      <c r="K166" s="191">
        <v>0</v>
      </c>
      <c r="L166" s="191"/>
      <c r="M166" s="191">
        <v>157809</v>
      </c>
      <c r="N166" s="191"/>
      <c r="O166" s="191">
        <v>1718946015</v>
      </c>
      <c r="P166" s="191"/>
      <c r="Q166" s="192">
        <v>1363510</v>
      </c>
      <c r="R166" s="191"/>
      <c r="S166" s="191">
        <v>10970</v>
      </c>
      <c r="T166" s="191"/>
      <c r="U166" s="191">
        <v>26909092577</v>
      </c>
      <c r="V166" s="191"/>
      <c r="W166" s="192">
        <v>14842081646</v>
      </c>
      <c r="X166" s="206"/>
      <c r="Y166" s="193">
        <f t="shared" si="4"/>
        <v>1.117032145210782E-3</v>
      </c>
      <c r="Z166" s="30">
        <f t="shared" si="5"/>
        <v>0</v>
      </c>
    </row>
    <row r="167" spans="1:26" s="30" customFormat="1">
      <c r="A167" s="207" t="s">
        <v>159</v>
      </c>
      <c r="B167" s="190"/>
      <c r="C167" s="205">
        <v>9870183</v>
      </c>
      <c r="D167" s="205"/>
      <c r="E167" s="205">
        <v>34836019181</v>
      </c>
      <c r="F167" s="205"/>
      <c r="G167" s="205">
        <v>34503862093</v>
      </c>
      <c r="H167" s="191"/>
      <c r="I167" s="191">
        <v>0</v>
      </c>
      <c r="J167" s="191"/>
      <c r="K167" s="191">
        <v>0</v>
      </c>
      <c r="L167" s="191"/>
      <c r="M167" s="191">
        <v>1059264</v>
      </c>
      <c r="N167" s="191"/>
      <c r="O167" s="191">
        <v>3815223641</v>
      </c>
      <c r="P167" s="191"/>
      <c r="Q167" s="191">
        <v>8810919</v>
      </c>
      <c r="R167" s="191"/>
      <c r="S167" s="191">
        <v>3651</v>
      </c>
      <c r="T167" s="191"/>
      <c r="U167" s="191">
        <v>31097431860</v>
      </c>
      <c r="V167" s="191"/>
      <c r="W167" s="192">
        <v>31920001492</v>
      </c>
      <c r="X167" s="206"/>
      <c r="Y167" s="193">
        <f t="shared" si="4"/>
        <v>2.4023360463961245E-3</v>
      </c>
      <c r="Z167" s="30">
        <f t="shared" si="5"/>
        <v>0</v>
      </c>
    </row>
    <row r="168" spans="1:26" s="30" customFormat="1">
      <c r="A168" s="207" t="s">
        <v>123</v>
      </c>
      <c r="B168" s="190"/>
      <c r="C168" s="205">
        <v>6805006</v>
      </c>
      <c r="D168" s="205"/>
      <c r="E168" s="205">
        <v>141607516595</v>
      </c>
      <c r="F168" s="205"/>
      <c r="G168" s="205">
        <v>120530398972</v>
      </c>
      <c r="H168" s="191"/>
      <c r="I168" s="191">
        <v>0</v>
      </c>
      <c r="J168" s="191"/>
      <c r="K168" s="191">
        <v>0</v>
      </c>
      <c r="L168" s="191"/>
      <c r="M168" s="191">
        <v>92330</v>
      </c>
      <c r="N168" s="191"/>
      <c r="O168" s="191">
        <v>1568470893</v>
      </c>
      <c r="P168" s="191"/>
      <c r="Q168" s="191">
        <v>6712676</v>
      </c>
      <c r="R168" s="191"/>
      <c r="S168" s="191">
        <v>16990</v>
      </c>
      <c r="T168" s="191"/>
      <c r="U168" s="191">
        <v>139686192498</v>
      </c>
      <c r="V168" s="191"/>
      <c r="W168" s="192">
        <v>113166771381</v>
      </c>
      <c r="X168" s="206"/>
      <c r="Y168" s="193">
        <f t="shared" si="4"/>
        <v>8.5170614484771281E-3</v>
      </c>
      <c r="Z168" s="30">
        <f t="shared" si="5"/>
        <v>0</v>
      </c>
    </row>
    <row r="169" spans="1:26" s="30" customFormat="1">
      <c r="A169" s="207" t="s">
        <v>183</v>
      </c>
      <c r="B169" s="190"/>
      <c r="C169" s="205">
        <v>4506116</v>
      </c>
      <c r="D169" s="205"/>
      <c r="E169" s="205">
        <v>26300294321</v>
      </c>
      <c r="F169" s="205"/>
      <c r="G169" s="205">
        <v>19673648387</v>
      </c>
      <c r="H169" s="191"/>
      <c r="I169" s="191">
        <v>0</v>
      </c>
      <c r="J169" s="191"/>
      <c r="K169" s="191">
        <v>0</v>
      </c>
      <c r="L169" s="191"/>
      <c r="M169" s="191">
        <v>436301</v>
      </c>
      <c r="N169" s="191"/>
      <c r="O169" s="191">
        <v>1801990058</v>
      </c>
      <c r="P169" s="191"/>
      <c r="Q169" s="191">
        <v>4069815</v>
      </c>
      <c r="R169" s="191"/>
      <c r="S169" s="191">
        <v>4157</v>
      </c>
      <c r="T169" s="191"/>
      <c r="U169" s="191">
        <v>23753789812</v>
      </c>
      <c r="V169" s="191"/>
      <c r="W169" s="192">
        <v>16787443112</v>
      </c>
      <c r="X169" s="206"/>
      <c r="Y169" s="193">
        <f t="shared" si="4"/>
        <v>1.2634422878986854E-3</v>
      </c>
      <c r="Z169" s="30">
        <f t="shared" si="5"/>
        <v>0</v>
      </c>
    </row>
    <row r="170" spans="1:26" s="30" customFormat="1">
      <c r="A170" s="207" t="s">
        <v>208</v>
      </c>
      <c r="B170" s="190"/>
      <c r="C170" s="205">
        <v>10402698</v>
      </c>
      <c r="D170" s="205"/>
      <c r="E170" s="205">
        <v>18054080715</v>
      </c>
      <c r="F170" s="205"/>
      <c r="G170" s="205">
        <v>25888291148</v>
      </c>
      <c r="H170" s="205"/>
      <c r="I170" s="191">
        <v>0</v>
      </c>
      <c r="J170" s="191"/>
      <c r="K170" s="191">
        <v>0</v>
      </c>
      <c r="L170" s="191"/>
      <c r="M170" s="191">
        <v>1146944</v>
      </c>
      <c r="N170" s="191"/>
      <c r="O170" s="191">
        <v>2754394636</v>
      </c>
      <c r="P170" s="191"/>
      <c r="Q170" s="190">
        <v>9255754</v>
      </c>
      <c r="R170" s="190"/>
      <c r="S170" s="191">
        <v>2407</v>
      </c>
      <c r="T170" s="191"/>
      <c r="U170" s="191">
        <v>16063537535</v>
      </c>
      <c r="V170" s="191"/>
      <c r="W170" s="192">
        <v>22106386306</v>
      </c>
      <c r="X170" s="206"/>
      <c r="Y170" s="193">
        <f t="shared" si="4"/>
        <v>1.6637520738140153E-3</v>
      </c>
      <c r="Z170" s="30">
        <f t="shared" si="5"/>
        <v>0</v>
      </c>
    </row>
    <row r="171" spans="1:26" s="30" customFormat="1">
      <c r="A171" s="207" t="s">
        <v>210</v>
      </c>
      <c r="B171" s="190"/>
      <c r="C171" s="205">
        <v>5548037</v>
      </c>
      <c r="D171" s="205"/>
      <c r="E171" s="205">
        <v>56820302641</v>
      </c>
      <c r="F171" s="205"/>
      <c r="G171" s="205">
        <v>75310461223</v>
      </c>
      <c r="H171" s="191"/>
      <c r="I171" s="191">
        <v>0</v>
      </c>
      <c r="J171" s="191"/>
      <c r="K171" s="191">
        <v>0</v>
      </c>
      <c r="L171" s="191"/>
      <c r="M171" s="191">
        <v>281961</v>
      </c>
      <c r="N171" s="191"/>
      <c r="O171" s="191">
        <v>3494033643</v>
      </c>
      <c r="P171" s="191"/>
      <c r="Q171" s="191">
        <v>5266076</v>
      </c>
      <c r="R171" s="191"/>
      <c r="S171" s="191">
        <v>12290</v>
      </c>
      <c r="T171" s="191"/>
      <c r="U171" s="191">
        <v>53932594907</v>
      </c>
      <c r="V171" s="191"/>
      <c r="W171" s="192">
        <v>64219787871</v>
      </c>
      <c r="X171" s="206"/>
      <c r="Y171" s="193">
        <f t="shared" si="4"/>
        <v>4.8332551404511046E-3</v>
      </c>
      <c r="Z171" s="30">
        <f t="shared" si="5"/>
        <v>0</v>
      </c>
    </row>
    <row r="172" spans="1:26" s="30" customFormat="1">
      <c r="A172" s="207" t="s">
        <v>245</v>
      </c>
      <c r="B172" s="190"/>
      <c r="C172" s="205">
        <v>21718014</v>
      </c>
      <c r="D172" s="205"/>
      <c r="E172" s="205">
        <v>60864238893</v>
      </c>
      <c r="F172" s="205"/>
      <c r="G172" s="205">
        <v>59392168623</v>
      </c>
      <c r="H172" s="191"/>
      <c r="I172" s="191">
        <v>9028034</v>
      </c>
      <c r="J172" s="191"/>
      <c r="K172" s="191">
        <v>0</v>
      </c>
      <c r="L172" s="191"/>
      <c r="M172" s="191">
        <v>2111238</v>
      </c>
      <c r="N172" s="191"/>
      <c r="O172" s="191">
        <v>5584162746</v>
      </c>
      <c r="P172" s="191"/>
      <c r="Q172" s="191">
        <v>28634810</v>
      </c>
      <c r="R172" s="191"/>
      <c r="S172" s="191">
        <v>1835.0447811597141</v>
      </c>
      <c r="T172" s="191"/>
      <c r="U172" s="191">
        <v>54947542551</v>
      </c>
      <c r="V172" s="191"/>
      <c r="W172" s="192">
        <v>52139976847</v>
      </c>
      <c r="X172" s="206"/>
      <c r="Y172" s="193">
        <f t="shared" si="4"/>
        <v>3.9241146611224426E-3</v>
      </c>
      <c r="Z172" s="30">
        <f t="shared" si="5"/>
        <v>0</v>
      </c>
    </row>
    <row r="173" spans="1:26" s="30" customFormat="1">
      <c r="A173" s="207" t="s">
        <v>235</v>
      </c>
      <c r="B173" s="190"/>
      <c r="C173" s="205">
        <v>10886874</v>
      </c>
      <c r="D173" s="205"/>
      <c r="E173" s="205">
        <v>75166228379</v>
      </c>
      <c r="F173" s="205"/>
      <c r="G173" s="205">
        <v>77023382650</v>
      </c>
      <c r="H173" s="191"/>
      <c r="I173" s="191">
        <v>0</v>
      </c>
      <c r="J173" s="191"/>
      <c r="K173" s="191">
        <v>0</v>
      </c>
      <c r="L173" s="191"/>
      <c r="M173" s="191">
        <v>632334</v>
      </c>
      <c r="N173" s="191"/>
      <c r="O173" s="191">
        <v>4373299050</v>
      </c>
      <c r="P173" s="191"/>
      <c r="Q173" s="191">
        <v>10254540</v>
      </c>
      <c r="R173" s="191"/>
      <c r="S173" s="191">
        <v>7360</v>
      </c>
      <c r="T173" s="191"/>
      <c r="U173" s="191">
        <v>70800405659</v>
      </c>
      <c r="V173" s="191"/>
      <c r="W173" s="192">
        <v>74890004910</v>
      </c>
      <c r="X173" s="206"/>
      <c r="Y173" s="193">
        <f t="shared" si="4"/>
        <v>5.6363079542827155E-3</v>
      </c>
      <c r="Z173" s="30">
        <f t="shared" si="5"/>
        <v>0</v>
      </c>
    </row>
    <row r="174" spans="1:26" s="30" customFormat="1">
      <c r="A174" s="190" t="s">
        <v>224</v>
      </c>
      <c r="B174" s="190"/>
      <c r="C174" s="205">
        <v>11869479</v>
      </c>
      <c r="D174" s="205"/>
      <c r="E174" s="205">
        <v>31695760512</v>
      </c>
      <c r="F174" s="205"/>
      <c r="G174" s="205">
        <v>38053838936</v>
      </c>
      <c r="H174" s="191"/>
      <c r="I174" s="191">
        <v>0</v>
      </c>
      <c r="J174" s="191"/>
      <c r="K174" s="191">
        <v>0</v>
      </c>
      <c r="L174" s="191"/>
      <c r="M174" s="191">
        <v>1308662</v>
      </c>
      <c r="N174" s="191"/>
      <c r="O174" s="191">
        <v>4114348459</v>
      </c>
      <c r="P174" s="191"/>
      <c r="Q174" s="191">
        <v>10560817</v>
      </c>
      <c r="R174" s="191"/>
      <c r="S174" s="191">
        <v>3219</v>
      </c>
      <c r="T174" s="191"/>
      <c r="U174" s="191">
        <v>28201164217</v>
      </c>
      <c r="V174" s="191"/>
      <c r="W174" s="192">
        <v>33732486490</v>
      </c>
      <c r="X174" s="206"/>
      <c r="Y174" s="193">
        <f t="shared" si="4"/>
        <v>2.5387457531857336E-3</v>
      </c>
      <c r="Z174" s="30">
        <f t="shared" si="5"/>
        <v>0</v>
      </c>
    </row>
    <row r="175" spans="1:26" s="30" customFormat="1">
      <c r="A175" s="190" t="s">
        <v>93</v>
      </c>
      <c r="B175" s="190"/>
      <c r="C175" s="205">
        <v>20215612</v>
      </c>
      <c r="D175" s="205"/>
      <c r="E175" s="205">
        <v>35298865625</v>
      </c>
      <c r="F175" s="205"/>
      <c r="G175" s="205">
        <v>30089017981</v>
      </c>
      <c r="H175" s="191"/>
      <c r="I175" s="191">
        <v>0</v>
      </c>
      <c r="J175" s="191"/>
      <c r="K175" s="191">
        <v>0</v>
      </c>
      <c r="L175" s="191"/>
      <c r="M175" s="191">
        <v>1803992</v>
      </c>
      <c r="N175" s="191"/>
      <c r="O175" s="191">
        <v>2463100108</v>
      </c>
      <c r="P175" s="191"/>
      <c r="Q175" s="191">
        <v>18411620</v>
      </c>
      <c r="R175" s="191"/>
      <c r="S175" s="191">
        <v>1373</v>
      </c>
      <c r="T175" s="191"/>
      <c r="U175" s="191">
        <v>32148880792</v>
      </c>
      <c r="V175" s="191"/>
      <c r="W175" s="192">
        <v>25083746402</v>
      </c>
      <c r="X175" s="206"/>
      <c r="Y175" s="193">
        <f t="shared" si="4"/>
        <v>1.8878316210381863E-3</v>
      </c>
      <c r="Z175" s="30">
        <f t="shared" si="5"/>
        <v>0</v>
      </c>
    </row>
    <row r="176" spans="1:26" s="30" customFormat="1">
      <c r="A176" s="190" t="s">
        <v>406</v>
      </c>
      <c r="B176" s="190"/>
      <c r="C176" s="205">
        <v>3183019</v>
      </c>
      <c r="D176" s="205"/>
      <c r="E176" s="205">
        <v>29745389234</v>
      </c>
      <c r="F176" s="205"/>
      <c r="G176" s="205">
        <v>26309590815</v>
      </c>
      <c r="H176" s="191"/>
      <c r="I176" s="191">
        <v>0</v>
      </c>
      <c r="J176" s="191"/>
      <c r="K176" s="191">
        <v>0</v>
      </c>
      <c r="L176" s="191"/>
      <c r="M176" s="191">
        <v>184876</v>
      </c>
      <c r="N176" s="191"/>
      <c r="O176" s="191">
        <v>1410706737</v>
      </c>
      <c r="P176" s="191"/>
      <c r="Q176" s="191">
        <v>2998143</v>
      </c>
      <c r="R176" s="191"/>
      <c r="S176" s="191">
        <v>7461</v>
      </c>
      <c r="T176" s="191"/>
      <c r="U176" s="191">
        <v>28017718560</v>
      </c>
      <c r="V176" s="191"/>
      <c r="W176" s="192">
        <v>22196231436</v>
      </c>
      <c r="X176" s="206"/>
      <c r="Y176" s="193">
        <f t="shared" si="4"/>
        <v>1.6705139216931968E-3</v>
      </c>
      <c r="Z176" s="30">
        <f t="shared" si="5"/>
        <v>0</v>
      </c>
    </row>
    <row r="177" spans="1:26" s="30" customFormat="1">
      <c r="A177" s="190" t="s">
        <v>101</v>
      </c>
      <c r="B177" s="190"/>
      <c r="C177" s="205">
        <v>3090439</v>
      </c>
      <c r="D177" s="205"/>
      <c r="E177" s="205">
        <v>98527922244</v>
      </c>
      <c r="F177" s="205"/>
      <c r="G177" s="205">
        <v>185035621362</v>
      </c>
      <c r="H177" s="191"/>
      <c r="I177" s="191">
        <v>0</v>
      </c>
      <c r="J177" s="191"/>
      <c r="K177" s="191">
        <v>0</v>
      </c>
      <c r="L177" s="191"/>
      <c r="M177" s="191">
        <v>173062</v>
      </c>
      <c r="N177" s="191"/>
      <c r="O177" s="191">
        <v>10232343087</v>
      </c>
      <c r="P177" s="191"/>
      <c r="Q177" s="191">
        <v>2917377</v>
      </c>
      <c r="R177" s="191"/>
      <c r="S177" s="191">
        <v>60730</v>
      </c>
      <c r="T177" s="191"/>
      <c r="U177" s="191">
        <v>93010440980</v>
      </c>
      <c r="V177" s="191"/>
      <c r="W177" s="192">
        <v>175802763294</v>
      </c>
      <c r="X177" s="206"/>
      <c r="Y177" s="193">
        <f t="shared" si="4"/>
        <v>1.3231118282468458E-2</v>
      </c>
      <c r="Z177" s="30">
        <f t="shared" si="5"/>
        <v>0</v>
      </c>
    </row>
    <row r="178" spans="1:26" s="30" customFormat="1">
      <c r="A178" s="190" t="s">
        <v>352</v>
      </c>
      <c r="B178" s="190"/>
      <c r="C178" s="205">
        <v>7820861</v>
      </c>
      <c r="D178" s="205"/>
      <c r="E178" s="205">
        <v>31498653339</v>
      </c>
      <c r="F178" s="205"/>
      <c r="G178" s="205">
        <v>22256843679</v>
      </c>
      <c r="H178" s="191"/>
      <c r="I178" s="191">
        <v>0</v>
      </c>
      <c r="J178" s="191"/>
      <c r="K178" s="191">
        <v>0</v>
      </c>
      <c r="L178" s="191"/>
      <c r="M178" s="191">
        <v>811281</v>
      </c>
      <c r="N178" s="191"/>
      <c r="O178" s="191">
        <v>2162854048</v>
      </c>
      <c r="P178" s="191"/>
      <c r="Q178" s="191">
        <v>7009580</v>
      </c>
      <c r="R178" s="191"/>
      <c r="S178" s="191">
        <v>2698</v>
      </c>
      <c r="T178" s="191"/>
      <c r="U178" s="191">
        <v>28231205039</v>
      </c>
      <c r="V178" s="191"/>
      <c r="W178" s="192">
        <v>18765658267</v>
      </c>
      <c r="X178" s="206"/>
      <c r="Y178" s="193">
        <f t="shared" si="4"/>
        <v>1.4123250370293413E-3</v>
      </c>
      <c r="Z178" s="30">
        <f t="shared" si="5"/>
        <v>0</v>
      </c>
    </row>
    <row r="179" spans="1:26" s="30" customFormat="1">
      <c r="A179" s="190" t="s">
        <v>107</v>
      </c>
      <c r="B179" s="190"/>
      <c r="C179" s="205">
        <v>4184845</v>
      </c>
      <c r="D179" s="205"/>
      <c r="E179" s="205">
        <v>16987119805</v>
      </c>
      <c r="F179" s="205"/>
      <c r="G179" s="205">
        <v>22257379357</v>
      </c>
      <c r="H179" s="191"/>
      <c r="I179" s="191">
        <v>0</v>
      </c>
      <c r="J179" s="191"/>
      <c r="K179" s="191">
        <v>0</v>
      </c>
      <c r="L179" s="191"/>
      <c r="M179" s="191">
        <v>405194</v>
      </c>
      <c r="N179" s="191"/>
      <c r="O179" s="191">
        <v>2070306442</v>
      </c>
      <c r="P179" s="191"/>
      <c r="Q179" s="191">
        <v>3779651</v>
      </c>
      <c r="R179" s="191"/>
      <c r="S179" s="191">
        <v>5220</v>
      </c>
      <c r="T179" s="191"/>
      <c r="U179" s="191">
        <v>15342356612</v>
      </c>
      <c r="V179" s="191"/>
      <c r="W179" s="192">
        <v>19577267036</v>
      </c>
      <c r="X179" s="206"/>
      <c r="Y179" s="193">
        <f t="shared" si="4"/>
        <v>1.4734076469981579E-3</v>
      </c>
      <c r="Z179" s="30">
        <f t="shared" si="5"/>
        <v>0</v>
      </c>
    </row>
    <row r="180" spans="1:26" s="30" customFormat="1">
      <c r="A180" s="207" t="s">
        <v>86</v>
      </c>
      <c r="B180" s="190"/>
      <c r="C180" s="205">
        <v>8419130</v>
      </c>
      <c r="D180" s="205"/>
      <c r="E180" s="205">
        <v>36492857541</v>
      </c>
      <c r="F180" s="205"/>
      <c r="G180" s="205">
        <v>37392728363</v>
      </c>
      <c r="H180" s="191"/>
      <c r="I180" s="191">
        <v>0</v>
      </c>
      <c r="J180" s="191"/>
      <c r="K180" s="191">
        <v>0</v>
      </c>
      <c r="L180" s="191"/>
      <c r="M180" s="191">
        <v>803468</v>
      </c>
      <c r="N180" s="191"/>
      <c r="O180" s="191">
        <v>3312027191</v>
      </c>
      <c r="P180" s="191"/>
      <c r="Q180" s="191">
        <v>7615662</v>
      </c>
      <c r="R180" s="191"/>
      <c r="S180" s="191">
        <v>4194</v>
      </c>
      <c r="T180" s="191"/>
      <c r="U180" s="191">
        <v>33010212272</v>
      </c>
      <c r="V180" s="191"/>
      <c r="W180" s="192">
        <v>31693189563</v>
      </c>
      <c r="X180" s="206"/>
      <c r="Y180" s="193">
        <f t="shared" si="4"/>
        <v>2.385265919600363E-3</v>
      </c>
      <c r="Z180" s="30">
        <f t="shared" si="5"/>
        <v>0</v>
      </c>
    </row>
    <row r="181" spans="1:26" s="134" customFormat="1">
      <c r="A181" s="207" t="s">
        <v>273</v>
      </c>
      <c r="B181" s="190"/>
      <c r="C181" s="205">
        <v>1</v>
      </c>
      <c r="D181" s="205"/>
      <c r="E181" s="205">
        <v>2604</v>
      </c>
      <c r="F181" s="205"/>
      <c r="G181" s="205">
        <v>2137</v>
      </c>
      <c r="H181" s="191"/>
      <c r="I181" s="191">
        <v>0</v>
      </c>
      <c r="J181" s="191"/>
      <c r="K181" s="191">
        <v>0</v>
      </c>
      <c r="L181" s="191"/>
      <c r="M181" s="191">
        <v>0</v>
      </c>
      <c r="N181" s="191"/>
      <c r="O181" s="191">
        <v>0</v>
      </c>
      <c r="P181" s="191"/>
      <c r="Q181" s="191">
        <v>1</v>
      </c>
      <c r="R181" s="191"/>
      <c r="S181" s="191">
        <v>2049</v>
      </c>
      <c r="T181" s="191"/>
      <c r="U181" s="191">
        <v>2604</v>
      </c>
      <c r="V181" s="191"/>
      <c r="W181" s="192">
        <v>2035</v>
      </c>
      <c r="X181" s="206"/>
      <c r="Y181" s="193">
        <f t="shared" si="4"/>
        <v>1.5315644191437036E-10</v>
      </c>
      <c r="Z181" s="30">
        <f t="shared" si="5"/>
        <v>0</v>
      </c>
    </row>
    <row r="182" spans="1:26" s="30" customFormat="1">
      <c r="A182" s="207" t="s">
        <v>137</v>
      </c>
      <c r="B182" s="190"/>
      <c r="C182" s="205">
        <v>3728661</v>
      </c>
      <c r="D182" s="205"/>
      <c r="E182" s="205">
        <v>48492883228</v>
      </c>
      <c r="F182" s="205"/>
      <c r="G182" s="205">
        <v>33150552519</v>
      </c>
      <c r="H182" s="191"/>
      <c r="I182" s="191">
        <v>0</v>
      </c>
      <c r="J182" s="191"/>
      <c r="K182" s="191">
        <v>0</v>
      </c>
      <c r="L182" s="191"/>
      <c r="M182" s="191">
        <v>411100</v>
      </c>
      <c r="N182" s="191"/>
      <c r="O182" s="191">
        <v>3930326832</v>
      </c>
      <c r="P182" s="191"/>
      <c r="Q182" s="191">
        <v>3317561</v>
      </c>
      <c r="R182" s="191"/>
      <c r="S182" s="191">
        <v>9930</v>
      </c>
      <c r="T182" s="191"/>
      <c r="U182" s="191">
        <v>43146346148</v>
      </c>
      <c r="V182" s="191"/>
      <c r="W182" s="192">
        <v>32688728400</v>
      </c>
      <c r="X182" s="206"/>
      <c r="Y182" s="193">
        <f t="shared" si="4"/>
        <v>2.4601913181568689E-3</v>
      </c>
      <c r="Z182" s="30">
        <f t="shared" si="5"/>
        <v>0</v>
      </c>
    </row>
    <row r="183" spans="1:26" s="30" customFormat="1">
      <c r="A183" s="207" t="s">
        <v>237</v>
      </c>
      <c r="B183" s="190"/>
      <c r="C183" s="205">
        <v>35992233</v>
      </c>
      <c r="D183" s="205"/>
      <c r="E183" s="205">
        <v>121419973112</v>
      </c>
      <c r="F183" s="205"/>
      <c r="G183" s="205">
        <v>131176294396</v>
      </c>
      <c r="H183" s="191"/>
      <c r="I183" s="191">
        <v>0</v>
      </c>
      <c r="J183" s="191"/>
      <c r="K183" s="191">
        <v>0</v>
      </c>
      <c r="L183" s="191"/>
      <c r="M183" s="191">
        <v>1060000</v>
      </c>
      <c r="N183" s="191"/>
      <c r="O183" s="191">
        <v>3625814133</v>
      </c>
      <c r="P183" s="191"/>
      <c r="Q183" s="191">
        <v>34932233</v>
      </c>
      <c r="R183" s="191"/>
      <c r="S183" s="191">
        <v>3418</v>
      </c>
      <c r="T183" s="191"/>
      <c r="U183" s="200">
        <v>117844057956</v>
      </c>
      <c r="V183" s="191"/>
      <c r="W183" s="213">
        <v>118475422979</v>
      </c>
      <c r="X183" s="206"/>
      <c r="Y183" s="193">
        <f t="shared" si="4"/>
        <v>8.9165966770337456E-3</v>
      </c>
      <c r="Z183" s="30">
        <f t="shared" si="5"/>
        <v>0</v>
      </c>
    </row>
    <row r="184" spans="1:26" s="30" customFormat="1">
      <c r="A184" s="207" t="s">
        <v>287</v>
      </c>
      <c r="B184" s="190"/>
      <c r="C184" s="205">
        <v>3871970</v>
      </c>
      <c r="D184" s="205"/>
      <c r="E184" s="205">
        <v>25701940966</v>
      </c>
      <c r="F184" s="205"/>
      <c r="G184" s="205">
        <v>22744874861</v>
      </c>
      <c r="H184" s="191"/>
      <c r="I184" s="191">
        <v>0</v>
      </c>
      <c r="J184" s="191"/>
      <c r="K184" s="191">
        <v>0</v>
      </c>
      <c r="L184" s="191"/>
      <c r="M184" s="191">
        <v>376398</v>
      </c>
      <c r="N184" s="191"/>
      <c r="O184" s="191">
        <v>2296281316</v>
      </c>
      <c r="P184" s="191"/>
      <c r="Q184" s="191">
        <v>3495572</v>
      </c>
      <c r="R184" s="191"/>
      <c r="S184" s="191">
        <v>6330</v>
      </c>
      <c r="T184" s="191"/>
      <c r="U184" s="191">
        <v>23203430085</v>
      </c>
      <c r="V184" s="191"/>
      <c r="W184" s="192">
        <v>21955929279</v>
      </c>
      <c r="X184" s="206"/>
      <c r="Y184" s="193">
        <f t="shared" si="4"/>
        <v>1.6524285048133596E-3</v>
      </c>
      <c r="Z184" s="30">
        <f t="shared" si="5"/>
        <v>0</v>
      </c>
    </row>
    <row r="185" spans="1:26" s="30" customFormat="1">
      <c r="A185" s="190" t="s">
        <v>164</v>
      </c>
      <c r="B185" s="190"/>
      <c r="C185" s="205">
        <v>10562318</v>
      </c>
      <c r="D185" s="205"/>
      <c r="E185" s="205">
        <v>23701940921</v>
      </c>
      <c r="F185" s="205"/>
      <c r="G185" s="205">
        <v>15741968268</v>
      </c>
      <c r="H185" s="191"/>
      <c r="I185" s="191">
        <v>0</v>
      </c>
      <c r="J185" s="191"/>
      <c r="K185" s="191">
        <v>0</v>
      </c>
      <c r="L185" s="191"/>
      <c r="M185" s="191">
        <v>1022690</v>
      </c>
      <c r="N185" s="191"/>
      <c r="O185" s="191">
        <v>1456345160</v>
      </c>
      <c r="P185" s="191"/>
      <c r="Q185" s="191">
        <v>9539628</v>
      </c>
      <c r="R185" s="191"/>
      <c r="S185" s="191">
        <v>1432</v>
      </c>
      <c r="T185" s="191"/>
      <c r="U185" s="191">
        <v>21407014944</v>
      </c>
      <c r="V185" s="191"/>
      <c r="W185" s="192">
        <v>13555149723</v>
      </c>
      <c r="X185" s="206"/>
      <c r="Y185" s="193">
        <f t="shared" si="4"/>
        <v>1.0201761676615444E-3</v>
      </c>
      <c r="Z185" s="30">
        <f t="shared" si="5"/>
        <v>0</v>
      </c>
    </row>
    <row r="186" spans="1:26" s="30" customFormat="1">
      <c r="A186" s="207" t="s">
        <v>145</v>
      </c>
      <c r="B186" s="190"/>
      <c r="C186" s="205">
        <v>2441677</v>
      </c>
      <c r="D186" s="205"/>
      <c r="E186" s="205">
        <v>34249071861</v>
      </c>
      <c r="F186" s="205"/>
      <c r="G186" s="205">
        <v>36705462981</v>
      </c>
      <c r="H186" s="191"/>
      <c r="I186" s="191">
        <v>0</v>
      </c>
      <c r="J186" s="191"/>
      <c r="K186" s="191">
        <v>0</v>
      </c>
      <c r="L186" s="191"/>
      <c r="M186" s="191">
        <v>156350</v>
      </c>
      <c r="N186" s="191"/>
      <c r="O186" s="191">
        <v>2231156646</v>
      </c>
      <c r="P186" s="191"/>
      <c r="Q186" s="191">
        <v>2285327</v>
      </c>
      <c r="R186" s="191"/>
      <c r="S186" s="191">
        <v>14860</v>
      </c>
      <c r="T186" s="191"/>
      <c r="U186" s="191">
        <v>32055971632</v>
      </c>
      <c r="V186" s="191"/>
      <c r="W186" s="192">
        <v>33697448737</v>
      </c>
      <c r="X186" s="206"/>
      <c r="Y186" s="193">
        <f t="shared" si="4"/>
        <v>2.5361087715728811E-3</v>
      </c>
      <c r="Z186" s="30">
        <f t="shared" si="5"/>
        <v>0</v>
      </c>
    </row>
    <row r="187" spans="1:26" s="30" customFormat="1">
      <c r="A187" s="207" t="s">
        <v>76</v>
      </c>
      <c r="B187" s="190"/>
      <c r="C187" s="205">
        <v>4244618</v>
      </c>
      <c r="D187" s="205"/>
      <c r="E187" s="205">
        <v>16592047713</v>
      </c>
      <c r="F187" s="205"/>
      <c r="G187" s="205">
        <v>11965743982</v>
      </c>
      <c r="H187" s="191"/>
      <c r="I187" s="191">
        <v>2125314</v>
      </c>
      <c r="J187" s="191"/>
      <c r="K187" s="191">
        <v>0</v>
      </c>
      <c r="L187" s="191"/>
      <c r="M187" s="191">
        <v>440305</v>
      </c>
      <c r="N187" s="191"/>
      <c r="O187" s="191">
        <v>1163158177</v>
      </c>
      <c r="P187" s="191"/>
      <c r="Q187" s="191">
        <v>5929627</v>
      </c>
      <c r="R187" s="191"/>
      <c r="S187" s="191">
        <v>1668.1003584205209</v>
      </c>
      <c r="T187" s="191"/>
      <c r="U187" s="191">
        <v>14870912485</v>
      </c>
      <c r="V187" s="191"/>
      <c r="W187" s="192">
        <v>9814753852</v>
      </c>
      <c r="X187" s="206"/>
      <c r="Y187" s="193">
        <f t="shared" si="4"/>
        <v>7.3866966989566624E-4</v>
      </c>
      <c r="Z187" s="30">
        <f t="shared" si="5"/>
        <v>0</v>
      </c>
    </row>
    <row r="188" spans="1:26" s="30" customFormat="1">
      <c r="A188" s="207" t="s">
        <v>330</v>
      </c>
      <c r="B188" s="190"/>
      <c r="C188" s="205">
        <v>1963392</v>
      </c>
      <c r="D188" s="205"/>
      <c r="E188" s="205">
        <v>11256423572</v>
      </c>
      <c r="F188" s="205"/>
      <c r="G188" s="205">
        <v>8277965453</v>
      </c>
      <c r="H188" s="191"/>
      <c r="I188" s="191">
        <v>0</v>
      </c>
      <c r="J188" s="191"/>
      <c r="K188" s="191">
        <v>0</v>
      </c>
      <c r="L188" s="191"/>
      <c r="M188" s="191">
        <v>0</v>
      </c>
      <c r="N188" s="191"/>
      <c r="O188" s="191">
        <v>0</v>
      </c>
      <c r="P188" s="191"/>
      <c r="Q188" s="191">
        <v>1963392</v>
      </c>
      <c r="R188" s="191"/>
      <c r="S188" s="191">
        <v>3633</v>
      </c>
      <c r="T188" s="191"/>
      <c r="U188" s="191">
        <v>11256423572</v>
      </c>
      <c r="V188" s="191"/>
      <c r="W188" s="192">
        <v>7077865024</v>
      </c>
      <c r="X188" s="206"/>
      <c r="Y188" s="193">
        <f t="shared" si="4"/>
        <v>5.3268826703980815E-4</v>
      </c>
      <c r="Z188" s="30">
        <f t="shared" si="5"/>
        <v>0</v>
      </c>
    </row>
    <row r="189" spans="1:26" s="30" customFormat="1">
      <c r="A189" s="207" t="s">
        <v>213</v>
      </c>
      <c r="B189" s="190"/>
      <c r="C189" s="205">
        <v>495076</v>
      </c>
      <c r="D189" s="205"/>
      <c r="E189" s="205">
        <v>22637991189</v>
      </c>
      <c r="F189" s="205"/>
      <c r="G189" s="205">
        <v>21860583286</v>
      </c>
      <c r="H189" s="191"/>
      <c r="I189" s="191">
        <v>0</v>
      </c>
      <c r="J189" s="191"/>
      <c r="K189" s="191">
        <v>0</v>
      </c>
      <c r="L189" s="191"/>
      <c r="M189" s="191">
        <v>47934</v>
      </c>
      <c r="N189" s="191"/>
      <c r="O189" s="191">
        <v>2054259531</v>
      </c>
      <c r="P189" s="191"/>
      <c r="Q189" s="191">
        <v>447142</v>
      </c>
      <c r="R189" s="191"/>
      <c r="S189" s="191">
        <v>43220</v>
      </c>
      <c r="T189" s="191"/>
      <c r="U189" s="191">
        <v>20446146968</v>
      </c>
      <c r="V189" s="191"/>
      <c r="W189" s="192">
        <v>19176091305</v>
      </c>
      <c r="X189" s="206"/>
      <c r="Y189" s="193">
        <f t="shared" si="4"/>
        <v>1.4432146998028968E-3</v>
      </c>
      <c r="Z189" s="30">
        <f t="shared" si="5"/>
        <v>0</v>
      </c>
    </row>
    <row r="190" spans="1:26" s="30" customFormat="1">
      <c r="A190" s="207" t="s">
        <v>169</v>
      </c>
      <c r="B190" s="190"/>
      <c r="C190" s="205">
        <v>6566569</v>
      </c>
      <c r="D190" s="205"/>
      <c r="E190" s="205">
        <v>44737641298</v>
      </c>
      <c r="F190" s="205"/>
      <c r="G190" s="205">
        <v>53169004884</v>
      </c>
      <c r="H190" s="191"/>
      <c r="I190" s="191">
        <v>0</v>
      </c>
      <c r="J190" s="191"/>
      <c r="K190" s="191">
        <v>0</v>
      </c>
      <c r="L190" s="191"/>
      <c r="M190" s="191">
        <v>346686</v>
      </c>
      <c r="N190" s="191"/>
      <c r="O190" s="191">
        <v>2621666854</v>
      </c>
      <c r="P190" s="191"/>
      <c r="Q190" s="191">
        <v>6219883</v>
      </c>
      <c r="R190" s="191"/>
      <c r="S190" s="191">
        <v>7240</v>
      </c>
      <c r="T190" s="191"/>
      <c r="U190" s="191">
        <v>42375690344</v>
      </c>
      <c r="V190" s="191"/>
      <c r="W190" s="192">
        <v>44683855928</v>
      </c>
      <c r="X190" s="206"/>
      <c r="Y190" s="193">
        <f t="shared" si="4"/>
        <v>3.3629584201212903E-3</v>
      </c>
      <c r="Z190" s="30">
        <f t="shared" si="5"/>
        <v>0</v>
      </c>
    </row>
    <row r="191" spans="1:26" s="30" customFormat="1">
      <c r="A191" s="190" t="s">
        <v>163</v>
      </c>
      <c r="B191" s="190"/>
      <c r="C191" s="205">
        <v>2067104</v>
      </c>
      <c r="D191" s="205"/>
      <c r="E191" s="205">
        <v>8194892921</v>
      </c>
      <c r="F191" s="205"/>
      <c r="G191" s="205">
        <v>6270290002</v>
      </c>
      <c r="H191" s="191"/>
      <c r="I191" s="191">
        <v>0</v>
      </c>
      <c r="J191" s="191"/>
      <c r="K191" s="191">
        <v>0</v>
      </c>
      <c r="L191" s="191"/>
      <c r="M191" s="191">
        <v>203320</v>
      </c>
      <c r="N191" s="191"/>
      <c r="O191" s="191">
        <v>589111868</v>
      </c>
      <c r="P191" s="191"/>
      <c r="Q191" s="191">
        <v>1863784</v>
      </c>
      <c r="R191" s="191"/>
      <c r="S191" s="191">
        <v>2940</v>
      </c>
      <c r="T191" s="191"/>
      <c r="U191" s="191">
        <v>7388844639</v>
      </c>
      <c r="V191" s="191"/>
      <c r="W191" s="192">
        <v>5437168236</v>
      </c>
      <c r="X191" s="206"/>
      <c r="Y191" s="193">
        <f t="shared" si="4"/>
        <v>4.0920753863174129E-4</v>
      </c>
      <c r="Z191" s="30">
        <f t="shared" si="5"/>
        <v>0</v>
      </c>
    </row>
    <row r="192" spans="1:26" s="30" customFormat="1">
      <c r="A192" s="207" t="s">
        <v>87</v>
      </c>
      <c r="B192" s="190"/>
      <c r="C192" s="205">
        <v>7188744</v>
      </c>
      <c r="D192" s="205"/>
      <c r="E192" s="205">
        <v>125266623964</v>
      </c>
      <c r="F192" s="205"/>
      <c r="G192" s="205">
        <v>110706876142</v>
      </c>
      <c r="H192" s="191"/>
      <c r="I192" s="191">
        <v>0</v>
      </c>
      <c r="J192" s="191"/>
      <c r="K192" s="191">
        <v>0</v>
      </c>
      <c r="L192" s="191"/>
      <c r="M192" s="191">
        <v>0</v>
      </c>
      <c r="N192" s="191"/>
      <c r="O192" s="191">
        <v>0</v>
      </c>
      <c r="P192" s="191"/>
      <c r="Q192" s="191">
        <v>7188744</v>
      </c>
      <c r="R192" s="191"/>
      <c r="S192" s="191">
        <v>15700</v>
      </c>
      <c r="T192" s="191"/>
      <c r="U192" s="191">
        <v>125266623964</v>
      </c>
      <c r="V192" s="191"/>
      <c r="W192" s="192">
        <v>111990847642</v>
      </c>
      <c r="X192" s="206"/>
      <c r="Y192" s="193">
        <f t="shared" si="4"/>
        <v>8.4285600746059324E-3</v>
      </c>
      <c r="Z192" s="30">
        <f t="shared" si="5"/>
        <v>0</v>
      </c>
    </row>
    <row r="193" spans="1:26" s="30" customFormat="1">
      <c r="A193" s="190" t="s">
        <v>117</v>
      </c>
      <c r="B193" s="190"/>
      <c r="C193" s="205">
        <v>29064282</v>
      </c>
      <c r="D193" s="205"/>
      <c r="E193" s="205">
        <v>42843725112</v>
      </c>
      <c r="F193" s="205"/>
      <c r="G193" s="205">
        <v>31262142772</v>
      </c>
      <c r="H193" s="191"/>
      <c r="I193" s="191">
        <v>0</v>
      </c>
      <c r="J193" s="191"/>
      <c r="K193" s="191">
        <v>0</v>
      </c>
      <c r="L193" s="191"/>
      <c r="M193" s="191">
        <v>3014923</v>
      </c>
      <c r="N193" s="191"/>
      <c r="O193" s="191">
        <v>3143295357</v>
      </c>
      <c r="P193" s="191"/>
      <c r="Q193" s="191">
        <v>26049359</v>
      </c>
      <c r="R193" s="191"/>
      <c r="S193" s="191">
        <v>1043</v>
      </c>
      <c r="T193" s="191"/>
      <c r="U193" s="191">
        <v>38399420166</v>
      </c>
      <c r="V193" s="191"/>
      <c r="W193" s="192">
        <v>26959461349</v>
      </c>
      <c r="X193" s="206"/>
      <c r="Y193" s="193">
        <f t="shared" si="4"/>
        <v>2.029000086555691E-3</v>
      </c>
      <c r="Z193" s="30">
        <f t="shared" si="5"/>
        <v>0</v>
      </c>
    </row>
    <row r="194" spans="1:26" s="30" customFormat="1">
      <c r="A194" s="190" t="s">
        <v>197</v>
      </c>
      <c r="B194" s="190"/>
      <c r="C194" s="205">
        <v>3308304</v>
      </c>
      <c r="D194" s="205"/>
      <c r="E194" s="205">
        <v>29288626939</v>
      </c>
      <c r="F194" s="205"/>
      <c r="G194" s="205">
        <v>23471525296</v>
      </c>
      <c r="H194" s="191"/>
      <c r="I194" s="191">
        <v>0</v>
      </c>
      <c r="J194" s="191"/>
      <c r="K194" s="191">
        <v>0</v>
      </c>
      <c r="L194" s="191"/>
      <c r="M194" s="191">
        <v>321603</v>
      </c>
      <c r="N194" s="191"/>
      <c r="O194" s="191">
        <v>2140962549</v>
      </c>
      <c r="P194" s="191"/>
      <c r="Q194" s="191">
        <v>2986701</v>
      </c>
      <c r="R194" s="191"/>
      <c r="S194" s="191">
        <v>6630</v>
      </c>
      <c r="T194" s="191"/>
      <c r="U194" s="191">
        <v>26441455007</v>
      </c>
      <c r="V194" s="191"/>
      <c r="W194" s="192">
        <v>19648759507</v>
      </c>
      <c r="X194" s="206"/>
      <c r="Y194" s="193">
        <f t="shared" si="4"/>
        <v>1.4787882526404313E-3</v>
      </c>
      <c r="Z194" s="30">
        <f t="shared" si="5"/>
        <v>0</v>
      </c>
    </row>
    <row r="195" spans="1:26" s="30" customFormat="1">
      <c r="A195" s="207" t="s">
        <v>332</v>
      </c>
      <c r="B195" s="190"/>
      <c r="C195" s="205">
        <v>5587277</v>
      </c>
      <c r="D195" s="205"/>
      <c r="E195" s="205">
        <v>17045283002</v>
      </c>
      <c r="F195" s="205"/>
      <c r="G195" s="205">
        <v>21117428715</v>
      </c>
      <c r="H195" s="191"/>
      <c r="I195" s="191">
        <v>0</v>
      </c>
      <c r="J195" s="191"/>
      <c r="K195" s="191">
        <v>0</v>
      </c>
      <c r="L195" s="191"/>
      <c r="M195" s="191">
        <v>220975</v>
      </c>
      <c r="N195" s="191"/>
      <c r="O195" s="191">
        <v>760553060</v>
      </c>
      <c r="P195" s="191"/>
      <c r="Q195" s="191">
        <v>5366302</v>
      </c>
      <c r="R195" s="191"/>
      <c r="S195" s="191">
        <v>3439</v>
      </c>
      <c r="T195" s="191"/>
      <c r="U195" s="191">
        <v>16371147567</v>
      </c>
      <c r="V195" s="191"/>
      <c r="W195" s="192">
        <v>18312057654</v>
      </c>
      <c r="X195" s="206"/>
      <c r="Y195" s="193">
        <f t="shared" si="4"/>
        <v>1.3781865328832688E-3</v>
      </c>
      <c r="Z195" s="30">
        <f t="shared" si="5"/>
        <v>0</v>
      </c>
    </row>
    <row r="196" spans="1:26" s="30" customFormat="1">
      <c r="A196" s="190" t="s">
        <v>374</v>
      </c>
      <c r="B196" s="190"/>
      <c r="C196" s="205">
        <v>6005291</v>
      </c>
      <c r="D196" s="205"/>
      <c r="E196" s="205">
        <v>24692021980</v>
      </c>
      <c r="F196" s="205"/>
      <c r="G196" s="205">
        <v>16577576624</v>
      </c>
      <c r="H196" s="191"/>
      <c r="I196" s="191">
        <v>569408</v>
      </c>
      <c r="J196" s="191"/>
      <c r="K196" s="191">
        <v>0</v>
      </c>
      <c r="L196" s="191"/>
      <c r="M196" s="191">
        <v>348800</v>
      </c>
      <c r="N196" s="191"/>
      <c r="O196" s="191">
        <v>970801815</v>
      </c>
      <c r="P196" s="191"/>
      <c r="Q196" s="191">
        <v>6225899</v>
      </c>
      <c r="R196" s="191"/>
      <c r="S196" s="191">
        <v>2453.0634761341294</v>
      </c>
      <c r="T196" s="191"/>
      <c r="U196" s="191">
        <v>23257857130</v>
      </c>
      <c r="V196" s="191"/>
      <c r="W196" s="192">
        <v>15154468824</v>
      </c>
      <c r="X196" s="206"/>
      <c r="Y196" s="193">
        <f t="shared" si="4"/>
        <v>1.1405427637278095E-3</v>
      </c>
      <c r="Z196" s="30">
        <f t="shared" si="5"/>
        <v>0</v>
      </c>
    </row>
    <row r="197" spans="1:26" s="30" customFormat="1">
      <c r="A197" s="207" t="s">
        <v>155</v>
      </c>
      <c r="B197" s="190"/>
      <c r="C197" s="205">
        <v>11060374</v>
      </c>
      <c r="D197" s="205"/>
      <c r="E197" s="205">
        <v>31339090873</v>
      </c>
      <c r="F197" s="205"/>
      <c r="G197" s="205">
        <v>36656090216</v>
      </c>
      <c r="H197" s="191"/>
      <c r="I197" s="191">
        <v>0</v>
      </c>
      <c r="J197" s="191"/>
      <c r="K197" s="191">
        <v>0</v>
      </c>
      <c r="L197" s="191"/>
      <c r="M197" s="191">
        <v>512556</v>
      </c>
      <c r="N197" s="191"/>
      <c r="O197" s="191">
        <v>1642747061</v>
      </c>
      <c r="P197" s="191"/>
      <c r="Q197" s="191">
        <v>10547818</v>
      </c>
      <c r="R197" s="191"/>
      <c r="S197" s="191">
        <v>3220</v>
      </c>
      <c r="T197" s="191"/>
      <c r="U197" s="191">
        <v>29886785638</v>
      </c>
      <c r="V197" s="191"/>
      <c r="W197" s="192">
        <v>33701432445</v>
      </c>
      <c r="X197" s="206"/>
      <c r="Y197" s="193">
        <f t="shared" si="4"/>
        <v>2.5364085900214835E-3</v>
      </c>
      <c r="Z197" s="30">
        <f t="shared" si="5"/>
        <v>0</v>
      </c>
    </row>
    <row r="198" spans="1:26" s="30" customFormat="1">
      <c r="A198" s="207" t="s">
        <v>345</v>
      </c>
      <c r="B198" s="190"/>
      <c r="C198" s="205">
        <v>1595017</v>
      </c>
      <c r="D198" s="205"/>
      <c r="E198" s="205">
        <v>30856749225</v>
      </c>
      <c r="F198" s="205"/>
      <c r="G198" s="205">
        <v>24436695291</v>
      </c>
      <c r="H198" s="191"/>
      <c r="I198" s="191">
        <v>0</v>
      </c>
      <c r="J198" s="191"/>
      <c r="K198" s="191">
        <v>0</v>
      </c>
      <c r="L198" s="191"/>
      <c r="M198" s="191">
        <v>165455</v>
      </c>
      <c r="N198" s="191"/>
      <c r="O198" s="191">
        <v>2482160515</v>
      </c>
      <c r="P198" s="191"/>
      <c r="Q198" s="191">
        <v>1429562</v>
      </c>
      <c r="R198" s="191"/>
      <c r="S198" s="191">
        <v>15160</v>
      </c>
      <c r="T198" s="191"/>
      <c r="U198" s="191">
        <v>27655903439</v>
      </c>
      <c r="V198" s="191"/>
      <c r="W198" s="192">
        <v>21504634128</v>
      </c>
      <c r="X198" s="206"/>
      <c r="Y198" s="193">
        <f t="shared" si="4"/>
        <v>1.6184635123905741E-3</v>
      </c>
      <c r="Z198" s="30">
        <f t="shared" si="5"/>
        <v>0</v>
      </c>
    </row>
    <row r="199" spans="1:26" s="30" customFormat="1">
      <c r="A199" s="207" t="s">
        <v>179</v>
      </c>
      <c r="B199" s="190"/>
      <c r="C199" s="205">
        <v>10549142</v>
      </c>
      <c r="D199" s="205"/>
      <c r="E199" s="205">
        <v>47258382989</v>
      </c>
      <c r="F199" s="205"/>
      <c r="G199" s="205">
        <v>46622677631</v>
      </c>
      <c r="H199" s="191"/>
      <c r="I199" s="191">
        <v>0</v>
      </c>
      <c r="J199" s="191"/>
      <c r="K199" s="191">
        <v>0</v>
      </c>
      <c r="L199" s="191"/>
      <c r="M199" s="191">
        <v>980926</v>
      </c>
      <c r="N199" s="191"/>
      <c r="O199" s="191">
        <v>4005206557</v>
      </c>
      <c r="P199" s="191"/>
      <c r="Q199" s="191">
        <v>9568216</v>
      </c>
      <c r="R199" s="191"/>
      <c r="S199" s="191">
        <v>4224</v>
      </c>
      <c r="T199" s="191"/>
      <c r="U199" s="191">
        <v>42863999390</v>
      </c>
      <c r="V199" s="191"/>
      <c r="W199" s="192">
        <v>40103727593</v>
      </c>
      <c r="X199" s="206"/>
      <c r="Y199" s="193">
        <f t="shared" si="4"/>
        <v>3.0182526907356444E-3</v>
      </c>
      <c r="Z199" s="30">
        <f t="shared" si="5"/>
        <v>0</v>
      </c>
    </row>
    <row r="200" spans="1:26" s="30" customFormat="1">
      <c r="A200" s="190" t="s">
        <v>478</v>
      </c>
      <c r="B200" s="190"/>
      <c r="C200" s="205">
        <v>1455634</v>
      </c>
      <c r="D200" s="205"/>
      <c r="E200" s="205">
        <v>24039230563</v>
      </c>
      <c r="F200" s="205"/>
      <c r="G200" s="205">
        <v>20466892221</v>
      </c>
      <c r="H200" s="191"/>
      <c r="I200" s="191">
        <v>0</v>
      </c>
      <c r="J200" s="191"/>
      <c r="K200" s="191">
        <v>0</v>
      </c>
      <c r="L200" s="191"/>
      <c r="M200" s="191">
        <v>0</v>
      </c>
      <c r="N200" s="191"/>
      <c r="O200" s="191">
        <v>0</v>
      </c>
      <c r="P200" s="191"/>
      <c r="Q200" s="191">
        <v>1455634</v>
      </c>
      <c r="R200" s="191"/>
      <c r="S200" s="191">
        <v>12580</v>
      </c>
      <c r="T200" s="191"/>
      <c r="U200" s="191">
        <v>24039230563</v>
      </c>
      <c r="V200" s="191"/>
      <c r="W200" s="192">
        <v>18170324925</v>
      </c>
      <c r="X200" s="206"/>
      <c r="Y200" s="193">
        <f t="shared" si="4"/>
        <v>1.3675195645901713E-3</v>
      </c>
      <c r="Z200" s="30">
        <f t="shared" si="5"/>
        <v>0</v>
      </c>
    </row>
    <row r="201" spans="1:26" s="30" customFormat="1">
      <c r="A201" s="207" t="s">
        <v>272</v>
      </c>
      <c r="B201" s="190"/>
      <c r="C201" s="205">
        <v>16154837</v>
      </c>
      <c r="D201" s="205"/>
      <c r="E201" s="205">
        <v>29013135688</v>
      </c>
      <c r="F201" s="205"/>
      <c r="G201" s="205">
        <v>25936475461</v>
      </c>
      <c r="H201" s="191"/>
      <c r="I201" s="191">
        <v>0</v>
      </c>
      <c r="J201" s="191"/>
      <c r="K201" s="191">
        <v>0</v>
      </c>
      <c r="L201" s="191"/>
      <c r="M201" s="191">
        <v>1517470</v>
      </c>
      <c r="N201" s="191"/>
      <c r="O201" s="191">
        <v>2267044035</v>
      </c>
      <c r="P201" s="191"/>
      <c r="Q201" s="191">
        <v>14637367</v>
      </c>
      <c r="R201" s="191"/>
      <c r="S201" s="191">
        <v>1503</v>
      </c>
      <c r="T201" s="191"/>
      <c r="U201" s="191">
        <v>26287848951</v>
      </c>
      <c r="V201" s="191"/>
      <c r="W201" s="192">
        <v>21829902894</v>
      </c>
      <c r="X201" s="206"/>
      <c r="Y201" s="193">
        <f t="shared" si="4"/>
        <v>1.6429436140448434E-3</v>
      </c>
      <c r="Z201" s="30">
        <f t="shared" si="5"/>
        <v>0</v>
      </c>
    </row>
    <row r="202" spans="1:26" s="30" customFormat="1" ht="37.5" customHeight="1">
      <c r="A202" s="207" t="s">
        <v>91</v>
      </c>
      <c r="B202" s="190"/>
      <c r="C202" s="205">
        <v>1840628</v>
      </c>
      <c r="D202" s="205"/>
      <c r="E202" s="205">
        <v>17079468678</v>
      </c>
      <c r="F202" s="205"/>
      <c r="G202" s="205">
        <v>14446823572</v>
      </c>
      <c r="H202" s="191"/>
      <c r="I202" s="191">
        <v>0</v>
      </c>
      <c r="J202" s="191"/>
      <c r="K202" s="191">
        <v>0</v>
      </c>
      <c r="L202" s="191"/>
      <c r="M202" s="191">
        <v>185650</v>
      </c>
      <c r="N202" s="191"/>
      <c r="O202" s="191">
        <v>1327389332</v>
      </c>
      <c r="P202" s="191"/>
      <c r="Q202" s="191">
        <v>1654978</v>
      </c>
      <c r="R202" s="191"/>
      <c r="S202" s="191">
        <v>7120</v>
      </c>
      <c r="T202" s="191"/>
      <c r="U202" s="209">
        <v>15356793939</v>
      </c>
      <c r="V202" s="191"/>
      <c r="W202" s="211">
        <v>11692357348</v>
      </c>
      <c r="X202" s="206"/>
      <c r="Y202" s="193">
        <f t="shared" si="4"/>
        <v>8.7998026978428664E-4</v>
      </c>
      <c r="Z202" s="30">
        <f t="shared" si="5"/>
        <v>0</v>
      </c>
    </row>
    <row r="203" spans="1:26" s="30" customFormat="1">
      <c r="A203" s="190" t="s">
        <v>228</v>
      </c>
      <c r="B203" s="190"/>
      <c r="C203" s="205">
        <v>27293336</v>
      </c>
      <c r="D203" s="205"/>
      <c r="E203" s="205">
        <v>84893552959</v>
      </c>
      <c r="F203" s="205"/>
      <c r="G203" s="205">
        <v>58227070804</v>
      </c>
      <c r="H203" s="191"/>
      <c r="I203" s="191">
        <v>8249396</v>
      </c>
      <c r="J203" s="191"/>
      <c r="K203" s="191">
        <v>0</v>
      </c>
      <c r="L203" s="191"/>
      <c r="M203" s="191">
        <v>2683063</v>
      </c>
      <c r="N203" s="191"/>
      <c r="O203" s="191">
        <v>5362319295</v>
      </c>
      <c r="P203" s="191"/>
      <c r="Q203" s="191">
        <v>32859669</v>
      </c>
      <c r="R203" s="191"/>
      <c r="S203" s="191">
        <v>1498.6503645852304</v>
      </c>
      <c r="T203" s="191"/>
      <c r="U203" s="191">
        <v>76548118348</v>
      </c>
      <c r="V203" s="191"/>
      <c r="W203" s="192">
        <v>48864489884</v>
      </c>
      <c r="X203" s="206"/>
      <c r="Y203" s="193">
        <f t="shared" ref="Y203:Y266" si="6">W203/$Z$9</f>
        <v>3.6775977427981246E-3</v>
      </c>
      <c r="Z203" s="30">
        <f t="shared" si="5"/>
        <v>0</v>
      </c>
    </row>
    <row r="204" spans="1:26" s="30" customFormat="1">
      <c r="A204" s="190" t="s">
        <v>334</v>
      </c>
      <c r="B204" s="190"/>
      <c r="C204" s="205">
        <v>9501732</v>
      </c>
      <c r="D204" s="205"/>
      <c r="E204" s="205">
        <v>41515684805</v>
      </c>
      <c r="F204" s="205"/>
      <c r="G204" s="205">
        <v>80423259212</v>
      </c>
      <c r="H204" s="191"/>
      <c r="I204" s="191">
        <v>0</v>
      </c>
      <c r="J204" s="191"/>
      <c r="K204" s="191">
        <v>0</v>
      </c>
      <c r="L204" s="191"/>
      <c r="M204" s="191">
        <v>880895</v>
      </c>
      <c r="N204" s="191"/>
      <c r="O204" s="191">
        <v>7203915101</v>
      </c>
      <c r="P204" s="191"/>
      <c r="Q204" s="191">
        <v>8620837</v>
      </c>
      <c r="R204" s="191"/>
      <c r="S204" s="191">
        <v>8540</v>
      </c>
      <c r="T204" s="191"/>
      <c r="U204" s="191">
        <v>37666811866</v>
      </c>
      <c r="V204" s="191"/>
      <c r="W204" s="192">
        <v>73052850325</v>
      </c>
      <c r="X204" s="206"/>
      <c r="Y204" s="193">
        <f t="shared" si="6"/>
        <v>5.4980415859852841E-3</v>
      </c>
      <c r="Z204" s="30">
        <f t="shared" ref="Z204:Z267" si="7">Q204-(C204+I204-M204)</f>
        <v>0</v>
      </c>
    </row>
    <row r="205" spans="1:26" s="30" customFormat="1" ht="58.8">
      <c r="A205" s="207" t="s">
        <v>503</v>
      </c>
      <c r="B205" s="190"/>
      <c r="C205" s="205">
        <v>2721543</v>
      </c>
      <c r="D205" s="205"/>
      <c r="E205" s="205">
        <v>42463935994</v>
      </c>
      <c r="F205" s="205"/>
      <c r="G205" s="205">
        <v>33621293139</v>
      </c>
      <c r="H205" s="191"/>
      <c r="I205" s="191">
        <v>0</v>
      </c>
      <c r="J205" s="191"/>
      <c r="K205" s="191">
        <v>0</v>
      </c>
      <c r="L205" s="191"/>
      <c r="M205" s="191">
        <v>282313</v>
      </c>
      <c r="N205" s="191"/>
      <c r="O205" s="191">
        <v>3483376524</v>
      </c>
      <c r="P205" s="191"/>
      <c r="Q205" s="191">
        <v>2439230</v>
      </c>
      <c r="R205" s="191"/>
      <c r="S205" s="191">
        <v>12630</v>
      </c>
      <c r="T205" s="191"/>
      <c r="U205" s="191">
        <v>38059037316</v>
      </c>
      <c r="V205" s="191"/>
      <c r="W205" s="192">
        <v>30569333123</v>
      </c>
      <c r="X205" s="206"/>
      <c r="Y205" s="193">
        <f t="shared" si="6"/>
        <v>2.3006831905718855E-3</v>
      </c>
      <c r="Z205" s="30">
        <f t="shared" si="7"/>
        <v>0</v>
      </c>
    </row>
    <row r="206" spans="1:26" s="30" customFormat="1">
      <c r="A206" s="207" t="s">
        <v>249</v>
      </c>
      <c r="B206" s="190"/>
      <c r="C206" s="205">
        <v>301866</v>
      </c>
      <c r="D206" s="205"/>
      <c r="E206" s="205">
        <v>27500607676</v>
      </c>
      <c r="F206" s="205"/>
      <c r="G206" s="205">
        <v>36456109808</v>
      </c>
      <c r="H206" s="191"/>
      <c r="I206" s="191">
        <v>0</v>
      </c>
      <c r="J206" s="191"/>
      <c r="K206" s="191">
        <v>0</v>
      </c>
      <c r="L206" s="191"/>
      <c r="M206" s="191">
        <v>29344</v>
      </c>
      <c r="N206" s="191"/>
      <c r="O206" s="191">
        <v>3532429697</v>
      </c>
      <c r="P206" s="191"/>
      <c r="Q206" s="191">
        <v>272522</v>
      </c>
      <c r="R206" s="191"/>
      <c r="S206" s="191">
        <v>125620</v>
      </c>
      <c r="T206" s="191"/>
      <c r="U206" s="191">
        <v>24827309485</v>
      </c>
      <c r="V206" s="191"/>
      <c r="W206" s="192">
        <v>33969583171</v>
      </c>
      <c r="X206" s="206"/>
      <c r="Y206" s="193">
        <f t="shared" si="6"/>
        <v>2.5565899222528914E-3</v>
      </c>
      <c r="Z206" s="30">
        <f t="shared" si="7"/>
        <v>0</v>
      </c>
    </row>
    <row r="207" spans="1:26" s="30" customFormat="1">
      <c r="A207" s="190" t="s">
        <v>81</v>
      </c>
      <c r="B207" s="190"/>
      <c r="C207" s="205">
        <v>8787667</v>
      </c>
      <c r="D207" s="205"/>
      <c r="E207" s="205">
        <v>46369740631</v>
      </c>
      <c r="F207" s="205"/>
      <c r="G207" s="205">
        <v>51620850942</v>
      </c>
      <c r="H207" s="191"/>
      <c r="I207" s="191">
        <v>0</v>
      </c>
      <c r="J207" s="191"/>
      <c r="K207" s="191">
        <v>0</v>
      </c>
      <c r="L207" s="191"/>
      <c r="M207" s="191">
        <v>793110</v>
      </c>
      <c r="N207" s="191"/>
      <c r="O207" s="191">
        <v>4418697517</v>
      </c>
      <c r="P207" s="191"/>
      <c r="Q207" s="190">
        <v>7994557</v>
      </c>
      <c r="R207" s="190"/>
      <c r="S207" s="191">
        <v>5570</v>
      </c>
      <c r="T207" s="191"/>
      <c r="U207" s="191">
        <v>42184749895</v>
      </c>
      <c r="V207" s="191"/>
      <c r="W207" s="192">
        <v>44185468047</v>
      </c>
      <c r="X207" s="206"/>
      <c r="Y207" s="193">
        <f t="shared" si="6"/>
        <v>3.3254491746435495E-3</v>
      </c>
      <c r="Z207" s="30">
        <f t="shared" si="7"/>
        <v>0</v>
      </c>
    </row>
    <row r="208" spans="1:26" s="30" customFormat="1">
      <c r="A208" s="207" t="s">
        <v>95</v>
      </c>
      <c r="B208" s="190"/>
      <c r="C208" s="205">
        <v>6643551</v>
      </c>
      <c r="D208" s="205"/>
      <c r="E208" s="205">
        <v>32429764824</v>
      </c>
      <c r="F208" s="205"/>
      <c r="G208" s="205">
        <v>25314033989</v>
      </c>
      <c r="H208" s="191"/>
      <c r="I208" s="191">
        <v>0</v>
      </c>
      <c r="J208" s="191"/>
      <c r="K208" s="191">
        <v>0</v>
      </c>
      <c r="L208" s="191"/>
      <c r="M208" s="191">
        <v>623174</v>
      </c>
      <c r="N208" s="191"/>
      <c r="O208" s="191">
        <v>2341804693</v>
      </c>
      <c r="P208" s="191"/>
      <c r="Q208" s="191">
        <v>6020377</v>
      </c>
      <c r="R208" s="191"/>
      <c r="S208" s="191">
        <v>3762</v>
      </c>
      <c r="T208" s="191"/>
      <c r="U208" s="191">
        <v>29387809360</v>
      </c>
      <c r="V208" s="191"/>
      <c r="W208" s="192">
        <v>22473584149</v>
      </c>
      <c r="X208" s="206"/>
      <c r="Y208" s="193">
        <f t="shared" si="6"/>
        <v>1.6913878060560359E-3</v>
      </c>
      <c r="Z208" s="30">
        <f t="shared" si="7"/>
        <v>0</v>
      </c>
    </row>
    <row r="209" spans="1:26" s="30" customFormat="1">
      <c r="A209" s="207" t="s">
        <v>504</v>
      </c>
      <c r="B209" s="190"/>
      <c r="C209" s="205">
        <v>16351811</v>
      </c>
      <c r="D209" s="205"/>
      <c r="E209" s="205">
        <v>19403860998</v>
      </c>
      <c r="F209" s="205"/>
      <c r="G209" s="205">
        <v>14116108010</v>
      </c>
      <c r="H209" s="191"/>
      <c r="I209" s="191">
        <v>0</v>
      </c>
      <c r="J209" s="191"/>
      <c r="K209" s="191">
        <v>0</v>
      </c>
      <c r="L209" s="191"/>
      <c r="M209" s="191">
        <v>1475794</v>
      </c>
      <c r="N209" s="191"/>
      <c r="O209" s="191">
        <v>1165359923</v>
      </c>
      <c r="P209" s="191"/>
      <c r="Q209" s="191">
        <v>14876017</v>
      </c>
      <c r="R209" s="191"/>
      <c r="S209" s="191">
        <v>787</v>
      </c>
      <c r="T209" s="191"/>
      <c r="U209" s="191">
        <v>17652611450</v>
      </c>
      <c r="V209" s="191"/>
      <c r="W209" s="192">
        <v>11616926985</v>
      </c>
      <c r="X209" s="206"/>
      <c r="Y209" s="193">
        <f t="shared" si="6"/>
        <v>8.7430329385829685E-4</v>
      </c>
      <c r="Z209" s="30">
        <f t="shared" si="7"/>
        <v>0</v>
      </c>
    </row>
    <row r="210" spans="1:26" s="30" customFormat="1">
      <c r="A210" s="190" t="s">
        <v>184</v>
      </c>
      <c r="B210" s="190"/>
      <c r="C210" s="205">
        <v>30257861</v>
      </c>
      <c r="D210" s="205"/>
      <c r="E210" s="205">
        <v>120457357155</v>
      </c>
      <c r="F210" s="205"/>
      <c r="G210" s="205">
        <v>166633020930</v>
      </c>
      <c r="H210" s="191"/>
      <c r="I210" s="191">
        <v>137402201</v>
      </c>
      <c r="J210" s="191"/>
      <c r="K210" s="191">
        <v>0</v>
      </c>
      <c r="L210" s="191"/>
      <c r="M210" s="191">
        <v>1613559</v>
      </c>
      <c r="N210" s="191"/>
      <c r="O210" s="191">
        <v>8695512610</v>
      </c>
      <c r="P210" s="191"/>
      <c r="Q210" s="191">
        <v>166046503</v>
      </c>
      <c r="R210" s="191"/>
      <c r="S210" s="191">
        <v>978.11871293067816</v>
      </c>
      <c r="T210" s="191"/>
      <c r="U210" s="191">
        <v>114033735447</v>
      </c>
      <c r="V210" s="191"/>
      <c r="W210" s="192">
        <v>161157737831</v>
      </c>
      <c r="X210" s="206"/>
      <c r="Y210" s="193">
        <f t="shared" si="6"/>
        <v>1.2128916812366034E-2</v>
      </c>
      <c r="Z210" s="30">
        <f t="shared" si="7"/>
        <v>0</v>
      </c>
    </row>
    <row r="211" spans="1:26" s="30" customFormat="1">
      <c r="A211" s="190" t="s">
        <v>252</v>
      </c>
      <c r="B211" s="190"/>
      <c r="C211" s="205">
        <v>5178744</v>
      </c>
      <c r="D211" s="205"/>
      <c r="E211" s="205">
        <v>28760923143</v>
      </c>
      <c r="F211" s="205"/>
      <c r="G211" s="205">
        <v>26001884285</v>
      </c>
      <c r="H211" s="191"/>
      <c r="I211" s="191">
        <v>0</v>
      </c>
      <c r="J211" s="191"/>
      <c r="K211" s="191">
        <v>0</v>
      </c>
      <c r="L211" s="191"/>
      <c r="M211" s="191">
        <v>537205</v>
      </c>
      <c r="N211" s="191"/>
      <c r="O211" s="191">
        <v>2611405364</v>
      </c>
      <c r="P211" s="191"/>
      <c r="Q211" s="191">
        <v>4641539</v>
      </c>
      <c r="R211" s="191"/>
      <c r="S211" s="191">
        <v>4940</v>
      </c>
      <c r="T211" s="191"/>
      <c r="U211" s="191">
        <v>25777475474</v>
      </c>
      <c r="V211" s="191"/>
      <c r="W211" s="192">
        <v>22751959926</v>
      </c>
      <c r="X211" s="206"/>
      <c r="Y211" s="193">
        <f t="shared" si="6"/>
        <v>1.7123386873928751E-3</v>
      </c>
      <c r="Z211" s="30">
        <f t="shared" si="7"/>
        <v>0</v>
      </c>
    </row>
    <row r="212" spans="1:26" s="30" customFormat="1">
      <c r="A212" s="190" t="s">
        <v>343</v>
      </c>
      <c r="B212" s="190"/>
      <c r="C212" s="205">
        <v>6279971</v>
      </c>
      <c r="D212" s="205"/>
      <c r="E212" s="205">
        <v>23323132957</v>
      </c>
      <c r="F212" s="205"/>
      <c r="G212" s="205">
        <v>27854477907</v>
      </c>
      <c r="H212" s="191"/>
      <c r="I212" s="191">
        <v>0</v>
      </c>
      <c r="J212" s="191"/>
      <c r="K212" s="191">
        <v>0</v>
      </c>
      <c r="L212" s="191"/>
      <c r="M212" s="191">
        <v>0</v>
      </c>
      <c r="N212" s="191"/>
      <c r="O212" s="191">
        <v>0</v>
      </c>
      <c r="P212" s="191"/>
      <c r="Q212" s="191">
        <v>6279971</v>
      </c>
      <c r="R212" s="191"/>
      <c r="S212" s="191">
        <v>3900</v>
      </c>
      <c r="T212" s="191"/>
      <c r="U212" s="191">
        <v>23323132957</v>
      </c>
      <c r="V212" s="191"/>
      <c r="W212" s="192">
        <v>24302564618</v>
      </c>
      <c r="X212" s="206"/>
      <c r="Y212" s="193">
        <f t="shared" si="6"/>
        <v>1.8290389809763879E-3</v>
      </c>
      <c r="Z212" s="30">
        <f t="shared" si="7"/>
        <v>0</v>
      </c>
    </row>
    <row r="213" spans="1:26" s="30" customFormat="1">
      <c r="A213" s="190" t="s">
        <v>84</v>
      </c>
      <c r="B213" s="190"/>
      <c r="C213" s="205">
        <v>2524356</v>
      </c>
      <c r="D213" s="205"/>
      <c r="E213" s="205">
        <v>13128255035</v>
      </c>
      <c r="F213" s="205"/>
      <c r="G213" s="205">
        <v>8689299427</v>
      </c>
      <c r="H213" s="191"/>
      <c r="I213" s="191">
        <v>0</v>
      </c>
      <c r="J213" s="191"/>
      <c r="K213" s="191">
        <v>0</v>
      </c>
      <c r="L213" s="191"/>
      <c r="M213" s="191">
        <v>262574</v>
      </c>
      <c r="N213" s="191"/>
      <c r="O213" s="191">
        <v>838417294</v>
      </c>
      <c r="P213" s="191"/>
      <c r="Q213" s="191">
        <v>2261782</v>
      </c>
      <c r="R213" s="191"/>
      <c r="S213" s="191">
        <v>3216</v>
      </c>
      <c r="T213" s="191"/>
      <c r="U213" s="209">
        <v>11762703411</v>
      </c>
      <c r="V213" s="191"/>
      <c r="W213" s="211">
        <v>7217663737</v>
      </c>
      <c r="X213" s="206"/>
      <c r="Y213" s="193">
        <f t="shared" si="6"/>
        <v>5.432096790630456E-4</v>
      </c>
      <c r="Z213" s="30">
        <f t="shared" si="7"/>
        <v>0</v>
      </c>
    </row>
    <row r="214" spans="1:26" s="30" customFormat="1">
      <c r="A214" s="190" t="s">
        <v>240</v>
      </c>
      <c r="B214" s="190"/>
      <c r="C214" s="205">
        <v>9930732</v>
      </c>
      <c r="D214" s="205"/>
      <c r="E214" s="205">
        <v>17997996732</v>
      </c>
      <c r="F214" s="205"/>
      <c r="G214" s="205">
        <v>16190068510</v>
      </c>
      <c r="H214" s="191"/>
      <c r="I214" s="191">
        <v>0</v>
      </c>
      <c r="J214" s="191"/>
      <c r="K214" s="191">
        <v>0</v>
      </c>
      <c r="L214" s="191"/>
      <c r="M214" s="191">
        <v>965380</v>
      </c>
      <c r="N214" s="191"/>
      <c r="O214" s="191">
        <v>1496315565</v>
      </c>
      <c r="P214" s="191"/>
      <c r="Q214" s="191">
        <v>8965352</v>
      </c>
      <c r="R214" s="191"/>
      <c r="S214" s="191">
        <v>1570</v>
      </c>
      <c r="T214" s="191"/>
      <c r="U214" s="191">
        <v>16248386926</v>
      </c>
      <c r="V214" s="191"/>
      <c r="W214" s="192">
        <v>13966798234</v>
      </c>
      <c r="X214" s="206"/>
      <c r="Y214" s="193">
        <f t="shared" si="6"/>
        <v>1.0511573083318681E-3</v>
      </c>
      <c r="Z214" s="30">
        <f t="shared" si="7"/>
        <v>0</v>
      </c>
    </row>
    <row r="215" spans="1:26" s="30" customFormat="1">
      <c r="A215" s="190" t="s">
        <v>110</v>
      </c>
      <c r="B215" s="190"/>
      <c r="C215" s="205">
        <v>5013698</v>
      </c>
      <c r="D215" s="205"/>
      <c r="E215" s="205">
        <v>44241386347</v>
      </c>
      <c r="F215" s="205"/>
      <c r="G215" s="205">
        <v>40894024186</v>
      </c>
      <c r="H215" s="191"/>
      <c r="I215" s="191">
        <v>0</v>
      </c>
      <c r="J215" s="191"/>
      <c r="K215" s="191">
        <v>0</v>
      </c>
      <c r="L215" s="191"/>
      <c r="M215" s="191">
        <v>491038</v>
      </c>
      <c r="N215" s="191"/>
      <c r="O215" s="191">
        <v>3870064271</v>
      </c>
      <c r="P215" s="191"/>
      <c r="Q215" s="191">
        <v>4522660</v>
      </c>
      <c r="R215" s="191"/>
      <c r="S215" s="191">
        <v>7960</v>
      </c>
      <c r="T215" s="191"/>
      <c r="U215" s="191">
        <v>39908416577</v>
      </c>
      <c r="V215" s="191"/>
      <c r="W215" s="192">
        <v>35722090716</v>
      </c>
      <c r="X215" s="206"/>
      <c r="Y215" s="193">
        <f t="shared" si="6"/>
        <v>2.688485656906596E-3</v>
      </c>
      <c r="Z215" s="30">
        <f t="shared" si="7"/>
        <v>0</v>
      </c>
    </row>
    <row r="216" spans="1:26" s="30" customFormat="1">
      <c r="A216" s="207" t="s">
        <v>288</v>
      </c>
      <c r="B216" s="190"/>
      <c r="C216" s="205">
        <v>35949747</v>
      </c>
      <c r="D216" s="205"/>
      <c r="E216" s="205">
        <v>35667573522</v>
      </c>
      <c r="F216" s="205"/>
      <c r="G216" s="205">
        <v>26183141908</v>
      </c>
      <c r="H216" s="191"/>
      <c r="I216" s="191">
        <v>0</v>
      </c>
      <c r="J216" s="191"/>
      <c r="K216" s="191">
        <v>0</v>
      </c>
      <c r="L216" s="191"/>
      <c r="M216" s="191">
        <v>3494725</v>
      </c>
      <c r="N216" s="191"/>
      <c r="O216" s="191">
        <v>2460226937</v>
      </c>
      <c r="P216" s="191"/>
      <c r="Q216" s="191">
        <v>32455022</v>
      </c>
      <c r="R216" s="191"/>
      <c r="S216" s="191">
        <v>720</v>
      </c>
      <c r="T216" s="191"/>
      <c r="U216" s="191">
        <v>32200278999</v>
      </c>
      <c r="V216" s="191"/>
      <c r="W216" s="192">
        <v>23186984172</v>
      </c>
      <c r="X216" s="206"/>
      <c r="Y216" s="193">
        <f t="shared" si="6"/>
        <v>1.7450791127805124E-3</v>
      </c>
      <c r="Z216" s="30">
        <f t="shared" si="7"/>
        <v>0</v>
      </c>
    </row>
    <row r="217" spans="1:26" s="30" customFormat="1">
      <c r="A217" s="207" t="s">
        <v>216</v>
      </c>
      <c r="B217" s="190"/>
      <c r="C217" s="205">
        <v>37451531</v>
      </c>
      <c r="D217" s="205"/>
      <c r="E217" s="205">
        <v>23389944848</v>
      </c>
      <c r="F217" s="205"/>
      <c r="G217" s="205">
        <v>15013460392</v>
      </c>
      <c r="H217" s="191"/>
      <c r="I217" s="191">
        <v>0</v>
      </c>
      <c r="J217" s="191"/>
      <c r="K217" s="191">
        <v>0</v>
      </c>
      <c r="L217" s="191"/>
      <c r="M217" s="191">
        <v>4129199</v>
      </c>
      <c r="N217" s="191"/>
      <c r="O217" s="191">
        <v>1707728786</v>
      </c>
      <c r="P217" s="191"/>
      <c r="Q217" s="191">
        <v>33322332</v>
      </c>
      <c r="R217" s="191"/>
      <c r="S217" s="191">
        <v>423</v>
      </c>
      <c r="T217" s="191"/>
      <c r="U217" s="191">
        <v>20811098689</v>
      </c>
      <c r="V217" s="191"/>
      <c r="W217" s="192">
        <v>13986389411</v>
      </c>
      <c r="X217" s="206"/>
      <c r="Y217" s="193">
        <f t="shared" si="6"/>
        <v>1.0526317628587647E-3</v>
      </c>
      <c r="Z217" s="30">
        <f t="shared" si="7"/>
        <v>0</v>
      </c>
    </row>
    <row r="218" spans="1:26" s="30" customFormat="1">
      <c r="A218" s="190" t="s">
        <v>259</v>
      </c>
      <c r="B218" s="190"/>
      <c r="C218" s="205">
        <v>1803652</v>
      </c>
      <c r="D218" s="205"/>
      <c r="E218" s="205">
        <v>127359620678</v>
      </c>
      <c r="F218" s="205"/>
      <c r="G218" s="205">
        <v>125458654883</v>
      </c>
      <c r="H218" s="191"/>
      <c r="I218" s="191">
        <v>0</v>
      </c>
      <c r="J218" s="191"/>
      <c r="K218" s="191">
        <v>0</v>
      </c>
      <c r="L218" s="191"/>
      <c r="M218" s="191">
        <v>112030</v>
      </c>
      <c r="N218" s="191"/>
      <c r="O218" s="191">
        <v>7756699777</v>
      </c>
      <c r="P218" s="191"/>
      <c r="Q218" s="191">
        <v>1691622</v>
      </c>
      <c r="R218" s="191"/>
      <c r="S218" s="191">
        <v>72870</v>
      </c>
      <c r="T218" s="191"/>
      <c r="U218" s="191">
        <v>119448949271</v>
      </c>
      <c r="V218" s="191"/>
      <c r="W218" s="192">
        <v>122315629677</v>
      </c>
      <c r="X218" s="206"/>
      <c r="Y218" s="193">
        <f t="shared" si="6"/>
        <v>9.2056150525037274E-3</v>
      </c>
      <c r="Z218" s="30">
        <f t="shared" si="7"/>
        <v>0</v>
      </c>
    </row>
    <row r="219" spans="1:26" s="30" customFormat="1">
      <c r="A219" s="190" t="s">
        <v>479</v>
      </c>
      <c r="B219" s="190"/>
      <c r="C219" s="205">
        <v>6621451</v>
      </c>
      <c r="D219" s="205"/>
      <c r="E219" s="205">
        <v>31232117643</v>
      </c>
      <c r="F219" s="205"/>
      <c r="G219" s="205">
        <v>24723915417</v>
      </c>
      <c r="H219" s="191"/>
      <c r="I219" s="191">
        <v>0</v>
      </c>
      <c r="J219" s="191"/>
      <c r="K219" s="191">
        <v>0</v>
      </c>
      <c r="L219" s="191"/>
      <c r="M219" s="191">
        <v>641117</v>
      </c>
      <c r="N219" s="191"/>
      <c r="O219" s="191">
        <v>2256476010</v>
      </c>
      <c r="P219" s="191"/>
      <c r="Q219" s="191">
        <v>5980334</v>
      </c>
      <c r="R219" s="191"/>
      <c r="S219" s="191">
        <v>3422</v>
      </c>
      <c r="T219" s="191"/>
      <c r="U219" s="191">
        <v>28208091403</v>
      </c>
      <c r="V219" s="191"/>
      <c r="W219" s="192">
        <v>20306510798</v>
      </c>
      <c r="X219" s="206"/>
      <c r="Y219" s="193">
        <f t="shared" si="6"/>
        <v>1.5282913717530326E-3</v>
      </c>
      <c r="Z219" s="30">
        <f t="shared" si="7"/>
        <v>0</v>
      </c>
    </row>
    <row r="220" spans="1:26" s="30" customFormat="1">
      <c r="A220" s="207" t="s">
        <v>132</v>
      </c>
      <c r="B220" s="190"/>
      <c r="C220" s="205">
        <v>11559711</v>
      </c>
      <c r="D220" s="205"/>
      <c r="E220" s="205">
        <v>37143512854</v>
      </c>
      <c r="F220" s="205"/>
      <c r="G220" s="205">
        <v>27907372342</v>
      </c>
      <c r="H220" s="191"/>
      <c r="I220" s="191">
        <v>5805015</v>
      </c>
      <c r="J220" s="191"/>
      <c r="K220" s="191">
        <v>0</v>
      </c>
      <c r="L220" s="191"/>
      <c r="M220" s="191">
        <v>1005137</v>
      </c>
      <c r="N220" s="191"/>
      <c r="O220" s="191">
        <v>2210227094</v>
      </c>
      <c r="P220" s="191"/>
      <c r="Q220" s="191">
        <v>16359589</v>
      </c>
      <c r="R220" s="191"/>
      <c r="S220" s="191">
        <v>1414.193548383153</v>
      </c>
      <c r="T220" s="191"/>
      <c r="U220" s="191">
        <v>33913819734</v>
      </c>
      <c r="V220" s="191"/>
      <c r="W220" s="192">
        <v>22956786837</v>
      </c>
      <c r="X220" s="206"/>
      <c r="Y220" s="193">
        <f t="shared" si="6"/>
        <v>1.7277541964332052E-3</v>
      </c>
      <c r="Z220" s="30">
        <f t="shared" si="7"/>
        <v>0</v>
      </c>
    </row>
    <row r="221" spans="1:26" s="30" customFormat="1">
      <c r="A221" s="207" t="s">
        <v>225</v>
      </c>
      <c r="B221" s="190"/>
      <c r="C221" s="205">
        <v>14267375</v>
      </c>
      <c r="D221" s="205"/>
      <c r="E221" s="205">
        <v>178036486959</v>
      </c>
      <c r="F221" s="205"/>
      <c r="G221" s="205">
        <v>163655939494</v>
      </c>
      <c r="H221" s="191"/>
      <c r="I221" s="191">
        <v>0</v>
      </c>
      <c r="J221" s="191"/>
      <c r="K221" s="191">
        <v>0</v>
      </c>
      <c r="L221" s="191"/>
      <c r="M221" s="191">
        <v>2011782</v>
      </c>
      <c r="N221" s="191"/>
      <c r="O221" s="191">
        <v>22062403040</v>
      </c>
      <c r="P221" s="191"/>
      <c r="Q221" s="191">
        <v>12255593</v>
      </c>
      <c r="R221" s="191"/>
      <c r="S221" s="191">
        <v>11110</v>
      </c>
      <c r="T221" s="191"/>
      <c r="U221" s="191">
        <v>152932317495</v>
      </c>
      <c r="V221" s="191"/>
      <c r="W221" s="192">
        <v>135107124229</v>
      </c>
      <c r="X221" s="206"/>
      <c r="Y221" s="193">
        <f t="shared" si="6"/>
        <v>1.0168317653167792E-2</v>
      </c>
      <c r="Z221" s="30">
        <f t="shared" si="7"/>
        <v>0</v>
      </c>
    </row>
    <row r="222" spans="1:26" s="30" customFormat="1">
      <c r="A222" s="214" t="s">
        <v>282</v>
      </c>
      <c r="B222" s="190"/>
      <c r="C222" s="205">
        <v>420226</v>
      </c>
      <c r="D222" s="205"/>
      <c r="E222" s="205">
        <v>8224447981</v>
      </c>
      <c r="F222" s="205"/>
      <c r="G222" s="205">
        <v>15524078026</v>
      </c>
      <c r="H222" s="191"/>
      <c r="I222" s="191">
        <v>0</v>
      </c>
      <c r="J222" s="191"/>
      <c r="K222" s="191">
        <v>0</v>
      </c>
      <c r="L222" s="191"/>
      <c r="M222" s="191">
        <v>0</v>
      </c>
      <c r="N222" s="191"/>
      <c r="O222" s="191">
        <v>0</v>
      </c>
      <c r="P222" s="191"/>
      <c r="Q222" s="191">
        <v>420226</v>
      </c>
      <c r="R222" s="191"/>
      <c r="S222" s="191">
        <v>37040</v>
      </c>
      <c r="T222" s="191"/>
      <c r="U222" s="191">
        <v>8224447981</v>
      </c>
      <c r="V222" s="191"/>
      <c r="W222" s="192">
        <v>15444852271</v>
      </c>
      <c r="X222" s="206"/>
      <c r="Y222" s="193">
        <f t="shared" si="6"/>
        <v>1.1623973561274903E-3</v>
      </c>
      <c r="Z222" s="30">
        <f t="shared" si="7"/>
        <v>0</v>
      </c>
    </row>
    <row r="223" spans="1:26" s="30" customFormat="1">
      <c r="A223" s="207" t="s">
        <v>335</v>
      </c>
      <c r="B223" s="190"/>
      <c r="C223" s="205">
        <v>8857144</v>
      </c>
      <c r="D223" s="205"/>
      <c r="E223" s="205">
        <v>16096529702</v>
      </c>
      <c r="F223" s="205"/>
      <c r="G223" s="205">
        <v>14017941855</v>
      </c>
      <c r="H223" s="191"/>
      <c r="I223" s="191">
        <v>0</v>
      </c>
      <c r="J223" s="191"/>
      <c r="K223" s="191">
        <v>0</v>
      </c>
      <c r="L223" s="191"/>
      <c r="M223" s="191">
        <v>857587</v>
      </c>
      <c r="N223" s="191"/>
      <c r="O223" s="191">
        <v>1273174767</v>
      </c>
      <c r="P223" s="191"/>
      <c r="Q223" s="191">
        <v>7999557</v>
      </c>
      <c r="R223" s="191"/>
      <c r="S223" s="191">
        <v>1469</v>
      </c>
      <c r="T223" s="191"/>
      <c r="U223" s="191">
        <v>14537994059</v>
      </c>
      <c r="V223" s="191"/>
      <c r="W223" s="192">
        <v>11660511306</v>
      </c>
      <c r="X223" s="206"/>
      <c r="Y223" s="193">
        <f t="shared" si="6"/>
        <v>8.7758350001437239E-4</v>
      </c>
      <c r="Z223" s="30">
        <f t="shared" si="7"/>
        <v>0</v>
      </c>
    </row>
    <row r="224" spans="1:26" s="30" customFormat="1">
      <c r="A224" s="207" t="s">
        <v>106</v>
      </c>
      <c r="B224" s="190"/>
      <c r="C224" s="205">
        <v>7089891</v>
      </c>
      <c r="D224" s="205"/>
      <c r="E224" s="205">
        <v>40928685515</v>
      </c>
      <c r="F224" s="205"/>
      <c r="G224" s="205">
        <v>49315953862</v>
      </c>
      <c r="H224" s="191"/>
      <c r="I224" s="191">
        <v>0</v>
      </c>
      <c r="J224" s="191"/>
      <c r="K224" s="191">
        <v>0</v>
      </c>
      <c r="L224" s="191"/>
      <c r="M224" s="191">
        <v>2794676</v>
      </c>
      <c r="N224" s="191"/>
      <c r="O224" s="191">
        <v>20021588263</v>
      </c>
      <c r="P224" s="191"/>
      <c r="Q224" s="191">
        <v>4295215</v>
      </c>
      <c r="R224" s="191"/>
      <c r="S224" s="191">
        <v>7220</v>
      </c>
      <c r="T224" s="191"/>
      <c r="U224" s="191">
        <v>24795515750</v>
      </c>
      <c r="V224" s="191"/>
      <c r="W224" s="192">
        <v>30771733777</v>
      </c>
      <c r="X224" s="206"/>
      <c r="Y224" s="193">
        <f t="shared" si="6"/>
        <v>2.3159160967182158E-3</v>
      </c>
      <c r="Z224" s="30">
        <f t="shared" si="7"/>
        <v>0</v>
      </c>
    </row>
    <row r="225" spans="1:26" s="30" customFormat="1">
      <c r="A225" s="190" t="s">
        <v>146</v>
      </c>
      <c r="B225" s="190"/>
      <c r="C225" s="205">
        <v>14105963</v>
      </c>
      <c r="D225" s="205"/>
      <c r="E225" s="205">
        <v>28514148455</v>
      </c>
      <c r="F225" s="205"/>
      <c r="G225" s="205">
        <v>33928543552</v>
      </c>
      <c r="H225" s="191"/>
      <c r="I225" s="191">
        <v>0</v>
      </c>
      <c r="J225" s="191"/>
      <c r="K225" s="191">
        <v>0</v>
      </c>
      <c r="L225" s="191"/>
      <c r="M225" s="191">
        <v>1011438</v>
      </c>
      <c r="N225" s="191"/>
      <c r="O225" s="191">
        <v>2354151730</v>
      </c>
      <c r="P225" s="191"/>
      <c r="Q225" s="190">
        <v>13094525</v>
      </c>
      <c r="R225" s="190"/>
      <c r="S225" s="191">
        <v>2309</v>
      </c>
      <c r="T225" s="190"/>
      <c r="U225" s="192">
        <v>26469602238</v>
      </c>
      <c r="V225" s="192"/>
      <c r="W225" s="192">
        <v>30001539682</v>
      </c>
      <c r="X225" s="206"/>
      <c r="Y225" s="193">
        <f t="shared" si="6"/>
        <v>2.2579504027753858E-3</v>
      </c>
      <c r="Z225" s="30">
        <f t="shared" si="7"/>
        <v>0</v>
      </c>
    </row>
    <row r="226" spans="1:26" s="30" customFormat="1">
      <c r="A226" s="207" t="s">
        <v>407</v>
      </c>
      <c r="B226" s="190"/>
      <c r="C226" s="205">
        <v>9385198</v>
      </c>
      <c r="D226" s="205"/>
      <c r="E226" s="205">
        <v>19342586537</v>
      </c>
      <c r="F226" s="205"/>
      <c r="G226" s="205">
        <v>19565878534</v>
      </c>
      <c r="H226" s="191"/>
      <c r="I226" s="191">
        <v>0</v>
      </c>
      <c r="J226" s="191"/>
      <c r="K226" s="191">
        <v>0</v>
      </c>
      <c r="L226" s="191"/>
      <c r="M226" s="191">
        <v>912348</v>
      </c>
      <c r="N226" s="191"/>
      <c r="O226" s="191">
        <v>1841814016</v>
      </c>
      <c r="P226" s="191"/>
      <c r="Q226" s="191">
        <v>8472850</v>
      </c>
      <c r="R226" s="191"/>
      <c r="S226" s="191">
        <v>2056</v>
      </c>
      <c r="T226" s="191"/>
      <c r="U226" s="191">
        <v>17462267109</v>
      </c>
      <c r="V226" s="191"/>
      <c r="W226" s="192">
        <v>17285521614</v>
      </c>
      <c r="X226" s="206"/>
      <c r="Y226" s="193">
        <f t="shared" si="6"/>
        <v>1.3009282491568473E-3</v>
      </c>
      <c r="Z226" s="30">
        <f t="shared" si="7"/>
        <v>0</v>
      </c>
    </row>
    <row r="227" spans="1:26" s="30" customFormat="1">
      <c r="A227" s="190" t="s">
        <v>269</v>
      </c>
      <c r="B227" s="190"/>
      <c r="C227" s="205">
        <v>1331160</v>
      </c>
      <c r="D227" s="205"/>
      <c r="E227" s="205">
        <v>21869534441</v>
      </c>
      <c r="F227" s="205"/>
      <c r="G227" s="205">
        <v>15850441602</v>
      </c>
      <c r="H227" s="191"/>
      <c r="I227" s="191">
        <v>0</v>
      </c>
      <c r="J227" s="191"/>
      <c r="K227" s="191">
        <v>0</v>
      </c>
      <c r="L227" s="191"/>
      <c r="M227" s="191">
        <v>128887</v>
      </c>
      <c r="N227" s="191"/>
      <c r="O227" s="191">
        <v>1476393713</v>
      </c>
      <c r="P227" s="191"/>
      <c r="Q227" s="191">
        <v>1202273</v>
      </c>
      <c r="R227" s="191"/>
      <c r="S227" s="191">
        <v>11800</v>
      </c>
      <c r="T227" s="191"/>
      <c r="U227" s="191">
        <v>19752058941</v>
      </c>
      <c r="V227" s="191"/>
      <c r="W227" s="192">
        <v>14077157275</v>
      </c>
      <c r="X227" s="206"/>
      <c r="Y227" s="193">
        <f t="shared" si="6"/>
        <v>1.0594630567606848E-3</v>
      </c>
      <c r="Z227" s="30">
        <f t="shared" si="7"/>
        <v>0</v>
      </c>
    </row>
    <row r="228" spans="1:26" s="30" customFormat="1">
      <c r="A228" s="207" t="s">
        <v>364</v>
      </c>
      <c r="B228" s="190"/>
      <c r="C228" s="205">
        <v>3477498</v>
      </c>
      <c r="D228" s="205"/>
      <c r="E228" s="205">
        <v>14937538586</v>
      </c>
      <c r="F228" s="205"/>
      <c r="G228" s="205">
        <v>11939134618</v>
      </c>
      <c r="H228" s="191"/>
      <c r="I228" s="191">
        <v>0</v>
      </c>
      <c r="J228" s="191"/>
      <c r="K228" s="191">
        <v>0</v>
      </c>
      <c r="L228" s="191"/>
      <c r="M228" s="191">
        <v>335296</v>
      </c>
      <c r="N228" s="191"/>
      <c r="O228" s="191">
        <v>1079839355</v>
      </c>
      <c r="P228" s="191"/>
      <c r="Q228" s="191">
        <v>3142202</v>
      </c>
      <c r="R228" s="191"/>
      <c r="S228" s="191">
        <v>3218</v>
      </c>
      <c r="T228" s="191"/>
      <c r="U228" s="191">
        <v>13497279832</v>
      </c>
      <c r="V228" s="191"/>
      <c r="W228" s="192">
        <v>10033443325</v>
      </c>
      <c r="X228" s="206"/>
      <c r="Y228" s="193">
        <f t="shared" si="6"/>
        <v>7.5512849130540021E-4</v>
      </c>
      <c r="Z228" s="30">
        <f t="shared" si="7"/>
        <v>0</v>
      </c>
    </row>
    <row r="229" spans="1:26" s="30" customFormat="1">
      <c r="A229" s="207" t="s">
        <v>151</v>
      </c>
      <c r="B229" s="190"/>
      <c r="C229" s="205">
        <v>8290744</v>
      </c>
      <c r="D229" s="205"/>
      <c r="E229" s="205">
        <v>72732978184</v>
      </c>
      <c r="F229" s="205"/>
      <c r="G229" s="205">
        <v>73217243288</v>
      </c>
      <c r="H229" s="191"/>
      <c r="I229" s="191">
        <v>0</v>
      </c>
      <c r="J229" s="191"/>
      <c r="K229" s="191">
        <v>0</v>
      </c>
      <c r="L229" s="191"/>
      <c r="M229" s="191">
        <v>860022</v>
      </c>
      <c r="N229" s="191"/>
      <c r="O229" s="191">
        <v>7347592084</v>
      </c>
      <c r="P229" s="191"/>
      <c r="Q229" s="191">
        <v>7430722</v>
      </c>
      <c r="R229" s="191"/>
      <c r="S229" s="191">
        <v>8860</v>
      </c>
      <c r="T229" s="191"/>
      <c r="U229" s="191">
        <v>65188183487</v>
      </c>
      <c r="V229" s="191"/>
      <c r="W229" s="192">
        <v>65327283123</v>
      </c>
      <c r="X229" s="206"/>
      <c r="Y229" s="193">
        <f t="shared" si="6"/>
        <v>4.9166065076419541E-3</v>
      </c>
      <c r="Z229" s="30">
        <f t="shared" si="7"/>
        <v>0</v>
      </c>
    </row>
    <row r="230" spans="1:26" s="30" customFormat="1">
      <c r="A230" s="207" t="s">
        <v>116</v>
      </c>
      <c r="B230" s="190"/>
      <c r="C230" s="205">
        <v>21467470</v>
      </c>
      <c r="D230" s="205"/>
      <c r="E230" s="205">
        <v>173404140310</v>
      </c>
      <c r="F230" s="205"/>
      <c r="G230" s="205">
        <v>172542364304</v>
      </c>
      <c r="H230" s="191"/>
      <c r="I230" s="191">
        <v>0</v>
      </c>
      <c r="J230" s="191"/>
      <c r="K230" s="191">
        <v>0</v>
      </c>
      <c r="L230" s="191"/>
      <c r="M230" s="191">
        <v>780441</v>
      </c>
      <c r="N230" s="191"/>
      <c r="O230" s="191">
        <v>6165427289</v>
      </c>
      <c r="P230" s="191"/>
      <c r="Q230" s="191">
        <v>20687029</v>
      </c>
      <c r="R230" s="191"/>
      <c r="S230" s="191">
        <v>8000</v>
      </c>
      <c r="T230" s="191"/>
      <c r="U230" s="191">
        <v>167100104452</v>
      </c>
      <c r="V230" s="191"/>
      <c r="W230" s="192">
        <v>164216946131</v>
      </c>
      <c r="X230" s="206"/>
      <c r="Y230" s="193">
        <f t="shared" si="6"/>
        <v>1.2359156349615621E-2</v>
      </c>
      <c r="Z230" s="30">
        <f t="shared" si="7"/>
        <v>0</v>
      </c>
    </row>
    <row r="231" spans="1:26" s="30" customFormat="1">
      <c r="A231" s="207" t="s">
        <v>125</v>
      </c>
      <c r="B231" s="190"/>
      <c r="C231" s="205">
        <v>2255987</v>
      </c>
      <c r="D231" s="205"/>
      <c r="E231" s="205">
        <v>11020267125</v>
      </c>
      <c r="F231" s="205"/>
      <c r="G231" s="205">
        <v>7599871213</v>
      </c>
      <c r="H231" s="191"/>
      <c r="I231" s="191">
        <v>0</v>
      </c>
      <c r="J231" s="191"/>
      <c r="K231" s="191">
        <v>0</v>
      </c>
      <c r="L231" s="191"/>
      <c r="M231" s="191">
        <v>234018</v>
      </c>
      <c r="N231" s="191"/>
      <c r="O231" s="191">
        <v>787397171</v>
      </c>
      <c r="P231" s="191"/>
      <c r="Q231" s="191">
        <v>2021969</v>
      </c>
      <c r="R231" s="191"/>
      <c r="S231" s="191">
        <v>3490</v>
      </c>
      <c r="T231" s="191"/>
      <c r="U231" s="191">
        <v>9877112988</v>
      </c>
      <c r="V231" s="191"/>
      <c r="W231" s="192">
        <v>7002123740</v>
      </c>
      <c r="X231" s="206"/>
      <c r="Y231" s="193">
        <f t="shared" si="6"/>
        <v>5.2698789084154487E-4</v>
      </c>
      <c r="Z231" s="30">
        <f t="shared" si="7"/>
        <v>0</v>
      </c>
    </row>
    <row r="232" spans="1:26" s="30" customFormat="1">
      <c r="A232" s="190" t="s">
        <v>174</v>
      </c>
      <c r="B232" s="190"/>
      <c r="C232" s="205">
        <v>15195380</v>
      </c>
      <c r="D232" s="205"/>
      <c r="E232" s="205">
        <v>16192267442</v>
      </c>
      <c r="F232" s="205"/>
      <c r="G232" s="205">
        <v>13811374459</v>
      </c>
      <c r="H232" s="191"/>
      <c r="I232" s="191">
        <v>0</v>
      </c>
      <c r="J232" s="191"/>
      <c r="K232" s="191">
        <v>0</v>
      </c>
      <c r="L232" s="191"/>
      <c r="M232" s="191">
        <v>1625335</v>
      </c>
      <c r="N232" s="191"/>
      <c r="O232" s="191">
        <v>1448850207</v>
      </c>
      <c r="P232" s="191"/>
      <c r="Q232" s="191">
        <v>13570045</v>
      </c>
      <c r="R232" s="191"/>
      <c r="S232" s="191">
        <v>918</v>
      </c>
      <c r="T232" s="191"/>
      <c r="U232" s="191">
        <v>14460302924</v>
      </c>
      <c r="V232" s="191"/>
      <c r="W232" s="192">
        <v>12361006374</v>
      </c>
      <c r="X232" s="206"/>
      <c r="Y232" s="193">
        <f t="shared" si="6"/>
        <v>9.3030356497429613E-4</v>
      </c>
      <c r="Z232" s="30">
        <f t="shared" si="7"/>
        <v>0</v>
      </c>
    </row>
    <row r="233" spans="1:26" s="30" customFormat="1">
      <c r="A233" s="190" t="s">
        <v>315</v>
      </c>
      <c r="B233" s="190"/>
      <c r="C233" s="205">
        <v>7949189</v>
      </c>
      <c r="D233" s="205"/>
      <c r="E233" s="205">
        <v>17376216929</v>
      </c>
      <c r="F233" s="205"/>
      <c r="G233" s="205">
        <v>15783371285</v>
      </c>
      <c r="H233" s="191"/>
      <c r="I233" s="191">
        <v>0</v>
      </c>
      <c r="J233" s="191"/>
      <c r="K233" s="191">
        <v>0</v>
      </c>
      <c r="L233" s="191"/>
      <c r="M233" s="191">
        <v>824592</v>
      </c>
      <c r="N233" s="191"/>
      <c r="O233" s="191">
        <v>1626325596</v>
      </c>
      <c r="P233" s="191"/>
      <c r="Q233" s="191">
        <v>7124597</v>
      </c>
      <c r="R233" s="191"/>
      <c r="S233" s="191">
        <v>2000</v>
      </c>
      <c r="T233" s="191"/>
      <c r="U233" s="191">
        <v>15573732490</v>
      </c>
      <c r="V233" s="191"/>
      <c r="W233" s="192">
        <v>14139047733</v>
      </c>
      <c r="X233" s="206"/>
      <c r="Y233" s="193">
        <f t="shared" si="6"/>
        <v>1.06412100385441E-3</v>
      </c>
      <c r="Z233" s="30">
        <f t="shared" si="7"/>
        <v>0</v>
      </c>
    </row>
    <row r="234" spans="1:26" s="30" customFormat="1">
      <c r="A234" s="207" t="s">
        <v>148</v>
      </c>
      <c r="B234" s="190"/>
      <c r="C234" s="205">
        <v>1222400</v>
      </c>
      <c r="D234" s="205"/>
      <c r="E234" s="205">
        <v>32076651267</v>
      </c>
      <c r="F234" s="205"/>
      <c r="G234" s="205">
        <v>22876252997</v>
      </c>
      <c r="H234" s="191"/>
      <c r="I234" s="191">
        <v>0</v>
      </c>
      <c r="J234" s="191"/>
      <c r="K234" s="191">
        <v>0</v>
      </c>
      <c r="L234" s="191"/>
      <c r="M234" s="191">
        <v>118830</v>
      </c>
      <c r="N234" s="191"/>
      <c r="O234" s="191">
        <v>2216595450</v>
      </c>
      <c r="P234" s="191"/>
      <c r="Q234" s="191">
        <v>1103570</v>
      </c>
      <c r="R234" s="191"/>
      <c r="S234" s="191">
        <v>18090</v>
      </c>
      <c r="T234" s="191"/>
      <c r="U234" s="191">
        <v>28958466982</v>
      </c>
      <c r="V234" s="191"/>
      <c r="W234" s="192">
        <v>19809262820</v>
      </c>
      <c r="X234" s="206"/>
      <c r="Y234" s="193">
        <f t="shared" si="6"/>
        <v>1.4908679166868925E-3</v>
      </c>
      <c r="Z234" s="30">
        <f t="shared" si="7"/>
        <v>0</v>
      </c>
    </row>
    <row r="235" spans="1:26" s="30" customFormat="1">
      <c r="A235" s="207" t="s">
        <v>251</v>
      </c>
      <c r="B235" s="190"/>
      <c r="C235" s="205">
        <v>527420</v>
      </c>
      <c r="D235" s="205"/>
      <c r="E235" s="205">
        <v>16921481822</v>
      </c>
      <c r="F235" s="205"/>
      <c r="G235" s="205">
        <v>27967452242</v>
      </c>
      <c r="H235" s="191"/>
      <c r="I235" s="191">
        <v>745180</v>
      </c>
      <c r="J235" s="191"/>
      <c r="K235" s="191">
        <v>0</v>
      </c>
      <c r="L235" s="191"/>
      <c r="M235" s="191">
        <v>30633</v>
      </c>
      <c r="N235" s="191"/>
      <c r="O235" s="191">
        <v>1585466156</v>
      </c>
      <c r="P235" s="191"/>
      <c r="Q235" s="191">
        <v>1241967</v>
      </c>
      <c r="R235" s="191"/>
      <c r="S235" s="191">
        <v>20864</v>
      </c>
      <c r="T235" s="191"/>
      <c r="U235" s="191">
        <v>15938667836</v>
      </c>
      <c r="V235" s="191"/>
      <c r="W235" s="192">
        <v>25712096645</v>
      </c>
      <c r="X235" s="206"/>
      <c r="Y235" s="193">
        <f t="shared" si="6"/>
        <v>1.9351219834430563E-3</v>
      </c>
      <c r="Z235" s="30">
        <f t="shared" si="7"/>
        <v>0</v>
      </c>
    </row>
    <row r="236" spans="1:26" s="30" customFormat="1">
      <c r="A236" s="207" t="s">
        <v>144</v>
      </c>
      <c r="B236" s="190"/>
      <c r="C236" s="205">
        <v>676338</v>
      </c>
      <c r="D236" s="205"/>
      <c r="E236" s="205">
        <v>81578683752</v>
      </c>
      <c r="F236" s="205"/>
      <c r="G236" s="205">
        <v>72748313950</v>
      </c>
      <c r="H236" s="191"/>
      <c r="I236" s="191">
        <v>0</v>
      </c>
      <c r="J236" s="191"/>
      <c r="K236" s="191">
        <v>0</v>
      </c>
      <c r="L236" s="191"/>
      <c r="M236" s="191">
        <v>70158</v>
      </c>
      <c r="N236" s="191"/>
      <c r="O236" s="191">
        <v>7529959610</v>
      </c>
      <c r="P236" s="191"/>
      <c r="Q236" s="191">
        <v>606180</v>
      </c>
      <c r="R236" s="191"/>
      <c r="S236" s="191">
        <v>109390</v>
      </c>
      <c r="T236" s="191"/>
      <c r="U236" s="191">
        <v>73116350873</v>
      </c>
      <c r="V236" s="191"/>
      <c r="W236" s="192">
        <v>65797453671</v>
      </c>
      <c r="X236" s="206"/>
      <c r="Y236" s="193">
        <f t="shared" si="6"/>
        <v>4.9519920841651034E-3</v>
      </c>
      <c r="Z236" s="30">
        <f t="shared" si="7"/>
        <v>0</v>
      </c>
    </row>
    <row r="237" spans="1:26" s="30" customFormat="1">
      <c r="A237" s="207" t="s">
        <v>77</v>
      </c>
      <c r="B237" s="190"/>
      <c r="C237" s="205">
        <v>72044950</v>
      </c>
      <c r="D237" s="205"/>
      <c r="E237" s="205">
        <v>125472975264</v>
      </c>
      <c r="F237" s="205"/>
      <c r="G237" s="205">
        <v>92219574876</v>
      </c>
      <c r="H237" s="191"/>
      <c r="I237" s="191">
        <v>0</v>
      </c>
      <c r="J237" s="191"/>
      <c r="K237" s="191">
        <v>0</v>
      </c>
      <c r="L237" s="191"/>
      <c r="M237" s="191">
        <v>0</v>
      </c>
      <c r="N237" s="191"/>
      <c r="O237" s="191">
        <v>0</v>
      </c>
      <c r="P237" s="191"/>
      <c r="Q237" s="191">
        <v>72044950</v>
      </c>
      <c r="R237" s="191"/>
      <c r="S237" s="191">
        <v>1225</v>
      </c>
      <c r="T237" s="191"/>
      <c r="U237" s="191">
        <v>125472975264</v>
      </c>
      <c r="V237" s="191"/>
      <c r="W237" s="192">
        <v>87572852111</v>
      </c>
      <c r="X237" s="206"/>
      <c r="Y237" s="193">
        <f t="shared" si="6"/>
        <v>6.5908336302772071E-3</v>
      </c>
      <c r="Z237" s="30">
        <f t="shared" si="7"/>
        <v>0</v>
      </c>
    </row>
    <row r="238" spans="1:26" s="30" customFormat="1">
      <c r="A238" s="207" t="s">
        <v>505</v>
      </c>
      <c r="B238" s="190"/>
      <c r="C238" s="205">
        <v>154588</v>
      </c>
      <c r="D238" s="205"/>
      <c r="E238" s="205">
        <v>36073038621</v>
      </c>
      <c r="F238" s="205"/>
      <c r="G238" s="205">
        <v>27578533724</v>
      </c>
      <c r="H238" s="191"/>
      <c r="I238" s="191">
        <v>0</v>
      </c>
      <c r="J238" s="191"/>
      <c r="K238" s="191">
        <v>0</v>
      </c>
      <c r="L238" s="191"/>
      <c r="M238" s="191">
        <v>16034</v>
      </c>
      <c r="N238" s="191"/>
      <c r="O238" s="191">
        <v>2658902296</v>
      </c>
      <c r="P238" s="191"/>
      <c r="Q238" s="191">
        <v>138554</v>
      </c>
      <c r="R238" s="191"/>
      <c r="S238" s="191">
        <v>167000</v>
      </c>
      <c r="T238" s="191"/>
      <c r="U238" s="191">
        <v>32331512104</v>
      </c>
      <c r="V238" s="191"/>
      <c r="W238" s="192">
        <v>22959657258</v>
      </c>
      <c r="X238" s="206"/>
      <c r="Y238" s="193">
        <f t="shared" si="6"/>
        <v>1.727970227620997E-3</v>
      </c>
      <c r="Z238" s="30">
        <f t="shared" si="7"/>
        <v>0</v>
      </c>
    </row>
    <row r="239" spans="1:26" s="30" customFormat="1">
      <c r="A239" s="207" t="s">
        <v>206</v>
      </c>
      <c r="B239" s="190"/>
      <c r="C239" s="205">
        <v>6079699</v>
      </c>
      <c r="D239" s="205"/>
      <c r="E239" s="205">
        <v>48968068619</v>
      </c>
      <c r="F239" s="205"/>
      <c r="G239" s="205">
        <v>56948715632</v>
      </c>
      <c r="H239" s="191"/>
      <c r="I239" s="191">
        <v>0</v>
      </c>
      <c r="J239" s="191"/>
      <c r="K239" s="191">
        <v>0</v>
      </c>
      <c r="L239" s="191"/>
      <c r="M239" s="191">
        <v>684440</v>
      </c>
      <c r="N239" s="191"/>
      <c r="O239" s="191">
        <v>6277814825</v>
      </c>
      <c r="P239" s="191"/>
      <c r="Q239" s="191">
        <v>5395259</v>
      </c>
      <c r="R239" s="191"/>
      <c r="S239" s="191">
        <v>9250</v>
      </c>
      <c r="T239" s="191"/>
      <c r="U239" s="191">
        <v>43455344241</v>
      </c>
      <c r="V239" s="191"/>
      <c r="W239" s="192">
        <v>49520371247</v>
      </c>
      <c r="X239" s="206"/>
      <c r="Y239" s="193">
        <f t="shared" si="6"/>
        <v>3.7269601289774993E-3</v>
      </c>
      <c r="Z239" s="30">
        <f t="shared" si="7"/>
        <v>0</v>
      </c>
    </row>
    <row r="240" spans="1:26" s="30" customFormat="1">
      <c r="A240" s="207" t="s">
        <v>157</v>
      </c>
      <c r="B240" s="190"/>
      <c r="C240" s="205">
        <v>12298966</v>
      </c>
      <c r="D240" s="205"/>
      <c r="E240" s="205">
        <v>33077068940</v>
      </c>
      <c r="F240" s="205"/>
      <c r="G240" s="205">
        <v>35025178634</v>
      </c>
      <c r="H240" s="191"/>
      <c r="I240" s="191">
        <v>0</v>
      </c>
      <c r="J240" s="191"/>
      <c r="K240" s="191">
        <v>0</v>
      </c>
      <c r="L240" s="191"/>
      <c r="M240" s="191">
        <v>1275807</v>
      </c>
      <c r="N240" s="191"/>
      <c r="O240" s="191">
        <v>3608155997</v>
      </c>
      <c r="P240" s="191"/>
      <c r="Q240" s="191">
        <v>11023159</v>
      </c>
      <c r="R240" s="191"/>
      <c r="S240" s="191">
        <v>2937</v>
      </c>
      <c r="T240" s="191"/>
      <c r="U240" s="191">
        <v>29645889758</v>
      </c>
      <c r="V240" s="191"/>
      <c r="W240" s="192">
        <v>32124759097</v>
      </c>
      <c r="X240" s="206"/>
      <c r="Y240" s="193">
        <f t="shared" si="6"/>
        <v>2.4177463393871357E-3</v>
      </c>
      <c r="Z240" s="30">
        <f t="shared" si="7"/>
        <v>0</v>
      </c>
    </row>
    <row r="241" spans="1:26" s="30" customFormat="1">
      <c r="A241" s="207" t="s">
        <v>383</v>
      </c>
      <c r="B241" s="190"/>
      <c r="C241" s="205">
        <v>6253301</v>
      </c>
      <c r="D241" s="205"/>
      <c r="E241" s="205">
        <v>42348218211</v>
      </c>
      <c r="F241" s="205"/>
      <c r="G241" s="205">
        <v>33258601594</v>
      </c>
      <c r="H241" s="191"/>
      <c r="I241" s="191">
        <v>0</v>
      </c>
      <c r="J241" s="191"/>
      <c r="K241" s="191">
        <v>0</v>
      </c>
      <c r="L241" s="191">
        <v>3006089491</v>
      </c>
      <c r="M241" s="191">
        <v>605471</v>
      </c>
      <c r="N241" s="191"/>
      <c r="O241" s="191">
        <v>3132417086</v>
      </c>
      <c r="P241" s="191"/>
      <c r="Q241" s="191">
        <v>5647830</v>
      </c>
      <c r="R241" s="191"/>
      <c r="S241" s="191">
        <v>5180</v>
      </c>
      <c r="T241" s="191"/>
      <c r="U241" s="191">
        <v>38247884958</v>
      </c>
      <c r="V241" s="191"/>
      <c r="W241" s="192">
        <v>29029612383</v>
      </c>
      <c r="X241" s="206"/>
      <c r="Y241" s="193">
        <f t="shared" si="6"/>
        <v>2.1848020357413396E-3</v>
      </c>
      <c r="Z241" s="30">
        <f t="shared" si="7"/>
        <v>0</v>
      </c>
    </row>
    <row r="242" spans="1:26" s="30" customFormat="1">
      <c r="A242" s="190" t="s">
        <v>355</v>
      </c>
      <c r="B242" s="190"/>
      <c r="C242" s="205">
        <v>174593</v>
      </c>
      <c r="D242" s="205"/>
      <c r="E242" s="205">
        <v>8527808670</v>
      </c>
      <c r="F242" s="205"/>
      <c r="G242" s="205">
        <v>6482767886</v>
      </c>
      <c r="H242" s="191"/>
      <c r="I242" s="191">
        <v>0</v>
      </c>
      <c r="J242" s="191"/>
      <c r="K242" s="191">
        <v>0</v>
      </c>
      <c r="L242" s="191"/>
      <c r="M242" s="191">
        <v>18745</v>
      </c>
      <c r="N242" s="191"/>
      <c r="O242" s="191">
        <v>648877761</v>
      </c>
      <c r="P242" s="191"/>
      <c r="Q242" s="191">
        <v>155848</v>
      </c>
      <c r="R242" s="191"/>
      <c r="S242" s="191">
        <v>34950</v>
      </c>
      <c r="T242" s="191"/>
      <c r="U242" s="191">
        <v>7612229160</v>
      </c>
      <c r="V242" s="191"/>
      <c r="W242" s="192">
        <v>5404783163</v>
      </c>
      <c r="X242" s="206"/>
      <c r="Y242" s="193">
        <f t="shared" si="6"/>
        <v>4.0677020076844048E-4</v>
      </c>
      <c r="Z242" s="30">
        <f t="shared" si="7"/>
        <v>0</v>
      </c>
    </row>
    <row r="243" spans="1:26" s="30" customFormat="1">
      <c r="A243" s="207" t="s">
        <v>209</v>
      </c>
      <c r="B243" s="190"/>
      <c r="C243" s="205">
        <v>2851092</v>
      </c>
      <c r="D243" s="205"/>
      <c r="E243" s="205">
        <v>42802066352</v>
      </c>
      <c r="F243" s="205"/>
      <c r="G243" s="205">
        <v>57910716118</v>
      </c>
      <c r="H243" s="191"/>
      <c r="I243" s="191">
        <v>0</v>
      </c>
      <c r="J243" s="191"/>
      <c r="K243" s="191">
        <v>0</v>
      </c>
      <c r="L243" s="191"/>
      <c r="M243" s="191">
        <v>294791</v>
      </c>
      <c r="N243" s="191"/>
      <c r="O243" s="191">
        <v>5831032760</v>
      </c>
      <c r="P243" s="191"/>
      <c r="Q243" s="191">
        <v>2556301</v>
      </c>
      <c r="R243" s="191"/>
      <c r="S243" s="191">
        <v>20230</v>
      </c>
      <c r="T243" s="191"/>
      <c r="U243" s="191">
        <v>38376511532</v>
      </c>
      <c r="V243" s="191"/>
      <c r="W243" s="192">
        <v>51314220250</v>
      </c>
      <c r="X243" s="206"/>
      <c r="Y243" s="193">
        <f t="shared" si="6"/>
        <v>3.8619672693367725E-3</v>
      </c>
      <c r="Z243" s="30">
        <f t="shared" si="7"/>
        <v>0</v>
      </c>
    </row>
    <row r="244" spans="1:26" s="30" customFormat="1">
      <c r="A244" s="207" t="s">
        <v>149</v>
      </c>
      <c r="B244" s="190"/>
      <c r="C244" s="205">
        <v>2568613</v>
      </c>
      <c r="D244" s="205"/>
      <c r="E244" s="205">
        <v>17090449519</v>
      </c>
      <c r="F244" s="205"/>
      <c r="G244" s="205">
        <v>19650921264</v>
      </c>
      <c r="H244" s="191"/>
      <c r="I244" s="191">
        <v>0</v>
      </c>
      <c r="J244" s="191"/>
      <c r="K244" s="191">
        <v>0</v>
      </c>
      <c r="L244" s="191"/>
      <c r="M244" s="191">
        <v>283200</v>
      </c>
      <c r="N244" s="191"/>
      <c r="O244" s="191">
        <v>2102262542</v>
      </c>
      <c r="P244" s="191"/>
      <c r="Q244" s="191">
        <v>2285413</v>
      </c>
      <c r="R244" s="191"/>
      <c r="S244" s="191">
        <v>7460</v>
      </c>
      <c r="T244" s="191"/>
      <c r="U244" s="191">
        <v>15206158151</v>
      </c>
      <c r="V244" s="191"/>
      <c r="W244" s="192">
        <v>16917390815</v>
      </c>
      <c r="X244" s="206"/>
      <c r="Y244" s="193">
        <f t="shared" si="6"/>
        <v>1.2732223015726044E-3</v>
      </c>
      <c r="Z244" s="30">
        <f t="shared" si="7"/>
        <v>0</v>
      </c>
    </row>
    <row r="245" spans="1:26" s="30" customFormat="1">
      <c r="A245" s="207" t="s">
        <v>167</v>
      </c>
      <c r="B245" s="190"/>
      <c r="C245" s="205">
        <v>5107428</v>
      </c>
      <c r="D245" s="205"/>
      <c r="E245" s="205">
        <v>10224885557</v>
      </c>
      <c r="F245" s="205"/>
      <c r="G245" s="205">
        <v>9588556829</v>
      </c>
      <c r="H245" s="191"/>
      <c r="I245" s="191">
        <v>0</v>
      </c>
      <c r="J245" s="191"/>
      <c r="K245" s="191">
        <v>0</v>
      </c>
      <c r="L245" s="191"/>
      <c r="M245" s="191">
        <v>563116</v>
      </c>
      <c r="N245" s="191"/>
      <c r="O245" s="191">
        <v>1026847209</v>
      </c>
      <c r="P245" s="191"/>
      <c r="Q245" s="191">
        <v>4544312</v>
      </c>
      <c r="R245" s="191"/>
      <c r="S245" s="191">
        <v>1892</v>
      </c>
      <c r="T245" s="191"/>
      <c r="U245" s="191">
        <v>9097547755</v>
      </c>
      <c r="V245" s="191"/>
      <c r="W245" s="192">
        <v>8531377017</v>
      </c>
      <c r="X245" s="206"/>
      <c r="Y245" s="193">
        <f t="shared" si="6"/>
        <v>6.4208125236056741E-4</v>
      </c>
      <c r="Z245" s="30">
        <f t="shared" si="7"/>
        <v>0</v>
      </c>
    </row>
    <row r="246" spans="1:26" s="30" customFormat="1">
      <c r="A246" s="207" t="s">
        <v>74</v>
      </c>
      <c r="B246" s="190"/>
      <c r="C246" s="205">
        <v>8416289</v>
      </c>
      <c r="D246" s="205"/>
      <c r="E246" s="205">
        <v>37680354350</v>
      </c>
      <c r="F246" s="205"/>
      <c r="G246" s="205">
        <v>44094500137</v>
      </c>
      <c r="H246" s="191"/>
      <c r="I246" s="191">
        <v>0</v>
      </c>
      <c r="J246" s="191"/>
      <c r="K246" s="191">
        <v>0</v>
      </c>
      <c r="L246" s="191"/>
      <c r="M246" s="191">
        <v>873045</v>
      </c>
      <c r="N246" s="191"/>
      <c r="O246" s="191">
        <v>4202484263</v>
      </c>
      <c r="P246" s="191"/>
      <c r="Q246" s="191">
        <v>7543244</v>
      </c>
      <c r="R246" s="191"/>
      <c r="S246" s="191">
        <v>4860</v>
      </c>
      <c r="T246" s="191"/>
      <c r="U246" s="191">
        <v>33771666690</v>
      </c>
      <c r="V246" s="191"/>
      <c r="W246" s="192">
        <v>36376782763</v>
      </c>
      <c r="X246" s="206"/>
      <c r="Y246" s="193">
        <f t="shared" si="6"/>
        <v>2.7377585337951243E-3</v>
      </c>
      <c r="Z246" s="30">
        <f t="shared" si="7"/>
        <v>0</v>
      </c>
    </row>
    <row r="247" spans="1:26" s="30" customFormat="1">
      <c r="A247" s="190" t="s">
        <v>302</v>
      </c>
      <c r="B247" s="190"/>
      <c r="C247" s="205">
        <v>469710</v>
      </c>
      <c r="D247" s="205"/>
      <c r="E247" s="205">
        <v>6997980596</v>
      </c>
      <c r="F247" s="205"/>
      <c r="G247" s="205">
        <v>6180209422</v>
      </c>
      <c r="H247" s="191"/>
      <c r="I247" s="191">
        <v>0</v>
      </c>
      <c r="J247" s="191"/>
      <c r="K247" s="191">
        <v>0</v>
      </c>
      <c r="L247" s="191"/>
      <c r="M247" s="191">
        <v>42390</v>
      </c>
      <c r="N247" s="191"/>
      <c r="O247" s="191">
        <v>519750677</v>
      </c>
      <c r="P247" s="191"/>
      <c r="Q247" s="191">
        <v>427320</v>
      </c>
      <c r="R247" s="191"/>
      <c r="S247" s="191">
        <v>12500</v>
      </c>
      <c r="T247" s="191"/>
      <c r="U247" s="191">
        <v>6366432625</v>
      </c>
      <c r="V247" s="191"/>
      <c r="W247" s="192">
        <v>5300210205</v>
      </c>
      <c r="X247" s="206"/>
      <c r="Y247" s="193">
        <f t="shared" si="6"/>
        <v>3.9889991960493146E-4</v>
      </c>
      <c r="Z247" s="30">
        <f t="shared" si="7"/>
        <v>0</v>
      </c>
    </row>
    <row r="248" spans="1:26" s="30" customFormat="1">
      <c r="A248" s="207" t="s">
        <v>350</v>
      </c>
      <c r="B248" s="190"/>
      <c r="C248" s="205">
        <v>1501180</v>
      </c>
      <c r="D248" s="205"/>
      <c r="E248" s="205">
        <v>14285299316</v>
      </c>
      <c r="F248" s="205"/>
      <c r="G248" s="205">
        <v>13838159916</v>
      </c>
      <c r="H248" s="191"/>
      <c r="I248" s="191">
        <v>0</v>
      </c>
      <c r="J248" s="191"/>
      <c r="K248" s="191">
        <v>0</v>
      </c>
      <c r="L248" s="191"/>
      <c r="M248" s="191">
        <v>155721</v>
      </c>
      <c r="N248" s="191"/>
      <c r="O248" s="191">
        <v>1332314627</v>
      </c>
      <c r="P248" s="191"/>
      <c r="Q248" s="191">
        <v>1345459</v>
      </c>
      <c r="R248" s="191"/>
      <c r="S248" s="191">
        <v>8530</v>
      </c>
      <c r="T248" s="191"/>
      <c r="U248" s="191">
        <v>12803450974</v>
      </c>
      <c r="V248" s="191"/>
      <c r="W248" s="192">
        <v>11388049880</v>
      </c>
      <c r="X248" s="206"/>
      <c r="Y248" s="193">
        <f t="shared" si="6"/>
        <v>8.5707773954013381E-4</v>
      </c>
      <c r="Z248" s="30">
        <f t="shared" si="7"/>
        <v>0</v>
      </c>
    </row>
    <row r="249" spans="1:26" s="30" customFormat="1">
      <c r="A249" s="207" t="s">
        <v>90</v>
      </c>
      <c r="B249" s="190"/>
      <c r="C249" s="205">
        <v>9490251</v>
      </c>
      <c r="D249" s="205"/>
      <c r="E249" s="205">
        <v>22310283932</v>
      </c>
      <c r="F249" s="205"/>
      <c r="G249" s="205">
        <v>23099634509</v>
      </c>
      <c r="H249" s="191"/>
      <c r="I249" s="191">
        <v>0</v>
      </c>
      <c r="J249" s="191"/>
      <c r="K249" s="191">
        <v>0</v>
      </c>
      <c r="L249" s="191"/>
      <c r="M249" s="191">
        <v>856521</v>
      </c>
      <c r="N249" s="191"/>
      <c r="O249" s="191">
        <v>1968200449</v>
      </c>
      <c r="P249" s="191"/>
      <c r="Q249" s="191">
        <v>8633730</v>
      </c>
      <c r="R249" s="191"/>
      <c r="S249" s="191">
        <v>2410</v>
      </c>
      <c r="T249" s="191"/>
      <c r="U249" s="191">
        <v>20296720044</v>
      </c>
      <c r="V249" s="191"/>
      <c r="W249" s="192">
        <v>20646448956</v>
      </c>
      <c r="X249" s="206"/>
      <c r="Y249" s="193">
        <f t="shared" si="6"/>
        <v>1.5538755087310203E-3</v>
      </c>
      <c r="Z249" s="30">
        <f t="shared" si="7"/>
        <v>0</v>
      </c>
    </row>
    <row r="250" spans="1:26" s="30" customFormat="1">
      <c r="A250" s="207" t="s">
        <v>480</v>
      </c>
      <c r="B250" s="190"/>
      <c r="C250" s="205">
        <v>5382446</v>
      </c>
      <c r="D250" s="205"/>
      <c r="E250" s="205">
        <v>12676235748</v>
      </c>
      <c r="F250" s="205"/>
      <c r="G250" s="205">
        <v>11482805342</v>
      </c>
      <c r="H250" s="191"/>
      <c r="I250" s="191">
        <v>0</v>
      </c>
      <c r="J250" s="191"/>
      <c r="K250" s="191">
        <v>0</v>
      </c>
      <c r="L250" s="191"/>
      <c r="M250" s="191">
        <v>533234</v>
      </c>
      <c r="N250" s="191"/>
      <c r="O250" s="191">
        <v>1105800274</v>
      </c>
      <c r="P250" s="191"/>
      <c r="Q250" s="191">
        <v>4849212</v>
      </c>
      <c r="R250" s="191"/>
      <c r="S250" s="191">
        <v>2100</v>
      </c>
      <c r="T250" s="191"/>
      <c r="U250" s="191">
        <v>11420412671</v>
      </c>
      <c r="V250" s="191"/>
      <c r="W250" s="192">
        <v>10104627943</v>
      </c>
      <c r="X250" s="206"/>
      <c r="Y250" s="193">
        <f t="shared" si="6"/>
        <v>7.6048592757661088E-4</v>
      </c>
      <c r="Z250" s="30">
        <f t="shared" si="7"/>
        <v>0</v>
      </c>
    </row>
    <row r="251" spans="1:26" s="30" customFormat="1">
      <c r="A251" s="190" t="s">
        <v>339</v>
      </c>
      <c r="B251" s="190"/>
      <c r="C251" s="205">
        <v>469984</v>
      </c>
      <c r="D251" s="205"/>
      <c r="E251" s="205">
        <v>23502764393</v>
      </c>
      <c r="F251" s="205"/>
      <c r="G251" s="205">
        <v>13757355202</v>
      </c>
      <c r="H251" s="191"/>
      <c r="I251" s="191">
        <v>0</v>
      </c>
      <c r="J251" s="191"/>
      <c r="K251" s="191">
        <v>0</v>
      </c>
      <c r="L251" s="191"/>
      <c r="M251" s="191">
        <v>48752</v>
      </c>
      <c r="N251" s="191"/>
      <c r="O251" s="191">
        <v>1307354411</v>
      </c>
      <c r="P251" s="191"/>
      <c r="Q251" s="191">
        <v>421232</v>
      </c>
      <c r="R251" s="191"/>
      <c r="S251" s="191">
        <v>26350</v>
      </c>
      <c r="T251" s="191"/>
      <c r="U251" s="191">
        <v>21064794655</v>
      </c>
      <c r="V251" s="191"/>
      <c r="W251" s="192">
        <v>11013664353</v>
      </c>
      <c r="X251" s="206"/>
      <c r="Y251" s="193">
        <f t="shared" si="6"/>
        <v>8.2890105392855818E-4</v>
      </c>
      <c r="Z251" s="30">
        <f t="shared" si="7"/>
        <v>0</v>
      </c>
    </row>
    <row r="252" spans="1:26" s="30" customFormat="1">
      <c r="A252" s="190" t="s">
        <v>262</v>
      </c>
      <c r="B252" s="190"/>
      <c r="C252" s="205">
        <v>67739065</v>
      </c>
      <c r="D252" s="205"/>
      <c r="E252" s="205">
        <v>43253337272</v>
      </c>
      <c r="F252" s="205"/>
      <c r="G252" s="205">
        <v>33876582787</v>
      </c>
      <c r="H252" s="191"/>
      <c r="I252" s="191">
        <v>0</v>
      </c>
      <c r="J252" s="191"/>
      <c r="K252" s="191">
        <v>0</v>
      </c>
      <c r="L252" s="191"/>
      <c r="M252" s="191">
        <v>6814727</v>
      </c>
      <c r="N252" s="191"/>
      <c r="O252" s="191">
        <v>3265017224</v>
      </c>
      <c r="P252" s="191"/>
      <c r="Q252" s="191">
        <v>60924338</v>
      </c>
      <c r="R252" s="191"/>
      <c r="S252" s="191">
        <v>487</v>
      </c>
      <c r="T252" s="191"/>
      <c r="U252" s="191">
        <v>38901938483</v>
      </c>
      <c r="V252" s="191"/>
      <c r="W252" s="192">
        <v>29440802330</v>
      </c>
      <c r="X252" s="206"/>
      <c r="Y252" s="193">
        <f t="shared" si="6"/>
        <v>2.2157486643572997E-3</v>
      </c>
      <c r="Z252" s="30">
        <f t="shared" si="7"/>
        <v>0</v>
      </c>
    </row>
    <row r="253" spans="1:26" s="30" customFormat="1">
      <c r="A253" s="207" t="s">
        <v>376</v>
      </c>
      <c r="B253" s="190"/>
      <c r="C253" s="205">
        <v>308615</v>
      </c>
      <c r="D253" s="205"/>
      <c r="E253" s="205">
        <v>10904288967</v>
      </c>
      <c r="F253" s="205"/>
      <c r="G253" s="205">
        <v>7833348210</v>
      </c>
      <c r="H253" s="191"/>
      <c r="I253" s="191">
        <v>0</v>
      </c>
      <c r="J253" s="191"/>
      <c r="K253" s="191">
        <v>0</v>
      </c>
      <c r="L253" s="191"/>
      <c r="M253" s="191">
        <v>27987</v>
      </c>
      <c r="N253" s="191"/>
      <c r="O253" s="191">
        <v>702712366</v>
      </c>
      <c r="P253" s="191"/>
      <c r="Q253" s="191">
        <v>280628</v>
      </c>
      <c r="R253" s="191"/>
      <c r="S253" s="191">
        <v>24920</v>
      </c>
      <c r="T253" s="191"/>
      <c r="U253" s="191">
        <v>9915424733</v>
      </c>
      <c r="V253" s="191"/>
      <c r="W253" s="192">
        <v>6939191944</v>
      </c>
      <c r="X253" s="206"/>
      <c r="Y253" s="193">
        <f t="shared" si="6"/>
        <v>5.2225157145154922E-4</v>
      </c>
      <c r="Z253" s="30">
        <f t="shared" si="7"/>
        <v>0</v>
      </c>
    </row>
    <row r="254" spans="1:26" s="30" customFormat="1">
      <c r="A254" s="190" t="s">
        <v>178</v>
      </c>
      <c r="B254" s="190"/>
      <c r="C254" s="205">
        <v>41614657</v>
      </c>
      <c r="D254" s="205"/>
      <c r="E254" s="205">
        <v>63922529347</v>
      </c>
      <c r="F254" s="205"/>
      <c r="G254" s="205">
        <v>43853140200</v>
      </c>
      <c r="H254" s="191"/>
      <c r="I254" s="191">
        <v>0</v>
      </c>
      <c r="J254" s="191"/>
      <c r="K254" s="191">
        <v>0</v>
      </c>
      <c r="L254" s="191"/>
      <c r="M254" s="191">
        <v>4588202</v>
      </c>
      <c r="N254" s="191"/>
      <c r="O254" s="191">
        <v>5111863566</v>
      </c>
      <c r="P254" s="191"/>
      <c r="Q254" s="191">
        <v>37026455</v>
      </c>
      <c r="R254" s="191"/>
      <c r="S254" s="191">
        <v>1156</v>
      </c>
      <c r="T254" s="191"/>
      <c r="U254" s="191">
        <v>56874784679</v>
      </c>
      <c r="V254" s="191"/>
      <c r="W254" s="192">
        <v>42471718026</v>
      </c>
      <c r="X254" s="206"/>
      <c r="Y254" s="193">
        <f t="shared" si="6"/>
        <v>3.1964703758489365E-3</v>
      </c>
      <c r="Z254" s="30">
        <f t="shared" si="7"/>
        <v>0</v>
      </c>
    </row>
    <row r="255" spans="1:26" s="30" customFormat="1">
      <c r="A255" s="207" t="s">
        <v>96</v>
      </c>
      <c r="B255" s="190"/>
      <c r="C255" s="205">
        <v>29002735</v>
      </c>
      <c r="D255" s="205"/>
      <c r="E255" s="205">
        <v>127490575855</v>
      </c>
      <c r="F255" s="205"/>
      <c r="G255" s="205">
        <v>133388550789</v>
      </c>
      <c r="H255" s="191"/>
      <c r="I255" s="191">
        <v>0</v>
      </c>
      <c r="J255" s="191"/>
      <c r="K255" s="191">
        <v>0</v>
      </c>
      <c r="L255" s="191"/>
      <c r="M255" s="191">
        <v>1490289</v>
      </c>
      <c r="N255" s="191"/>
      <c r="O255" s="191">
        <v>6453153118</v>
      </c>
      <c r="P255" s="191"/>
      <c r="Q255" s="191">
        <v>27512446</v>
      </c>
      <c r="R255" s="191"/>
      <c r="S255" s="191">
        <v>4243</v>
      </c>
      <c r="T255" s="191"/>
      <c r="U255" s="191">
        <v>120939545313</v>
      </c>
      <c r="V255" s="191"/>
      <c r="W255" s="192">
        <v>115832944448</v>
      </c>
      <c r="X255" s="206"/>
      <c r="Y255" s="193">
        <f t="shared" si="6"/>
        <v>8.7177207017791643E-3</v>
      </c>
      <c r="Z255" s="30">
        <f t="shared" si="7"/>
        <v>0</v>
      </c>
    </row>
    <row r="256" spans="1:26" s="30" customFormat="1">
      <c r="A256" s="207" t="s">
        <v>207</v>
      </c>
      <c r="B256" s="190"/>
      <c r="C256" s="205">
        <v>4644729</v>
      </c>
      <c r="D256" s="205"/>
      <c r="E256" s="205">
        <v>10906224152</v>
      </c>
      <c r="F256" s="205"/>
      <c r="G256" s="205">
        <v>8627720863</v>
      </c>
      <c r="H256" s="191"/>
      <c r="I256" s="191">
        <v>0</v>
      </c>
      <c r="J256" s="191"/>
      <c r="K256" s="191">
        <v>0</v>
      </c>
      <c r="L256" s="191"/>
      <c r="M256" s="191">
        <v>451520</v>
      </c>
      <c r="N256" s="191"/>
      <c r="O256" s="191">
        <v>798037280</v>
      </c>
      <c r="P256" s="191"/>
      <c r="Q256" s="191">
        <v>4193209</v>
      </c>
      <c r="R256" s="191"/>
      <c r="S256" s="191">
        <v>1790</v>
      </c>
      <c r="T256" s="191"/>
      <c r="U256" s="191">
        <v>9846016262</v>
      </c>
      <c r="V256" s="191"/>
      <c r="W256" s="192">
        <v>7447823939</v>
      </c>
      <c r="X256" s="206"/>
      <c r="Y256" s="193">
        <f t="shared" si="6"/>
        <v>5.6053180073803953E-4</v>
      </c>
      <c r="Z256" s="30">
        <f t="shared" si="7"/>
        <v>0</v>
      </c>
    </row>
    <row r="257" spans="1:26" s="30" customFormat="1">
      <c r="A257" s="207" t="s">
        <v>408</v>
      </c>
      <c r="B257" s="190"/>
      <c r="C257" s="205">
        <v>1991075</v>
      </c>
      <c r="D257" s="205"/>
      <c r="E257" s="205">
        <v>40180909007</v>
      </c>
      <c r="F257" s="205"/>
      <c r="G257" s="205">
        <v>38861704090</v>
      </c>
      <c r="H257" s="191"/>
      <c r="I257" s="191">
        <v>0</v>
      </c>
      <c r="J257" s="191"/>
      <c r="K257" s="191">
        <v>0</v>
      </c>
      <c r="L257" s="191"/>
      <c r="M257" s="191">
        <v>1991075</v>
      </c>
      <c r="N257" s="191"/>
      <c r="O257" s="191">
        <v>37446017538</v>
      </c>
      <c r="P257" s="191"/>
      <c r="Q257" s="191">
        <v>0</v>
      </c>
      <c r="R257" s="191"/>
      <c r="S257" s="191">
        <v>0</v>
      </c>
      <c r="T257" s="191"/>
      <c r="U257" s="191">
        <v>0</v>
      </c>
      <c r="V257" s="191"/>
      <c r="W257" s="192">
        <v>0</v>
      </c>
      <c r="X257" s="206"/>
      <c r="Y257" s="193">
        <f t="shared" si="6"/>
        <v>0</v>
      </c>
      <c r="Z257" s="30">
        <f t="shared" si="7"/>
        <v>0</v>
      </c>
    </row>
    <row r="258" spans="1:26" s="30" customFormat="1">
      <c r="A258" s="207" t="s">
        <v>154</v>
      </c>
      <c r="B258" s="190"/>
      <c r="C258" s="205">
        <v>1377983</v>
      </c>
      <c r="D258" s="205"/>
      <c r="E258" s="205">
        <v>37821222021</v>
      </c>
      <c r="F258" s="205"/>
      <c r="G258" s="205">
        <v>28235389107</v>
      </c>
      <c r="H258" s="191"/>
      <c r="I258" s="191">
        <v>0</v>
      </c>
      <c r="J258" s="191"/>
      <c r="K258" s="191">
        <v>0</v>
      </c>
      <c r="L258" s="191"/>
      <c r="M258" s="191">
        <v>119457</v>
      </c>
      <c r="N258" s="191"/>
      <c r="O258" s="191">
        <v>2321128212</v>
      </c>
      <c r="P258" s="191"/>
      <c r="Q258" s="191">
        <v>1258526</v>
      </c>
      <c r="R258" s="191"/>
      <c r="S258" s="191">
        <v>19820</v>
      </c>
      <c r="T258" s="191"/>
      <c r="U258" s="191">
        <v>34542509788</v>
      </c>
      <c r="V258" s="191"/>
      <c r="W258" s="192">
        <v>24751168317</v>
      </c>
      <c r="X258" s="206"/>
      <c r="Y258" s="193">
        <f t="shared" si="6"/>
        <v>1.8628014116242823E-3</v>
      </c>
      <c r="Z258" s="30">
        <f t="shared" si="7"/>
        <v>0</v>
      </c>
    </row>
    <row r="259" spans="1:26" s="30" customFormat="1">
      <c r="A259" s="207" t="s">
        <v>134</v>
      </c>
      <c r="B259" s="190"/>
      <c r="C259" s="205">
        <v>981416</v>
      </c>
      <c r="D259" s="205"/>
      <c r="E259" s="205">
        <v>15173709207</v>
      </c>
      <c r="F259" s="205"/>
      <c r="G259" s="205">
        <v>9786988029</v>
      </c>
      <c r="H259" s="191"/>
      <c r="I259" s="191">
        <v>0</v>
      </c>
      <c r="J259" s="191"/>
      <c r="K259" s="191">
        <v>0</v>
      </c>
      <c r="L259" s="191"/>
      <c r="M259" s="191">
        <v>101803</v>
      </c>
      <c r="N259" s="191"/>
      <c r="O259" s="191">
        <v>939436497</v>
      </c>
      <c r="P259" s="191"/>
      <c r="Q259" s="191">
        <v>879613</v>
      </c>
      <c r="R259" s="191"/>
      <c r="S259" s="191">
        <v>9430</v>
      </c>
      <c r="T259" s="191"/>
      <c r="U259" s="191">
        <v>13599729245</v>
      </c>
      <c r="V259" s="191"/>
      <c r="W259" s="192">
        <v>8230632171</v>
      </c>
      <c r="X259" s="206"/>
      <c r="Y259" s="193">
        <f t="shared" si="6"/>
        <v>6.1944684914806366E-4</v>
      </c>
      <c r="Z259" s="30">
        <f t="shared" si="7"/>
        <v>0</v>
      </c>
    </row>
    <row r="260" spans="1:26" s="30" customFormat="1">
      <c r="A260" s="190" t="s">
        <v>80</v>
      </c>
      <c r="B260" s="190"/>
      <c r="C260" s="205">
        <v>15730736</v>
      </c>
      <c r="D260" s="205"/>
      <c r="E260" s="205">
        <v>49724332632</v>
      </c>
      <c r="F260" s="205"/>
      <c r="G260" s="205">
        <v>44127031463</v>
      </c>
      <c r="H260" s="191"/>
      <c r="I260" s="191">
        <v>0</v>
      </c>
      <c r="J260" s="191"/>
      <c r="K260" s="191">
        <v>0</v>
      </c>
      <c r="L260" s="191"/>
      <c r="M260" s="191">
        <v>1529207</v>
      </c>
      <c r="N260" s="191"/>
      <c r="O260" s="191">
        <v>3930218645</v>
      </c>
      <c r="P260" s="191"/>
      <c r="Q260" s="191">
        <v>14201529</v>
      </c>
      <c r="R260" s="191"/>
      <c r="S260" s="191">
        <v>2644</v>
      </c>
      <c r="T260" s="191"/>
      <c r="U260" s="191">
        <v>44890560230</v>
      </c>
      <c r="V260" s="191"/>
      <c r="W260" s="192">
        <v>37258590126</v>
      </c>
      <c r="X260" s="206"/>
      <c r="Y260" s="193">
        <f t="shared" si="6"/>
        <v>2.804124370734178E-3</v>
      </c>
      <c r="Z260" s="30">
        <f t="shared" si="7"/>
        <v>0</v>
      </c>
    </row>
    <row r="261" spans="1:26" s="30" customFormat="1">
      <c r="A261" s="190" t="s">
        <v>94</v>
      </c>
      <c r="B261" s="190"/>
      <c r="C261" s="205">
        <v>11438337</v>
      </c>
      <c r="D261" s="205"/>
      <c r="E261" s="205">
        <v>22636089501</v>
      </c>
      <c r="F261" s="205"/>
      <c r="G261" s="205">
        <v>25049270476</v>
      </c>
      <c r="H261" s="191"/>
      <c r="I261" s="191">
        <v>0</v>
      </c>
      <c r="J261" s="191"/>
      <c r="K261" s="191">
        <v>0</v>
      </c>
      <c r="L261" s="191"/>
      <c r="M261" s="191">
        <v>581318</v>
      </c>
      <c r="N261" s="191"/>
      <c r="O261" s="191">
        <v>1233806173</v>
      </c>
      <c r="P261" s="191"/>
      <c r="Q261" s="191">
        <v>10857019</v>
      </c>
      <c r="R261" s="191"/>
      <c r="S261" s="191">
        <v>2215</v>
      </c>
      <c r="T261" s="191"/>
      <c r="U261" s="191">
        <v>21485680462</v>
      </c>
      <c r="V261" s="191"/>
      <c r="W261" s="192">
        <v>23862403752</v>
      </c>
      <c r="X261" s="206"/>
      <c r="Y261" s="193">
        <f t="shared" si="6"/>
        <v>1.7959119676562365E-3</v>
      </c>
      <c r="Z261" s="30">
        <f t="shared" si="7"/>
        <v>0</v>
      </c>
    </row>
    <row r="262" spans="1:26" s="30" customFormat="1" ht="58.8">
      <c r="A262" s="207" t="s">
        <v>525</v>
      </c>
      <c r="B262" s="190"/>
      <c r="C262" s="205">
        <v>700417</v>
      </c>
      <c r="D262" s="205"/>
      <c r="E262" s="205">
        <v>1472902936</v>
      </c>
      <c r="F262" s="205"/>
      <c r="G262" s="205">
        <v>966748865</v>
      </c>
      <c r="H262" s="191"/>
      <c r="I262" s="191">
        <v>0</v>
      </c>
      <c r="J262" s="191"/>
      <c r="K262" s="191">
        <v>0</v>
      </c>
      <c r="L262" s="191"/>
      <c r="M262" s="191">
        <v>0</v>
      </c>
      <c r="N262" s="191"/>
      <c r="O262" s="191">
        <v>0</v>
      </c>
      <c r="P262" s="191"/>
      <c r="Q262" s="191">
        <v>700417</v>
      </c>
      <c r="R262" s="191"/>
      <c r="S262" s="191">
        <v>1208</v>
      </c>
      <c r="T262" s="191"/>
      <c r="U262" s="191">
        <v>1472902936</v>
      </c>
      <c r="V262" s="191"/>
      <c r="W262" s="192">
        <v>839563358</v>
      </c>
      <c r="X262" s="206"/>
      <c r="Y262" s="193">
        <f t="shared" si="6"/>
        <v>6.3186504507597402E-5</v>
      </c>
      <c r="Z262" s="30">
        <f t="shared" si="7"/>
        <v>0</v>
      </c>
    </row>
    <row r="263" spans="1:26" s="30" customFormat="1">
      <c r="A263" s="190" t="s">
        <v>526</v>
      </c>
      <c r="B263" s="190"/>
      <c r="C263" s="205">
        <v>10944676</v>
      </c>
      <c r="D263" s="205"/>
      <c r="E263" s="205">
        <v>4279625810</v>
      </c>
      <c r="F263" s="205"/>
      <c r="G263" s="205">
        <v>2476096797</v>
      </c>
      <c r="H263" s="191"/>
      <c r="I263" s="191">
        <v>10944676</v>
      </c>
      <c r="J263" s="191"/>
      <c r="K263" s="191">
        <v>2172818648</v>
      </c>
      <c r="L263" s="191"/>
      <c r="M263" s="191">
        <v>21889352</v>
      </c>
      <c r="N263" s="191"/>
      <c r="O263" s="191">
        <v>2150294768</v>
      </c>
      <c r="P263" s="191"/>
      <c r="Q263" s="191">
        <v>0</v>
      </c>
      <c r="R263" s="191"/>
      <c r="S263" s="191">
        <v>0</v>
      </c>
      <c r="T263" s="191"/>
      <c r="U263" s="191">
        <v>0</v>
      </c>
      <c r="V263" s="191"/>
      <c r="W263" s="192">
        <v>0</v>
      </c>
      <c r="X263" s="206"/>
      <c r="Y263" s="193">
        <f t="shared" si="6"/>
        <v>0</v>
      </c>
      <c r="Z263" s="30">
        <f t="shared" si="7"/>
        <v>0</v>
      </c>
    </row>
    <row r="264" spans="1:26" s="30" customFormat="1">
      <c r="A264" s="207" t="s">
        <v>527</v>
      </c>
      <c r="B264" s="190"/>
      <c r="C264" s="205">
        <v>1807905</v>
      </c>
      <c r="D264" s="205"/>
      <c r="E264" s="205">
        <v>17360698077</v>
      </c>
      <c r="F264" s="205"/>
      <c r="G264" s="205">
        <v>12503691368</v>
      </c>
      <c r="H264" s="191"/>
      <c r="I264" s="191">
        <v>0</v>
      </c>
      <c r="J264" s="191"/>
      <c r="K264" s="191">
        <v>0</v>
      </c>
      <c r="L264" s="191"/>
      <c r="M264" s="191">
        <v>0</v>
      </c>
      <c r="N264" s="191"/>
      <c r="O264" s="191">
        <v>0</v>
      </c>
      <c r="P264" s="191"/>
      <c r="Q264" s="191">
        <v>1807905</v>
      </c>
      <c r="R264" s="191"/>
      <c r="S264" s="191">
        <v>6680</v>
      </c>
      <c r="T264" s="191"/>
      <c r="U264" s="191">
        <v>17360698077</v>
      </c>
      <c r="V264" s="191"/>
      <c r="W264" s="192">
        <v>11983451697</v>
      </c>
      <c r="X264" s="206"/>
      <c r="Y264" s="193">
        <f t="shared" si="6"/>
        <v>9.0188836548660604E-4</v>
      </c>
      <c r="Z264" s="30">
        <f t="shared" si="7"/>
        <v>0</v>
      </c>
    </row>
    <row r="265" spans="1:26" s="30" customFormat="1">
      <c r="A265" s="190" t="s">
        <v>507</v>
      </c>
      <c r="B265" s="190"/>
      <c r="C265" s="205">
        <v>2523979</v>
      </c>
      <c r="D265" s="205"/>
      <c r="E265" s="205">
        <v>8709745702</v>
      </c>
      <c r="F265" s="205"/>
      <c r="G265" s="205">
        <v>6644355311</v>
      </c>
      <c r="H265" s="191"/>
      <c r="I265" s="191">
        <v>0</v>
      </c>
      <c r="J265" s="191"/>
      <c r="K265" s="191">
        <v>0</v>
      </c>
      <c r="L265" s="191"/>
      <c r="M265" s="191">
        <v>0</v>
      </c>
      <c r="N265" s="191"/>
      <c r="O265" s="191">
        <v>0</v>
      </c>
      <c r="P265" s="191"/>
      <c r="Q265" s="191">
        <v>2523979</v>
      </c>
      <c r="R265" s="191"/>
      <c r="S265" s="191">
        <v>2653</v>
      </c>
      <c r="T265" s="191"/>
      <c r="U265" s="191">
        <v>8709745702</v>
      </c>
      <c r="V265" s="191"/>
      <c r="W265" s="192">
        <v>6644355311</v>
      </c>
      <c r="X265" s="206"/>
      <c r="Y265" s="193">
        <f t="shared" si="6"/>
        <v>5.000618271487025E-4</v>
      </c>
      <c r="Z265" s="30">
        <f t="shared" si="7"/>
        <v>0</v>
      </c>
    </row>
    <row r="266" spans="1:26" s="30" customFormat="1" ht="58.8">
      <c r="A266" s="207" t="s">
        <v>554</v>
      </c>
      <c r="B266" s="190"/>
      <c r="C266" s="205">
        <v>0</v>
      </c>
      <c r="D266" s="205"/>
      <c r="E266" s="205">
        <v>0</v>
      </c>
      <c r="F266" s="205"/>
      <c r="G266" s="205">
        <v>0</v>
      </c>
      <c r="H266" s="191"/>
      <c r="I266" s="191">
        <v>662158</v>
      </c>
      <c r="J266" s="191"/>
      <c r="K266" s="191">
        <v>0</v>
      </c>
      <c r="L266" s="191"/>
      <c r="M266" s="191">
        <v>0</v>
      </c>
      <c r="N266" s="191"/>
      <c r="O266" s="191">
        <v>0</v>
      </c>
      <c r="P266" s="191"/>
      <c r="Q266" s="191">
        <v>662158</v>
      </c>
      <c r="R266" s="191"/>
      <c r="S266" s="191">
        <v>1736.8499995469358</v>
      </c>
      <c r="T266" s="191"/>
      <c r="U266" s="191">
        <v>823519936</v>
      </c>
      <c r="V266" s="191"/>
      <c r="W266" s="192">
        <v>1141179090</v>
      </c>
      <c r="X266" s="206"/>
      <c r="Y266" s="193">
        <f t="shared" si="6"/>
        <v>8.58864516026924E-5</v>
      </c>
      <c r="Z266" s="30">
        <f t="shared" si="7"/>
        <v>0</v>
      </c>
    </row>
    <row r="267" spans="1:26" s="30" customFormat="1">
      <c r="A267" s="207" t="s">
        <v>528</v>
      </c>
      <c r="B267" s="190"/>
      <c r="C267" s="205">
        <v>1358224</v>
      </c>
      <c r="D267" s="205"/>
      <c r="E267" s="205">
        <v>1831003055</v>
      </c>
      <c r="F267" s="205"/>
      <c r="G267" s="205">
        <v>1045834548</v>
      </c>
      <c r="H267" s="191"/>
      <c r="I267" s="191">
        <v>0</v>
      </c>
      <c r="J267" s="191"/>
      <c r="K267" s="191">
        <v>0</v>
      </c>
      <c r="L267" s="191"/>
      <c r="M267" s="191">
        <v>78888</v>
      </c>
      <c r="N267" s="191"/>
      <c r="O267" s="191">
        <v>58990466</v>
      </c>
      <c r="P267" s="191"/>
      <c r="Q267" s="191">
        <v>1279336</v>
      </c>
      <c r="R267" s="191"/>
      <c r="S267" s="191">
        <v>707</v>
      </c>
      <c r="T267" s="191"/>
      <c r="U267" s="191">
        <v>1724655229</v>
      </c>
      <c r="V267" s="191"/>
      <c r="W267" s="192">
        <v>897498843</v>
      </c>
      <c r="X267" s="206"/>
      <c r="Y267" s="193">
        <f t="shared" ref="Y267:Y324" si="8">W267/$Z$9</f>
        <v>6.7546795781888986E-5</v>
      </c>
      <c r="Z267" s="30">
        <f t="shared" si="7"/>
        <v>0</v>
      </c>
    </row>
    <row r="268" spans="1:26" s="30" customFormat="1">
      <c r="A268" s="207" t="s">
        <v>529</v>
      </c>
      <c r="B268" s="190"/>
      <c r="C268" s="205">
        <v>2654197</v>
      </c>
      <c r="D268" s="205"/>
      <c r="E268" s="205">
        <v>3422282139</v>
      </c>
      <c r="F268" s="205"/>
      <c r="G268" s="205">
        <v>5159379236</v>
      </c>
      <c r="H268" s="191"/>
      <c r="I268" s="191">
        <v>0</v>
      </c>
      <c r="J268" s="191"/>
      <c r="K268" s="191">
        <v>0</v>
      </c>
      <c r="L268" s="191"/>
      <c r="M268" s="191">
        <v>0</v>
      </c>
      <c r="N268" s="191"/>
      <c r="O268" s="191">
        <v>0</v>
      </c>
      <c r="P268" s="191"/>
      <c r="Q268" s="191">
        <v>2654197</v>
      </c>
      <c r="R268" s="191"/>
      <c r="S268" s="191">
        <v>1817</v>
      </c>
      <c r="T268" s="191"/>
      <c r="U268" s="191">
        <v>3422282139</v>
      </c>
      <c r="V268" s="191"/>
      <c r="W268" s="192">
        <v>4785396668</v>
      </c>
      <c r="X268" s="206"/>
      <c r="Y268" s="193">
        <f t="shared" si="8"/>
        <v>3.6015446035369213E-4</v>
      </c>
      <c r="Z268" s="30">
        <f t="shared" ref="Z268:Z324" si="9">Q268-(C268+I268-M268)</f>
        <v>0</v>
      </c>
    </row>
    <row r="269" spans="1:26" s="30" customFormat="1">
      <c r="A269" s="190" t="s">
        <v>284</v>
      </c>
      <c r="B269" s="190"/>
      <c r="C269" s="205">
        <v>20232591</v>
      </c>
      <c r="D269" s="205"/>
      <c r="E269" s="205">
        <v>53164280100</v>
      </c>
      <c r="F269" s="205"/>
      <c r="G269" s="205">
        <v>39369414619</v>
      </c>
      <c r="H269" s="191"/>
      <c r="I269" s="191">
        <v>0</v>
      </c>
      <c r="J269" s="191"/>
      <c r="K269" s="191">
        <v>0</v>
      </c>
      <c r="L269" s="191"/>
      <c r="M269" s="191">
        <v>2098786</v>
      </c>
      <c r="N269" s="191"/>
      <c r="O269" s="191">
        <v>3746491799</v>
      </c>
      <c r="P269" s="191"/>
      <c r="Q269" s="191">
        <v>18133805</v>
      </c>
      <c r="R269" s="191"/>
      <c r="S269" s="191">
        <v>1794</v>
      </c>
      <c r="T269" s="191"/>
      <c r="U269" s="191">
        <v>47649393412</v>
      </c>
      <c r="V269" s="191"/>
      <c r="W269" s="192">
        <v>32280573457</v>
      </c>
      <c r="X269" s="206"/>
      <c r="Y269" s="193">
        <f t="shared" si="8"/>
        <v>2.4294731074346858E-3</v>
      </c>
      <c r="Z269" s="30">
        <f t="shared" si="9"/>
        <v>0</v>
      </c>
    </row>
    <row r="270" spans="1:26" s="30" customFormat="1">
      <c r="A270" s="207" t="s">
        <v>239</v>
      </c>
      <c r="B270" s="190"/>
      <c r="C270" s="205">
        <v>14778763</v>
      </c>
      <c r="D270" s="205"/>
      <c r="E270" s="205">
        <v>32522049953</v>
      </c>
      <c r="F270" s="205"/>
      <c r="G270" s="205">
        <v>28214542566</v>
      </c>
      <c r="H270" s="191"/>
      <c r="I270" s="191">
        <v>0</v>
      </c>
      <c r="J270" s="191"/>
      <c r="K270" s="191">
        <v>0</v>
      </c>
      <c r="L270" s="191"/>
      <c r="M270" s="191">
        <v>0</v>
      </c>
      <c r="N270" s="191"/>
      <c r="O270" s="191">
        <v>0</v>
      </c>
      <c r="P270" s="191"/>
      <c r="Q270" s="191">
        <v>14778763</v>
      </c>
      <c r="R270" s="191"/>
      <c r="S270" s="191">
        <v>1859</v>
      </c>
      <c r="T270" s="191"/>
      <c r="U270" s="191">
        <v>32522049953</v>
      </c>
      <c r="V270" s="191"/>
      <c r="W270" s="192">
        <v>27261348562</v>
      </c>
      <c r="X270" s="206"/>
      <c r="Y270" s="193">
        <f t="shared" si="8"/>
        <v>2.0517204656232712E-3</v>
      </c>
      <c r="Z270" s="30">
        <f t="shared" si="9"/>
        <v>0</v>
      </c>
    </row>
    <row r="271" spans="1:26" s="30" customFormat="1">
      <c r="A271" s="207" t="s">
        <v>161</v>
      </c>
      <c r="B271" s="190"/>
      <c r="C271" s="205">
        <v>24807133</v>
      </c>
      <c r="D271" s="205"/>
      <c r="E271" s="205">
        <v>57059103543</v>
      </c>
      <c r="F271" s="205"/>
      <c r="G271" s="205">
        <v>68652277704</v>
      </c>
      <c r="H271" s="191"/>
      <c r="I271" s="191">
        <v>0</v>
      </c>
      <c r="J271" s="191"/>
      <c r="K271" s="191">
        <v>0</v>
      </c>
      <c r="L271" s="191"/>
      <c r="M271" s="191">
        <v>2411536</v>
      </c>
      <c r="N271" s="191"/>
      <c r="O271" s="191">
        <v>6311471220</v>
      </c>
      <c r="P271" s="191"/>
      <c r="Q271" s="191">
        <v>22395597</v>
      </c>
      <c r="R271" s="191"/>
      <c r="S271" s="191">
        <v>2630</v>
      </c>
      <c r="T271" s="191"/>
      <c r="U271" s="191">
        <v>51512308501</v>
      </c>
      <c r="V271" s="191"/>
      <c r="W271" s="192">
        <v>58445119867</v>
      </c>
      <c r="X271" s="206"/>
      <c r="Y271" s="193">
        <f t="shared" si="8"/>
        <v>4.398646980878918E-3</v>
      </c>
      <c r="Z271" s="30">
        <f t="shared" si="9"/>
        <v>0</v>
      </c>
    </row>
    <row r="272" spans="1:26" s="30" customFormat="1">
      <c r="A272" s="190" t="s">
        <v>531</v>
      </c>
      <c r="B272" s="190"/>
      <c r="C272" s="205">
        <v>9041082</v>
      </c>
      <c r="D272" s="205"/>
      <c r="E272" s="205">
        <v>44763796655</v>
      </c>
      <c r="F272" s="205"/>
      <c r="G272" s="205">
        <v>35131197417</v>
      </c>
      <c r="H272" s="191"/>
      <c r="I272" s="191">
        <v>1684896</v>
      </c>
      <c r="J272" s="191"/>
      <c r="K272" s="191">
        <v>0</v>
      </c>
      <c r="L272" s="191"/>
      <c r="M272" s="191">
        <v>996819</v>
      </c>
      <c r="N272" s="191"/>
      <c r="O272" s="191">
        <v>3707464013</v>
      </c>
      <c r="P272" s="191"/>
      <c r="Q272" s="191">
        <v>9729159</v>
      </c>
      <c r="R272" s="191"/>
      <c r="S272" s="191">
        <v>3092.3065134406784</v>
      </c>
      <c r="T272" s="191"/>
      <c r="U272" s="191">
        <v>39828391466</v>
      </c>
      <c r="V272" s="191"/>
      <c r="W272" s="192">
        <v>29852980512</v>
      </c>
      <c r="X272" s="206"/>
      <c r="Y272" s="193">
        <f t="shared" si="8"/>
        <v>2.246769668676638E-3</v>
      </c>
      <c r="Z272" s="30">
        <f t="shared" si="9"/>
        <v>0</v>
      </c>
    </row>
    <row r="273" spans="1:26" s="30" customFormat="1">
      <c r="A273" s="207" t="s">
        <v>198</v>
      </c>
      <c r="B273" s="190"/>
      <c r="C273" s="205">
        <v>1591558</v>
      </c>
      <c r="D273" s="205"/>
      <c r="E273" s="205">
        <v>7067769791</v>
      </c>
      <c r="F273" s="205"/>
      <c r="G273" s="205">
        <v>4417176957</v>
      </c>
      <c r="H273" s="191"/>
      <c r="I273" s="191">
        <v>0</v>
      </c>
      <c r="J273" s="191"/>
      <c r="K273" s="191">
        <v>0</v>
      </c>
      <c r="L273" s="191"/>
      <c r="M273" s="191">
        <v>175476</v>
      </c>
      <c r="N273" s="191"/>
      <c r="O273" s="191">
        <v>485416825</v>
      </c>
      <c r="P273" s="191"/>
      <c r="Q273" s="191">
        <v>1416082</v>
      </c>
      <c r="R273" s="191"/>
      <c r="S273" s="191">
        <v>2834</v>
      </c>
      <c r="T273" s="191"/>
      <c r="U273" s="191">
        <v>6288518282</v>
      </c>
      <c r="V273" s="191"/>
      <c r="W273" s="192">
        <v>3982154539</v>
      </c>
      <c r="X273" s="206"/>
      <c r="Y273" s="193">
        <f t="shared" si="8"/>
        <v>2.9970153333975418E-4</v>
      </c>
      <c r="Z273" s="30">
        <f t="shared" si="9"/>
        <v>0</v>
      </c>
    </row>
    <row r="274" spans="1:26" s="30" customFormat="1">
      <c r="A274" s="190" t="s">
        <v>482</v>
      </c>
      <c r="B274" s="190"/>
      <c r="C274" s="205">
        <v>1736889</v>
      </c>
      <c r="D274" s="205"/>
      <c r="E274" s="205">
        <v>56235827597</v>
      </c>
      <c r="F274" s="205"/>
      <c r="G274" s="205">
        <v>52548382239</v>
      </c>
      <c r="H274" s="191"/>
      <c r="I274" s="191">
        <v>0</v>
      </c>
      <c r="J274" s="191"/>
      <c r="K274" s="191">
        <v>0</v>
      </c>
      <c r="L274" s="191"/>
      <c r="M274" s="191">
        <v>180171</v>
      </c>
      <c r="N274" s="191"/>
      <c r="O274" s="191">
        <v>5236714324</v>
      </c>
      <c r="P274" s="191"/>
      <c r="Q274" s="191">
        <v>1556718</v>
      </c>
      <c r="R274" s="191"/>
      <c r="S274" s="191">
        <v>29000</v>
      </c>
      <c r="T274" s="191"/>
      <c r="U274" s="191">
        <v>50402371749</v>
      </c>
      <c r="V274" s="191"/>
      <c r="W274" s="192">
        <v>44795852530</v>
      </c>
      <c r="X274" s="206"/>
      <c r="Y274" s="193">
        <f t="shared" si="8"/>
        <v>3.3713874132755015E-3</v>
      </c>
      <c r="Z274" s="30">
        <f t="shared" si="9"/>
        <v>0</v>
      </c>
    </row>
    <row r="275" spans="1:26" s="30" customFormat="1">
      <c r="A275" s="190" t="s">
        <v>353</v>
      </c>
      <c r="B275" s="190"/>
      <c r="C275" s="205">
        <v>23641390</v>
      </c>
      <c r="D275" s="205"/>
      <c r="E275" s="205">
        <v>47356167958</v>
      </c>
      <c r="F275" s="205"/>
      <c r="G275" s="205">
        <v>40864954463</v>
      </c>
      <c r="H275" s="191"/>
      <c r="I275" s="191">
        <v>0</v>
      </c>
      <c r="J275" s="191"/>
      <c r="K275" s="191">
        <v>0</v>
      </c>
      <c r="L275" s="191"/>
      <c r="M275" s="191">
        <v>2606568</v>
      </c>
      <c r="N275" s="191"/>
      <c r="O275" s="191">
        <v>5038201483</v>
      </c>
      <c r="P275" s="191"/>
      <c r="Q275" s="191">
        <v>21034822</v>
      </c>
      <c r="R275" s="191"/>
      <c r="S275" s="191">
        <v>2008</v>
      </c>
      <c r="T275" s="191"/>
      <c r="U275" s="191">
        <v>42134940611</v>
      </c>
      <c r="V275" s="191"/>
      <c r="W275" s="192">
        <v>41911423437</v>
      </c>
      <c r="X275" s="206"/>
      <c r="Y275" s="193">
        <f t="shared" si="8"/>
        <v>3.1543019602837696E-3</v>
      </c>
      <c r="Z275" s="30">
        <f t="shared" si="9"/>
        <v>0</v>
      </c>
    </row>
    <row r="276" spans="1:26" s="30" customFormat="1">
      <c r="A276" s="207" t="s">
        <v>202</v>
      </c>
      <c r="B276" s="190"/>
      <c r="C276" s="205">
        <v>2884656</v>
      </c>
      <c r="D276" s="205"/>
      <c r="E276" s="205">
        <v>10462948772</v>
      </c>
      <c r="F276" s="205"/>
      <c r="G276" s="205">
        <v>6102546427</v>
      </c>
      <c r="H276" s="191"/>
      <c r="I276" s="191">
        <v>0</v>
      </c>
      <c r="J276" s="191"/>
      <c r="K276" s="191">
        <v>0</v>
      </c>
      <c r="L276" s="191"/>
      <c r="M276" s="191">
        <v>291331</v>
      </c>
      <c r="N276" s="191"/>
      <c r="O276" s="191">
        <v>580319045</v>
      </c>
      <c r="P276" s="191"/>
      <c r="Q276" s="191">
        <v>2593325</v>
      </c>
      <c r="R276" s="191"/>
      <c r="S276" s="191">
        <v>1989</v>
      </c>
      <c r="T276" s="191"/>
      <c r="U276" s="191">
        <v>9406260790</v>
      </c>
      <c r="V276" s="191"/>
      <c r="W276" s="192">
        <v>5118251133</v>
      </c>
      <c r="X276" s="206"/>
      <c r="Y276" s="193">
        <f t="shared" si="8"/>
        <v>3.8520547044445933E-4</v>
      </c>
      <c r="Z276" s="30">
        <f t="shared" si="9"/>
        <v>0</v>
      </c>
    </row>
    <row r="277" spans="1:26" s="30" customFormat="1">
      <c r="A277" s="190" t="s">
        <v>168</v>
      </c>
      <c r="B277" s="190"/>
      <c r="C277" s="205">
        <v>3204047</v>
      </c>
      <c r="D277" s="205"/>
      <c r="E277" s="205">
        <v>21224457822</v>
      </c>
      <c r="F277" s="205"/>
      <c r="G277" s="205">
        <v>16420979739</v>
      </c>
      <c r="H277" s="191"/>
      <c r="I277" s="191">
        <v>0</v>
      </c>
      <c r="J277" s="191"/>
      <c r="K277" s="191">
        <v>0</v>
      </c>
      <c r="L277" s="191"/>
      <c r="M277" s="191">
        <v>166242</v>
      </c>
      <c r="N277" s="191"/>
      <c r="O277" s="191">
        <v>771354423</v>
      </c>
      <c r="P277" s="191"/>
      <c r="Q277" s="191">
        <v>3037805</v>
      </c>
      <c r="R277" s="191"/>
      <c r="S277" s="191">
        <v>4590</v>
      </c>
      <c r="T277" s="191"/>
      <c r="U277" s="191">
        <v>20123226686</v>
      </c>
      <c r="V277" s="191"/>
      <c r="W277" s="192">
        <v>13835741506</v>
      </c>
      <c r="X277" s="206"/>
      <c r="Y277" s="193">
        <f t="shared" si="8"/>
        <v>1.0412938281601631E-3</v>
      </c>
      <c r="Z277" s="30">
        <f t="shared" si="9"/>
        <v>0</v>
      </c>
    </row>
    <row r="278" spans="1:26" s="30" customFormat="1">
      <c r="A278" s="190" t="s">
        <v>266</v>
      </c>
      <c r="B278" s="190"/>
      <c r="C278" s="205">
        <v>29610776</v>
      </c>
      <c r="D278" s="205"/>
      <c r="E278" s="205">
        <v>62530191207</v>
      </c>
      <c r="F278" s="205"/>
      <c r="G278" s="205">
        <v>84296627213</v>
      </c>
      <c r="H278" s="191"/>
      <c r="I278" s="191">
        <v>0</v>
      </c>
      <c r="J278" s="191"/>
      <c r="K278" s="191">
        <v>0</v>
      </c>
      <c r="L278" s="191"/>
      <c r="M278" s="191">
        <v>0</v>
      </c>
      <c r="N278" s="191"/>
      <c r="O278" s="191">
        <v>0</v>
      </c>
      <c r="P278" s="191"/>
      <c r="Q278" s="191">
        <v>29610776</v>
      </c>
      <c r="R278" s="191"/>
      <c r="S278" s="191">
        <v>2692</v>
      </c>
      <c r="T278" s="191"/>
      <c r="U278" s="191">
        <v>62530191207</v>
      </c>
      <c r="V278" s="191"/>
      <c r="W278" s="192">
        <v>79096033621</v>
      </c>
      <c r="X278" s="206"/>
      <c r="Y278" s="193">
        <f t="shared" si="8"/>
        <v>5.9528585154455882E-3</v>
      </c>
      <c r="Z278" s="30">
        <f t="shared" si="9"/>
        <v>0</v>
      </c>
    </row>
    <row r="279" spans="1:26" s="30" customFormat="1">
      <c r="A279" s="207" t="s">
        <v>199</v>
      </c>
      <c r="B279" s="190"/>
      <c r="C279" s="205">
        <v>4458809</v>
      </c>
      <c r="D279" s="205"/>
      <c r="E279" s="205">
        <v>31391067369</v>
      </c>
      <c r="F279" s="205"/>
      <c r="G279" s="205">
        <v>43048851618</v>
      </c>
      <c r="H279" s="191"/>
      <c r="I279" s="191">
        <v>0</v>
      </c>
      <c r="J279" s="191"/>
      <c r="K279" s="191">
        <v>0</v>
      </c>
      <c r="L279" s="191"/>
      <c r="M279" s="191">
        <v>462524</v>
      </c>
      <c r="N279" s="191"/>
      <c r="O279" s="191">
        <v>4212529401</v>
      </c>
      <c r="P279" s="191"/>
      <c r="Q279" s="191">
        <v>3996285</v>
      </c>
      <c r="R279" s="191"/>
      <c r="S279" s="191">
        <v>9050</v>
      </c>
      <c r="T279" s="191"/>
      <c r="U279" s="191">
        <v>28134789281</v>
      </c>
      <c r="V279" s="191"/>
      <c r="W279" s="192">
        <v>35886813142</v>
      </c>
      <c r="X279" s="206"/>
      <c r="Y279" s="193">
        <f t="shared" si="8"/>
        <v>2.7008828562528676E-3</v>
      </c>
      <c r="Z279" s="30">
        <f t="shared" si="9"/>
        <v>0</v>
      </c>
    </row>
    <row r="280" spans="1:26" s="30" customFormat="1">
      <c r="A280" s="207" t="s">
        <v>264</v>
      </c>
      <c r="B280" s="190"/>
      <c r="C280" s="205">
        <v>7229771</v>
      </c>
      <c r="D280" s="205"/>
      <c r="E280" s="205">
        <v>12238389941</v>
      </c>
      <c r="F280" s="205"/>
      <c r="G280" s="205">
        <v>27612282871</v>
      </c>
      <c r="H280" s="191"/>
      <c r="I280" s="191">
        <v>0</v>
      </c>
      <c r="J280" s="191"/>
      <c r="K280" s="191">
        <v>0</v>
      </c>
      <c r="L280" s="191"/>
      <c r="M280" s="191">
        <v>749964</v>
      </c>
      <c r="N280" s="191"/>
      <c r="O280" s="191">
        <v>3083012848</v>
      </c>
      <c r="P280" s="191"/>
      <c r="Q280" s="191">
        <v>6479807</v>
      </c>
      <c r="R280" s="191"/>
      <c r="S280" s="191">
        <v>4070</v>
      </c>
      <c r="T280" s="191"/>
      <c r="U280" s="191">
        <v>10968868144</v>
      </c>
      <c r="V280" s="191"/>
      <c r="W280" s="192">
        <v>26168952637</v>
      </c>
      <c r="X280" s="206"/>
      <c r="Y280" s="193">
        <f t="shared" si="8"/>
        <v>1.969505491159017E-3</v>
      </c>
      <c r="Z280" s="30">
        <f t="shared" si="9"/>
        <v>0</v>
      </c>
    </row>
    <row r="281" spans="1:26" s="30" customFormat="1">
      <c r="A281" s="207" t="s">
        <v>205</v>
      </c>
      <c r="B281" s="190"/>
      <c r="C281" s="205">
        <v>20412515</v>
      </c>
      <c r="D281" s="205"/>
      <c r="E281" s="205">
        <v>38631897494</v>
      </c>
      <c r="F281" s="205"/>
      <c r="G281" s="205">
        <v>43345114197</v>
      </c>
      <c r="H281" s="191"/>
      <c r="I281" s="191">
        <v>0</v>
      </c>
      <c r="J281" s="191"/>
      <c r="K281" s="191">
        <v>0</v>
      </c>
      <c r="L281" s="191"/>
      <c r="M281" s="191">
        <v>5015707</v>
      </c>
      <c r="N281" s="191"/>
      <c r="O281" s="191">
        <v>9966041300</v>
      </c>
      <c r="P281" s="191"/>
      <c r="Q281" s="191">
        <v>15396808</v>
      </c>
      <c r="R281" s="191"/>
      <c r="S281" s="191">
        <v>2028</v>
      </c>
      <c r="T281" s="191"/>
      <c r="U281" s="191">
        <v>29139373976</v>
      </c>
      <c r="V281" s="191"/>
      <c r="W281" s="192">
        <v>30983359490</v>
      </c>
      <c r="X281" s="206"/>
      <c r="Y281" s="193">
        <f t="shared" si="8"/>
        <v>2.3318432914212484E-3</v>
      </c>
      <c r="Z281" s="30">
        <f t="shared" si="9"/>
        <v>0</v>
      </c>
    </row>
    <row r="282" spans="1:26" s="30" customFormat="1">
      <c r="A282" s="207" t="s">
        <v>201</v>
      </c>
      <c r="B282" s="190"/>
      <c r="C282" s="205">
        <v>30429745</v>
      </c>
      <c r="D282" s="205"/>
      <c r="E282" s="205">
        <v>60367092462</v>
      </c>
      <c r="F282" s="205"/>
      <c r="G282" s="205">
        <v>54380336054</v>
      </c>
      <c r="H282" s="191"/>
      <c r="I282" s="191">
        <v>5058056</v>
      </c>
      <c r="J282" s="191"/>
      <c r="K282" s="191">
        <v>0</v>
      </c>
      <c r="L282" s="191"/>
      <c r="M282" s="191">
        <v>1767427</v>
      </c>
      <c r="N282" s="191"/>
      <c r="O282" s="191">
        <v>3010730486</v>
      </c>
      <c r="P282" s="191"/>
      <c r="Q282" s="191">
        <v>33720374</v>
      </c>
      <c r="R282" s="191"/>
      <c r="S282" s="191">
        <v>1465.4000000118622</v>
      </c>
      <c r="T282" s="191"/>
      <c r="U282" s="191">
        <v>56860838002</v>
      </c>
      <c r="V282" s="191"/>
      <c r="W282" s="192">
        <v>49031867109</v>
      </c>
      <c r="X282" s="206"/>
      <c r="Y282" s="193">
        <f t="shared" si="8"/>
        <v>3.6901947453723267E-3</v>
      </c>
      <c r="Z282" s="30">
        <f t="shared" si="9"/>
        <v>0</v>
      </c>
    </row>
    <row r="283" spans="1:26" s="30" customFormat="1" ht="58.8">
      <c r="A283" s="207" t="s">
        <v>242</v>
      </c>
      <c r="B283" s="190"/>
      <c r="C283" s="205">
        <v>52681962</v>
      </c>
      <c r="D283" s="205"/>
      <c r="E283" s="205">
        <v>32646277157</v>
      </c>
      <c r="F283" s="205"/>
      <c r="G283" s="205">
        <v>15421045481</v>
      </c>
      <c r="H283" s="191"/>
      <c r="I283" s="191">
        <v>0</v>
      </c>
      <c r="J283" s="191"/>
      <c r="K283" s="191">
        <v>0</v>
      </c>
      <c r="L283" s="191"/>
      <c r="M283" s="191">
        <v>5447123</v>
      </c>
      <c r="N283" s="191"/>
      <c r="O283" s="191">
        <v>1533389547</v>
      </c>
      <c r="P283" s="191"/>
      <c r="Q283" s="191">
        <v>47234839</v>
      </c>
      <c r="R283" s="191"/>
      <c r="S283" s="191">
        <v>286</v>
      </c>
      <c r="T283" s="191"/>
      <c r="U283" s="191">
        <v>29270770999</v>
      </c>
      <c r="V283" s="191"/>
      <c r="W283" s="192">
        <v>13404738122</v>
      </c>
      <c r="X283" s="206"/>
      <c r="Y283" s="193">
        <f t="shared" si="8"/>
        <v>1.0088560174739258E-3</v>
      </c>
      <c r="Z283" s="30">
        <f t="shared" si="9"/>
        <v>0</v>
      </c>
    </row>
    <row r="284" spans="1:26" s="30" customFormat="1">
      <c r="A284" s="190" t="s">
        <v>150</v>
      </c>
      <c r="B284" s="190"/>
      <c r="C284" s="205">
        <v>334211</v>
      </c>
      <c r="D284" s="205"/>
      <c r="E284" s="205">
        <v>5425538969</v>
      </c>
      <c r="F284" s="205"/>
      <c r="G284" s="205">
        <v>5511649868</v>
      </c>
      <c r="H284" s="191"/>
      <c r="I284" s="191">
        <v>0</v>
      </c>
      <c r="J284" s="191"/>
      <c r="K284" s="191">
        <v>0</v>
      </c>
      <c r="L284" s="191"/>
      <c r="M284" s="191">
        <v>19411</v>
      </c>
      <c r="N284" s="191"/>
      <c r="O284" s="191">
        <v>319924431</v>
      </c>
      <c r="P284" s="191"/>
      <c r="Q284" s="191">
        <v>314800</v>
      </c>
      <c r="R284" s="191"/>
      <c r="S284" s="191">
        <v>16210</v>
      </c>
      <c r="T284" s="191"/>
      <c r="U284" s="191">
        <v>5110423258</v>
      </c>
      <c r="V284" s="191"/>
      <c r="W284" s="192">
        <v>5063462524</v>
      </c>
      <c r="X284" s="206"/>
      <c r="Y284" s="193">
        <f t="shared" si="8"/>
        <v>3.8108201667940892E-4</v>
      </c>
      <c r="Z284" s="30">
        <f t="shared" si="9"/>
        <v>0</v>
      </c>
    </row>
    <row r="285" spans="1:26" s="30" customFormat="1">
      <c r="A285" s="190" t="s">
        <v>396</v>
      </c>
      <c r="B285" s="190"/>
      <c r="C285" s="205">
        <v>12336660</v>
      </c>
      <c r="D285" s="205"/>
      <c r="E285" s="205">
        <v>35843685371</v>
      </c>
      <c r="F285" s="205"/>
      <c r="G285" s="205">
        <v>31435652288</v>
      </c>
      <c r="H285" s="191"/>
      <c r="I285" s="191">
        <v>0</v>
      </c>
      <c r="J285" s="191"/>
      <c r="K285" s="191">
        <v>0</v>
      </c>
      <c r="L285" s="191"/>
      <c r="M285" s="191">
        <v>1194490</v>
      </c>
      <c r="N285" s="191"/>
      <c r="O285" s="191">
        <v>2822338029</v>
      </c>
      <c r="P285" s="191"/>
      <c r="Q285" s="191">
        <v>11142170</v>
      </c>
      <c r="R285" s="191"/>
      <c r="S285" s="191">
        <v>2376</v>
      </c>
      <c r="T285" s="191"/>
      <c r="U285" s="191">
        <v>32373141177</v>
      </c>
      <c r="V285" s="191"/>
      <c r="W285" s="192">
        <v>26269153482</v>
      </c>
      <c r="X285" s="206"/>
      <c r="Y285" s="193">
        <f t="shared" si="8"/>
        <v>1.9770467220666401E-3</v>
      </c>
      <c r="Z285" s="30">
        <f t="shared" si="9"/>
        <v>0</v>
      </c>
    </row>
    <row r="286" spans="1:26" s="30" customFormat="1">
      <c r="A286" s="207" t="s">
        <v>254</v>
      </c>
      <c r="B286" s="190"/>
      <c r="C286" s="205">
        <v>10228265</v>
      </c>
      <c r="D286" s="205"/>
      <c r="E286" s="205">
        <v>51862179149</v>
      </c>
      <c r="F286" s="205"/>
      <c r="G286" s="205">
        <v>65969803327</v>
      </c>
      <c r="H286" s="191"/>
      <c r="I286" s="191">
        <v>0</v>
      </c>
      <c r="J286" s="191"/>
      <c r="K286" s="191">
        <v>0</v>
      </c>
      <c r="L286" s="191"/>
      <c r="M286" s="191">
        <v>990346</v>
      </c>
      <c r="N286" s="191"/>
      <c r="O286" s="191">
        <v>6079472590</v>
      </c>
      <c r="P286" s="191"/>
      <c r="Q286" s="191">
        <v>9237919</v>
      </c>
      <c r="R286" s="191"/>
      <c r="S286" s="191">
        <v>6340</v>
      </c>
      <c r="T286" s="191"/>
      <c r="U286" s="191">
        <v>46840652852</v>
      </c>
      <c r="V286" s="191"/>
      <c r="W286" s="192">
        <v>58115672681</v>
      </c>
      <c r="X286" s="206"/>
      <c r="Y286" s="193">
        <f t="shared" si="8"/>
        <v>4.3738524065268488E-3</v>
      </c>
      <c r="Z286" s="30">
        <f t="shared" si="9"/>
        <v>0</v>
      </c>
    </row>
    <row r="287" spans="1:26" s="30" customFormat="1">
      <c r="A287" s="190" t="s">
        <v>215</v>
      </c>
      <c r="B287" s="190"/>
      <c r="C287" s="205">
        <v>21900946</v>
      </c>
      <c r="D287" s="205"/>
      <c r="E287" s="205">
        <v>58835048406</v>
      </c>
      <c r="F287" s="205"/>
      <c r="G287" s="205">
        <v>49396044288</v>
      </c>
      <c r="H287" s="191"/>
      <c r="I287" s="191">
        <v>0</v>
      </c>
      <c r="J287" s="191"/>
      <c r="K287" s="191">
        <v>0</v>
      </c>
      <c r="L287" s="191"/>
      <c r="M287" s="191">
        <v>2271849</v>
      </c>
      <c r="N287" s="191"/>
      <c r="O287" s="191">
        <v>4987249394</v>
      </c>
      <c r="P287" s="191"/>
      <c r="Q287" s="191">
        <v>19629097</v>
      </c>
      <c r="R287" s="191"/>
      <c r="S287" s="191">
        <v>2213</v>
      </c>
      <c r="T287" s="191"/>
      <c r="U287" s="191">
        <v>52731917250</v>
      </c>
      <c r="V287" s="191"/>
      <c r="W287" s="192">
        <v>43103406713</v>
      </c>
      <c r="X287" s="206"/>
      <c r="Y287" s="193">
        <f t="shared" si="8"/>
        <v>3.2440119933911872E-3</v>
      </c>
      <c r="Z287" s="30">
        <f t="shared" si="9"/>
        <v>0</v>
      </c>
    </row>
    <row r="288" spans="1:26" s="30" customFormat="1">
      <c r="A288" s="190" t="s">
        <v>79</v>
      </c>
      <c r="B288" s="190"/>
      <c r="C288" s="205">
        <v>1250579</v>
      </c>
      <c r="D288" s="205"/>
      <c r="E288" s="205">
        <v>28129687067</v>
      </c>
      <c r="F288" s="205"/>
      <c r="G288" s="205">
        <v>28305203280</v>
      </c>
      <c r="H288" s="191"/>
      <c r="I288" s="191">
        <v>0</v>
      </c>
      <c r="J288" s="191"/>
      <c r="K288" s="191">
        <v>0</v>
      </c>
      <c r="L288" s="191"/>
      <c r="M288" s="191">
        <v>121085</v>
      </c>
      <c r="N288" s="191"/>
      <c r="O288" s="191">
        <v>2536075658</v>
      </c>
      <c r="P288" s="191"/>
      <c r="Q288" s="191">
        <v>1129494</v>
      </c>
      <c r="R288" s="191"/>
      <c r="S288" s="191">
        <v>21400</v>
      </c>
      <c r="T288" s="191"/>
      <c r="U288" s="191">
        <v>25406082114</v>
      </c>
      <c r="V288" s="191"/>
      <c r="W288" s="192">
        <v>23984328446</v>
      </c>
      <c r="X288" s="206"/>
      <c r="Y288" s="193">
        <f t="shared" si="8"/>
        <v>1.8050881604397934E-3</v>
      </c>
      <c r="Z288" s="30">
        <f t="shared" si="9"/>
        <v>0</v>
      </c>
    </row>
    <row r="289" spans="1:26" s="30" customFormat="1">
      <c r="A289" s="190" t="s">
        <v>283</v>
      </c>
      <c r="B289" s="190"/>
      <c r="C289" s="205">
        <v>143653</v>
      </c>
      <c r="D289" s="205"/>
      <c r="E289" s="205">
        <v>4575032163</v>
      </c>
      <c r="F289" s="205"/>
      <c r="G289" s="205">
        <v>2957758173</v>
      </c>
      <c r="H289" s="191"/>
      <c r="I289" s="191">
        <v>0</v>
      </c>
      <c r="J289" s="191"/>
      <c r="K289" s="191">
        <v>0</v>
      </c>
      <c r="L289" s="191"/>
      <c r="M289" s="191">
        <v>13908</v>
      </c>
      <c r="N289" s="191"/>
      <c r="O289" s="191">
        <v>273732891</v>
      </c>
      <c r="P289" s="191"/>
      <c r="Q289" s="191">
        <v>129745</v>
      </c>
      <c r="R289" s="191"/>
      <c r="S289" s="191">
        <v>20000</v>
      </c>
      <c r="T289" s="191"/>
      <c r="U289" s="191">
        <v>4132092946</v>
      </c>
      <c r="V289" s="191"/>
      <c r="W289" s="192">
        <v>2574841424</v>
      </c>
      <c r="X289" s="206"/>
      <c r="Y289" s="193">
        <f t="shared" si="8"/>
        <v>1.9378552874376936E-4</v>
      </c>
      <c r="Z289" s="30">
        <f t="shared" si="9"/>
        <v>0</v>
      </c>
    </row>
    <row r="290" spans="1:26" s="30" customFormat="1">
      <c r="A290" s="190" t="s">
        <v>483</v>
      </c>
      <c r="B290" s="190"/>
      <c r="C290" s="205">
        <v>4146602</v>
      </c>
      <c r="D290" s="205"/>
      <c r="E290" s="205">
        <v>11545801106</v>
      </c>
      <c r="F290" s="205"/>
      <c r="G290" s="205">
        <v>11603027524</v>
      </c>
      <c r="H290" s="191"/>
      <c r="I290" s="191">
        <v>0</v>
      </c>
      <c r="J290" s="191"/>
      <c r="K290" s="191">
        <v>0</v>
      </c>
      <c r="L290" s="191"/>
      <c r="M290" s="191">
        <v>2900817</v>
      </c>
      <c r="N290" s="191"/>
      <c r="O290" s="191">
        <v>7895450368</v>
      </c>
      <c r="P290" s="191"/>
      <c r="Q290" s="191">
        <v>1245785</v>
      </c>
      <c r="R290" s="191"/>
      <c r="S290" s="191">
        <v>2740</v>
      </c>
      <c r="T290" s="191"/>
      <c r="U290" s="191">
        <v>3468764504</v>
      </c>
      <c r="V290" s="191"/>
      <c r="W290" s="192">
        <v>3387064927</v>
      </c>
      <c r="X290" s="206"/>
      <c r="Y290" s="193">
        <f t="shared" si="8"/>
        <v>2.5491440430087302E-4</v>
      </c>
      <c r="Z290" s="30">
        <f t="shared" si="9"/>
        <v>0</v>
      </c>
    </row>
    <row r="291" spans="1:26" s="30" customFormat="1">
      <c r="A291" s="190" t="s">
        <v>152</v>
      </c>
      <c r="B291" s="190"/>
      <c r="C291" s="205">
        <v>9631989</v>
      </c>
      <c r="D291" s="205"/>
      <c r="E291" s="205">
        <v>18821763115</v>
      </c>
      <c r="F291" s="205"/>
      <c r="G291" s="205">
        <v>14709044407</v>
      </c>
      <c r="H291" s="191"/>
      <c r="I291" s="191">
        <v>0</v>
      </c>
      <c r="J291" s="191"/>
      <c r="K291" s="191">
        <v>0</v>
      </c>
      <c r="L291" s="191"/>
      <c r="M291" s="191">
        <v>998520</v>
      </c>
      <c r="N291" s="191"/>
      <c r="O291" s="191">
        <v>1495211884</v>
      </c>
      <c r="P291" s="191"/>
      <c r="Q291" s="191">
        <v>8633469</v>
      </c>
      <c r="R291" s="191"/>
      <c r="S291" s="191">
        <v>1523</v>
      </c>
      <c r="T291" s="191"/>
      <c r="U291" s="191">
        <v>16870566233</v>
      </c>
      <c r="V291" s="191"/>
      <c r="W291" s="192">
        <v>13047133273</v>
      </c>
      <c r="X291" s="206"/>
      <c r="Y291" s="193">
        <f t="shared" si="8"/>
        <v>9.8194226500013422E-4</v>
      </c>
      <c r="Z291" s="30">
        <f t="shared" si="9"/>
        <v>0</v>
      </c>
    </row>
    <row r="292" spans="1:26" s="30" customFormat="1">
      <c r="A292" s="207" t="s">
        <v>484</v>
      </c>
      <c r="B292" s="190"/>
      <c r="C292" s="205">
        <v>3934104</v>
      </c>
      <c r="D292" s="205"/>
      <c r="E292" s="205">
        <v>98955315350</v>
      </c>
      <c r="F292" s="205"/>
      <c r="G292" s="205">
        <v>135575270957</v>
      </c>
      <c r="H292" s="191"/>
      <c r="I292" s="191">
        <v>0</v>
      </c>
      <c r="J292" s="191"/>
      <c r="K292" s="191">
        <v>0</v>
      </c>
      <c r="L292" s="191"/>
      <c r="M292" s="191">
        <v>619695</v>
      </c>
      <c r="N292" s="191"/>
      <c r="O292" s="191">
        <v>20554718206</v>
      </c>
      <c r="P292" s="191"/>
      <c r="Q292" s="191">
        <v>3314409</v>
      </c>
      <c r="R292" s="191"/>
      <c r="S292" s="191">
        <v>32490</v>
      </c>
      <c r="T292" s="191"/>
      <c r="U292" s="191">
        <v>83368001403</v>
      </c>
      <c r="V292" s="191"/>
      <c r="W292" s="192">
        <v>106852742216</v>
      </c>
      <c r="X292" s="206"/>
      <c r="Y292" s="193">
        <f t="shared" si="8"/>
        <v>8.0418603472216174E-3</v>
      </c>
      <c r="Z292" s="30">
        <f t="shared" si="9"/>
        <v>0</v>
      </c>
    </row>
    <row r="293" spans="1:26" s="30" customFormat="1" ht="58.8">
      <c r="A293" s="207" t="s">
        <v>231</v>
      </c>
      <c r="B293" s="190"/>
      <c r="C293" s="205">
        <v>30057505</v>
      </c>
      <c r="D293" s="205"/>
      <c r="E293" s="205">
        <v>57279044809</v>
      </c>
      <c r="F293" s="205"/>
      <c r="G293" s="205">
        <v>87805272476</v>
      </c>
      <c r="H293" s="191"/>
      <c r="I293" s="191">
        <v>0</v>
      </c>
      <c r="J293" s="191"/>
      <c r="K293" s="191">
        <v>0</v>
      </c>
      <c r="L293" s="191"/>
      <c r="M293" s="191">
        <v>2049</v>
      </c>
      <c r="N293" s="191"/>
      <c r="O293" s="191">
        <v>5859574</v>
      </c>
      <c r="P293" s="191"/>
      <c r="Q293" s="191">
        <v>30055456</v>
      </c>
      <c r="R293" s="191"/>
      <c r="S293" s="191">
        <v>2847</v>
      </c>
      <c r="T293" s="191"/>
      <c r="U293" s="191">
        <v>57275140135</v>
      </c>
      <c r="V293" s="191"/>
      <c r="W293" s="192">
        <v>84906443499</v>
      </c>
      <c r="X293" s="206"/>
      <c r="Y293" s="193">
        <f t="shared" si="8"/>
        <v>6.3901566495874014E-3</v>
      </c>
      <c r="Z293" s="30">
        <f t="shared" si="9"/>
        <v>0</v>
      </c>
    </row>
    <row r="294" spans="1:26" s="30" customFormat="1">
      <c r="A294" s="190" t="s">
        <v>340</v>
      </c>
      <c r="B294" s="190"/>
      <c r="C294" s="205">
        <v>1609720</v>
      </c>
      <c r="D294" s="205"/>
      <c r="E294" s="205">
        <v>11821133781</v>
      </c>
      <c r="F294" s="205"/>
      <c r="G294" s="205">
        <v>16787379847</v>
      </c>
      <c r="H294" s="191"/>
      <c r="I294" s="191">
        <v>0</v>
      </c>
      <c r="J294" s="191"/>
      <c r="K294" s="191">
        <v>0</v>
      </c>
      <c r="L294" s="191"/>
      <c r="M294" s="191">
        <v>162570</v>
      </c>
      <c r="N294" s="191"/>
      <c r="O294" s="191">
        <v>1618222997</v>
      </c>
      <c r="P294" s="191"/>
      <c r="Q294" s="191">
        <v>1447150</v>
      </c>
      <c r="R294" s="191"/>
      <c r="S294" s="191">
        <v>10310</v>
      </c>
      <c r="T294" s="191"/>
      <c r="U294" s="191">
        <v>10627285337</v>
      </c>
      <c r="V294" s="191"/>
      <c r="W294" s="192">
        <v>14804784003</v>
      </c>
      <c r="X294" s="206"/>
      <c r="Y294" s="193">
        <f t="shared" si="8"/>
        <v>1.1142250816758078E-3</v>
      </c>
      <c r="Z294" s="30">
        <f t="shared" si="9"/>
        <v>0</v>
      </c>
    </row>
    <row r="295" spans="1:26" s="30" customFormat="1">
      <c r="A295" s="190" t="s">
        <v>532</v>
      </c>
      <c r="B295" s="190"/>
      <c r="C295" s="205">
        <v>6342319</v>
      </c>
      <c r="D295" s="205"/>
      <c r="E295" s="205">
        <v>17978374219</v>
      </c>
      <c r="F295" s="205"/>
      <c r="G295" s="205">
        <v>13908177256</v>
      </c>
      <c r="H295" s="191"/>
      <c r="I295" s="191">
        <v>0</v>
      </c>
      <c r="J295" s="191"/>
      <c r="K295" s="191">
        <v>0</v>
      </c>
      <c r="L295" s="191"/>
      <c r="M295" s="191">
        <v>655772</v>
      </c>
      <c r="N295" s="191"/>
      <c r="O295" s="191">
        <v>1421268918</v>
      </c>
      <c r="P295" s="191"/>
      <c r="Q295" s="191">
        <v>5686547</v>
      </c>
      <c r="R295" s="191"/>
      <c r="S295" s="191">
        <v>2230</v>
      </c>
      <c r="T295" s="191"/>
      <c r="U295" s="191">
        <v>16119477747</v>
      </c>
      <c r="V295" s="191"/>
      <c r="W295" s="192">
        <v>12582975687</v>
      </c>
      <c r="X295" s="206"/>
      <c r="Y295" s="193">
        <f t="shared" si="8"/>
        <v>9.4700923091692866E-4</v>
      </c>
      <c r="Z295" s="30">
        <f t="shared" si="9"/>
        <v>0</v>
      </c>
    </row>
    <row r="296" spans="1:26" s="30" customFormat="1" ht="58.8">
      <c r="A296" s="207" t="s">
        <v>304</v>
      </c>
      <c r="B296" s="190"/>
      <c r="C296" s="205">
        <v>1379484</v>
      </c>
      <c r="D296" s="205"/>
      <c r="E296" s="205">
        <v>7434427500</v>
      </c>
      <c r="F296" s="205"/>
      <c r="G296" s="205">
        <v>8007600447</v>
      </c>
      <c r="H296" s="191"/>
      <c r="I296" s="191">
        <v>0</v>
      </c>
      <c r="J296" s="191"/>
      <c r="K296" s="191">
        <v>0</v>
      </c>
      <c r="L296" s="191"/>
      <c r="M296" s="191">
        <v>133789</v>
      </c>
      <c r="N296" s="191"/>
      <c r="O296" s="191">
        <v>761718233</v>
      </c>
      <c r="P296" s="191"/>
      <c r="Q296" s="191">
        <v>1245695</v>
      </c>
      <c r="R296" s="191"/>
      <c r="S296" s="191">
        <v>5870</v>
      </c>
      <c r="T296" s="191"/>
      <c r="U296" s="191">
        <v>6713400927</v>
      </c>
      <c r="V296" s="191"/>
      <c r="W296" s="192">
        <v>7255706118</v>
      </c>
      <c r="X296" s="206"/>
      <c r="Y296" s="193">
        <f t="shared" si="8"/>
        <v>5.4607279243695751E-4</v>
      </c>
      <c r="Z296" s="30">
        <f t="shared" si="9"/>
        <v>0</v>
      </c>
    </row>
    <row r="297" spans="1:26" s="30" customFormat="1">
      <c r="A297" s="190" t="s">
        <v>141</v>
      </c>
      <c r="B297" s="190"/>
      <c r="C297" s="205">
        <v>19305559</v>
      </c>
      <c r="D297" s="205"/>
      <c r="E297" s="205">
        <v>156438844528</v>
      </c>
      <c r="F297" s="205"/>
      <c r="G297" s="205">
        <v>203440193050</v>
      </c>
      <c r="H297" s="191"/>
      <c r="I297" s="191">
        <v>0</v>
      </c>
      <c r="J297" s="191"/>
      <c r="K297" s="191">
        <v>0</v>
      </c>
      <c r="L297" s="191"/>
      <c r="M297" s="191">
        <v>353936</v>
      </c>
      <c r="N297" s="191"/>
      <c r="O297" s="191">
        <v>3514067737</v>
      </c>
      <c r="P297" s="191"/>
      <c r="Q297" s="191">
        <v>18951623</v>
      </c>
      <c r="R297" s="191"/>
      <c r="S297" s="191">
        <v>10010</v>
      </c>
      <c r="T297" s="191"/>
      <c r="U297" s="191">
        <v>153570792954</v>
      </c>
      <c r="V297" s="191"/>
      <c r="W297" s="192">
        <v>188239320814</v>
      </c>
      <c r="X297" s="206"/>
      <c r="Y297" s="193">
        <f t="shared" si="8"/>
        <v>1.4167107913636323E-2</v>
      </c>
      <c r="Z297" s="30">
        <f t="shared" si="9"/>
        <v>0</v>
      </c>
    </row>
    <row r="298" spans="1:26" s="30" customFormat="1">
      <c r="A298" s="207" t="s">
        <v>314</v>
      </c>
      <c r="B298" s="190"/>
      <c r="C298" s="205">
        <v>122911</v>
      </c>
      <c r="D298" s="205"/>
      <c r="E298" s="205">
        <v>3673340470</v>
      </c>
      <c r="F298" s="205"/>
      <c r="G298" s="205">
        <v>4206431374</v>
      </c>
      <c r="H298" s="191"/>
      <c r="I298" s="191">
        <v>0</v>
      </c>
      <c r="J298" s="191"/>
      <c r="K298" s="191">
        <v>0</v>
      </c>
      <c r="L298" s="191"/>
      <c r="M298" s="191">
        <v>12748</v>
      </c>
      <c r="N298" s="191"/>
      <c r="O298" s="191">
        <v>402418812</v>
      </c>
      <c r="P298" s="191"/>
      <c r="Q298" s="191">
        <v>110163</v>
      </c>
      <c r="R298" s="191"/>
      <c r="S298" s="191">
        <v>31610</v>
      </c>
      <c r="T298" s="191"/>
      <c r="U298" s="191">
        <v>3292351427</v>
      </c>
      <c r="V298" s="191"/>
      <c r="W298" s="192">
        <v>3455334622</v>
      </c>
      <c r="X298" s="206"/>
      <c r="Y298" s="193">
        <f t="shared" si="8"/>
        <v>2.6005246011255817E-4</v>
      </c>
      <c r="Z298" s="30">
        <f t="shared" si="9"/>
        <v>0</v>
      </c>
    </row>
    <row r="299" spans="1:26" s="30" customFormat="1">
      <c r="A299" s="190" t="s">
        <v>285</v>
      </c>
      <c r="B299" s="190"/>
      <c r="C299" s="205">
        <v>13354738</v>
      </c>
      <c r="D299" s="205"/>
      <c r="E299" s="205">
        <v>49321621810</v>
      </c>
      <c r="F299" s="205"/>
      <c r="G299" s="205">
        <v>48739038612</v>
      </c>
      <c r="H299" s="191"/>
      <c r="I299" s="191">
        <v>0</v>
      </c>
      <c r="J299" s="191"/>
      <c r="K299" s="191">
        <v>0</v>
      </c>
      <c r="L299" s="191"/>
      <c r="M299" s="191">
        <v>2376182</v>
      </c>
      <c r="N299" s="191"/>
      <c r="O299" s="191">
        <v>8369492255</v>
      </c>
      <c r="P299" s="191"/>
      <c r="Q299" s="191">
        <v>10978556</v>
      </c>
      <c r="R299" s="191"/>
      <c r="S299" s="191">
        <v>3551</v>
      </c>
      <c r="T299" s="191"/>
      <c r="U299" s="191">
        <v>40545923630</v>
      </c>
      <c r="V299" s="191"/>
      <c r="W299" s="192">
        <v>38683499451</v>
      </c>
      <c r="X299" s="206"/>
      <c r="Y299" s="193">
        <f t="shared" si="8"/>
        <v>2.9113646863447957E-3</v>
      </c>
      <c r="Z299" s="30">
        <f t="shared" si="9"/>
        <v>0</v>
      </c>
    </row>
    <row r="300" spans="1:26" s="30" customFormat="1">
      <c r="A300" s="190" t="s">
        <v>212</v>
      </c>
      <c r="B300" s="190"/>
      <c r="C300" s="205">
        <v>13051003</v>
      </c>
      <c r="D300" s="205"/>
      <c r="E300" s="205">
        <v>27448223754</v>
      </c>
      <c r="F300" s="205"/>
      <c r="G300" s="205">
        <v>39497862181</v>
      </c>
      <c r="H300" s="191"/>
      <c r="I300" s="191">
        <v>4270400</v>
      </c>
      <c r="J300" s="191"/>
      <c r="K300" s="191">
        <v>0</v>
      </c>
      <c r="L300" s="191"/>
      <c r="M300" s="191">
        <v>1353818</v>
      </c>
      <c r="N300" s="191"/>
      <c r="O300" s="191">
        <v>3957919502</v>
      </c>
      <c r="P300" s="191"/>
      <c r="Q300" s="191">
        <v>15967585</v>
      </c>
      <c r="R300" s="191"/>
      <c r="S300" s="191">
        <v>2157.3837209571766</v>
      </c>
      <c r="T300" s="191"/>
      <c r="U300" s="191">
        <v>24600940723</v>
      </c>
      <c r="V300" s="191"/>
      <c r="W300" s="192">
        <v>34181923299</v>
      </c>
      <c r="X300" s="206"/>
      <c r="Y300" s="193">
        <f t="shared" si="8"/>
        <v>2.5725708846509859E-3</v>
      </c>
      <c r="Z300" s="30">
        <f t="shared" si="9"/>
        <v>0</v>
      </c>
    </row>
    <row r="301" spans="1:26" s="30" customFormat="1">
      <c r="A301" s="207" t="s">
        <v>333</v>
      </c>
      <c r="B301" s="190"/>
      <c r="C301" s="205">
        <v>5620514</v>
      </c>
      <c r="D301" s="205"/>
      <c r="E301" s="205">
        <v>98574628008</v>
      </c>
      <c r="F301" s="205"/>
      <c r="G301" s="205">
        <v>93137026029</v>
      </c>
      <c r="H301" s="191"/>
      <c r="I301" s="191">
        <v>0</v>
      </c>
      <c r="J301" s="191"/>
      <c r="K301" s="191">
        <v>0</v>
      </c>
      <c r="L301" s="191"/>
      <c r="M301" s="191">
        <v>135000</v>
      </c>
      <c r="N301" s="191"/>
      <c r="O301" s="191">
        <v>2163396680</v>
      </c>
      <c r="P301" s="191"/>
      <c r="Q301" s="191">
        <v>5485514</v>
      </c>
      <c r="R301" s="191"/>
      <c r="S301" s="191">
        <v>17090</v>
      </c>
      <c r="T301" s="191"/>
      <c r="U301" s="191">
        <v>96206948685</v>
      </c>
      <c r="V301" s="191"/>
      <c r="W301" s="192">
        <v>93022766595</v>
      </c>
      <c r="X301" s="206"/>
      <c r="Y301" s="193">
        <f t="shared" si="8"/>
        <v>7.0010004662020382E-3</v>
      </c>
      <c r="Z301" s="30">
        <f t="shared" si="9"/>
        <v>0</v>
      </c>
    </row>
    <row r="302" spans="1:26" s="30" customFormat="1">
      <c r="A302" s="207" t="s">
        <v>92</v>
      </c>
      <c r="B302" s="190"/>
      <c r="C302" s="205">
        <v>15409499</v>
      </c>
      <c r="D302" s="205"/>
      <c r="E302" s="205">
        <v>39128689111</v>
      </c>
      <c r="F302" s="205"/>
      <c r="G302" s="205">
        <v>35932401399</v>
      </c>
      <c r="H302" s="191"/>
      <c r="I302" s="191">
        <v>0</v>
      </c>
      <c r="J302" s="191"/>
      <c r="K302" s="191">
        <v>0</v>
      </c>
      <c r="L302" s="191"/>
      <c r="M302" s="191">
        <v>1656758</v>
      </c>
      <c r="N302" s="191"/>
      <c r="O302" s="191">
        <v>3835434384</v>
      </c>
      <c r="P302" s="191"/>
      <c r="Q302" s="191">
        <v>13752741</v>
      </c>
      <c r="R302" s="191"/>
      <c r="S302" s="191">
        <v>2386</v>
      </c>
      <c r="T302" s="191"/>
      <c r="U302" s="191">
        <v>34921753590</v>
      </c>
      <c r="V302" s="191"/>
      <c r="W302" s="192">
        <v>32560387500</v>
      </c>
      <c r="X302" s="206"/>
      <c r="Y302" s="193">
        <f t="shared" si="8"/>
        <v>2.4505322343258678E-3</v>
      </c>
      <c r="Z302" s="30">
        <f t="shared" si="9"/>
        <v>0</v>
      </c>
    </row>
    <row r="303" spans="1:26" s="30" customFormat="1">
      <c r="A303" s="207" t="s">
        <v>160</v>
      </c>
      <c r="B303" s="190"/>
      <c r="C303" s="205">
        <v>12200270</v>
      </c>
      <c r="D303" s="205"/>
      <c r="E303" s="205">
        <v>44445215475</v>
      </c>
      <c r="F303" s="205"/>
      <c r="G303" s="205">
        <v>100842662739</v>
      </c>
      <c r="H303" s="191"/>
      <c r="I303" s="191">
        <v>0</v>
      </c>
      <c r="J303" s="191"/>
      <c r="K303" s="191">
        <v>0</v>
      </c>
      <c r="L303" s="191"/>
      <c r="M303" s="191">
        <v>0</v>
      </c>
      <c r="N303" s="191"/>
      <c r="O303" s="191">
        <v>0</v>
      </c>
      <c r="P303" s="191"/>
      <c r="Q303" s="191">
        <v>12200270</v>
      </c>
      <c r="R303" s="191"/>
      <c r="S303" s="191">
        <v>8630</v>
      </c>
      <c r="T303" s="191"/>
      <c r="U303" s="191">
        <v>44445215475</v>
      </c>
      <c r="V303" s="191"/>
      <c r="W303" s="192">
        <v>104474451313</v>
      </c>
      <c r="X303" s="206"/>
      <c r="Y303" s="193">
        <f t="shared" si="8"/>
        <v>7.8628674368821615E-3</v>
      </c>
      <c r="Z303" s="30">
        <f t="shared" si="9"/>
        <v>0</v>
      </c>
    </row>
    <row r="304" spans="1:26" s="30" customFormat="1">
      <c r="A304" s="190" t="s">
        <v>170</v>
      </c>
      <c r="B304" s="190"/>
      <c r="C304" s="205">
        <v>58051450</v>
      </c>
      <c r="D304" s="205"/>
      <c r="E304" s="205">
        <v>79600132109</v>
      </c>
      <c r="F304" s="205"/>
      <c r="G304" s="205">
        <v>72695309146</v>
      </c>
      <c r="H304" s="191"/>
      <c r="I304" s="191">
        <v>0</v>
      </c>
      <c r="J304" s="191"/>
      <c r="K304" s="191">
        <v>0</v>
      </c>
      <c r="L304" s="191"/>
      <c r="M304" s="191">
        <v>3904983</v>
      </c>
      <c r="N304" s="191"/>
      <c r="O304" s="191">
        <v>4917999223</v>
      </c>
      <c r="P304" s="191"/>
      <c r="Q304" s="191">
        <v>54146467</v>
      </c>
      <c r="R304" s="191"/>
      <c r="S304" s="191">
        <v>1287</v>
      </c>
      <c r="T304" s="191"/>
      <c r="U304" s="191">
        <v>74245620504</v>
      </c>
      <c r="V304" s="191"/>
      <c r="W304" s="192">
        <v>69147826363</v>
      </c>
      <c r="X304" s="206"/>
      <c r="Y304" s="193">
        <f t="shared" si="8"/>
        <v>5.2041449886337972E-3</v>
      </c>
      <c r="Z304" s="30">
        <f t="shared" si="9"/>
        <v>0</v>
      </c>
    </row>
    <row r="305" spans="1:26" s="30" customFormat="1">
      <c r="A305" s="207" t="s">
        <v>162</v>
      </c>
      <c r="B305" s="190"/>
      <c r="C305" s="205">
        <v>5898566</v>
      </c>
      <c r="D305" s="205"/>
      <c r="E305" s="205">
        <v>54891268680</v>
      </c>
      <c r="F305" s="205"/>
      <c r="G305" s="205">
        <v>83580412813</v>
      </c>
      <c r="H305" s="191"/>
      <c r="I305" s="191">
        <v>0</v>
      </c>
      <c r="J305" s="191"/>
      <c r="K305" s="191">
        <v>0</v>
      </c>
      <c r="L305" s="191"/>
      <c r="M305" s="191">
        <v>325979</v>
      </c>
      <c r="N305" s="191"/>
      <c r="O305" s="191">
        <v>4467647574</v>
      </c>
      <c r="P305" s="191"/>
      <c r="Q305" s="191">
        <v>5572587</v>
      </c>
      <c r="R305" s="191"/>
      <c r="S305" s="191">
        <v>13730</v>
      </c>
      <c r="T305" s="191"/>
      <c r="U305" s="191">
        <v>51857751572</v>
      </c>
      <c r="V305" s="191"/>
      <c r="W305" s="192">
        <v>75920184695</v>
      </c>
      <c r="X305" s="206"/>
      <c r="Y305" s="193">
        <f t="shared" si="8"/>
        <v>5.7138404704511238E-3</v>
      </c>
      <c r="Z305" s="30">
        <f t="shared" si="9"/>
        <v>0</v>
      </c>
    </row>
    <row r="306" spans="1:26" s="30" customFormat="1">
      <c r="A306" s="190" t="s">
        <v>413</v>
      </c>
      <c r="B306" s="190"/>
      <c r="C306" s="205">
        <v>10170936</v>
      </c>
      <c r="D306" s="205"/>
      <c r="E306" s="205">
        <v>29144684304</v>
      </c>
      <c r="F306" s="205"/>
      <c r="G306" s="205">
        <v>38835226834</v>
      </c>
      <c r="H306" s="191"/>
      <c r="I306" s="191">
        <v>0</v>
      </c>
      <c r="J306" s="191"/>
      <c r="K306" s="191">
        <v>0</v>
      </c>
      <c r="L306" s="191"/>
      <c r="M306" s="191">
        <v>432377</v>
      </c>
      <c r="N306" s="191"/>
      <c r="O306" s="191">
        <v>1462373326</v>
      </c>
      <c r="P306" s="191"/>
      <c r="Q306" s="191">
        <v>9738559</v>
      </c>
      <c r="R306" s="191"/>
      <c r="S306" s="191">
        <v>3387</v>
      </c>
      <c r="T306" s="191"/>
      <c r="U306" s="191">
        <v>27905713656</v>
      </c>
      <c r="V306" s="191"/>
      <c r="W306" s="192">
        <v>32729529159</v>
      </c>
      <c r="X306" s="206"/>
      <c r="Y306" s="193">
        <f t="shared" si="8"/>
        <v>2.4632620302334519E-3</v>
      </c>
      <c r="Z306" s="30">
        <f t="shared" si="9"/>
        <v>0</v>
      </c>
    </row>
    <row r="307" spans="1:26" s="30" customFormat="1">
      <c r="A307" s="190" t="s">
        <v>120</v>
      </c>
      <c r="B307" s="190"/>
      <c r="C307" s="205">
        <v>10256351</v>
      </c>
      <c r="D307" s="205"/>
      <c r="E307" s="205">
        <v>34212322873</v>
      </c>
      <c r="F307" s="205"/>
      <c r="G307" s="205">
        <v>31935643802</v>
      </c>
      <c r="H307" s="191"/>
      <c r="I307" s="191">
        <v>0</v>
      </c>
      <c r="J307" s="191"/>
      <c r="K307" s="191">
        <v>0</v>
      </c>
      <c r="L307" s="191"/>
      <c r="M307" s="191">
        <v>1063920</v>
      </c>
      <c r="N307" s="191"/>
      <c r="O307" s="191">
        <v>3288388681</v>
      </c>
      <c r="P307" s="191"/>
      <c r="Q307" s="191">
        <v>9192431</v>
      </c>
      <c r="R307" s="191"/>
      <c r="S307" s="191">
        <v>3120</v>
      </c>
      <c r="T307" s="191"/>
      <c r="U307" s="191">
        <v>30663382850</v>
      </c>
      <c r="V307" s="191"/>
      <c r="W307" s="192">
        <v>28458685350</v>
      </c>
      <c r="X307" s="206"/>
      <c r="Y307" s="193">
        <f t="shared" si="8"/>
        <v>2.1418334102047262E-3</v>
      </c>
      <c r="Z307" s="30">
        <f t="shared" si="9"/>
        <v>0</v>
      </c>
    </row>
    <row r="308" spans="1:26" s="30" customFormat="1">
      <c r="A308" s="190" t="s">
        <v>238</v>
      </c>
      <c r="B308" s="190"/>
      <c r="C308" s="205">
        <v>4017877</v>
      </c>
      <c r="D308" s="205"/>
      <c r="E308" s="205">
        <v>27385735709</v>
      </c>
      <c r="F308" s="205"/>
      <c r="G308" s="205">
        <v>28545622691</v>
      </c>
      <c r="H308" s="191"/>
      <c r="I308" s="191">
        <v>0</v>
      </c>
      <c r="J308" s="191"/>
      <c r="K308" s="191">
        <v>0</v>
      </c>
      <c r="L308" s="191"/>
      <c r="M308" s="191">
        <v>274556</v>
      </c>
      <c r="N308" s="191"/>
      <c r="O308" s="191">
        <v>1916324724</v>
      </c>
      <c r="P308" s="191"/>
      <c r="Q308" s="191">
        <v>3743321</v>
      </c>
      <c r="R308" s="191"/>
      <c r="S308" s="191">
        <v>7240</v>
      </c>
      <c r="T308" s="191"/>
      <c r="U308" s="191">
        <v>25514369798</v>
      </c>
      <c r="V308" s="191"/>
      <c r="W308" s="192">
        <v>26892148336</v>
      </c>
      <c r="X308" s="206"/>
      <c r="Y308" s="193">
        <f t="shared" si="8"/>
        <v>2.0239340317322924E-3</v>
      </c>
      <c r="Z308" s="30">
        <f t="shared" si="9"/>
        <v>0</v>
      </c>
    </row>
    <row r="309" spans="1:26" s="30" customFormat="1" ht="58.8">
      <c r="A309" s="207" t="s">
        <v>398</v>
      </c>
      <c r="B309" s="190"/>
      <c r="C309" s="205">
        <v>7444756</v>
      </c>
      <c r="D309" s="205"/>
      <c r="E309" s="205">
        <v>15879630270</v>
      </c>
      <c r="F309" s="205"/>
      <c r="G309" s="205">
        <v>18157757357</v>
      </c>
      <c r="H309" s="191"/>
      <c r="I309" s="191">
        <v>0</v>
      </c>
      <c r="J309" s="191"/>
      <c r="K309" s="191">
        <v>0</v>
      </c>
      <c r="L309" s="191"/>
      <c r="M309" s="191">
        <v>720834</v>
      </c>
      <c r="N309" s="191"/>
      <c r="O309" s="191">
        <v>1754087861</v>
      </c>
      <c r="P309" s="191"/>
      <c r="Q309" s="191">
        <v>6723922</v>
      </c>
      <c r="R309" s="191"/>
      <c r="S309" s="191">
        <v>2541</v>
      </c>
      <c r="T309" s="191"/>
      <c r="U309" s="191">
        <v>14342094667</v>
      </c>
      <c r="V309" s="191"/>
      <c r="W309" s="192">
        <v>16953415000</v>
      </c>
      <c r="X309" s="206"/>
      <c r="Y309" s="193">
        <f t="shared" si="8"/>
        <v>1.2759335231929804E-3</v>
      </c>
      <c r="Z309" s="30">
        <f t="shared" si="9"/>
        <v>0</v>
      </c>
    </row>
    <row r="310" spans="1:26" s="30" customFormat="1">
      <c r="A310" s="207" t="s">
        <v>233</v>
      </c>
      <c r="B310" s="190"/>
      <c r="C310" s="205">
        <v>4186533</v>
      </c>
      <c r="D310" s="205"/>
      <c r="E310" s="205">
        <v>55214989571</v>
      </c>
      <c r="F310" s="205"/>
      <c r="G310" s="205">
        <v>50223928601</v>
      </c>
      <c r="H310" s="191"/>
      <c r="I310" s="191">
        <v>0</v>
      </c>
      <c r="J310" s="191"/>
      <c r="K310" s="191">
        <v>0</v>
      </c>
      <c r="L310" s="191"/>
      <c r="M310" s="191">
        <v>0</v>
      </c>
      <c r="N310" s="191"/>
      <c r="O310" s="191">
        <v>0</v>
      </c>
      <c r="P310" s="191"/>
      <c r="Q310" s="191">
        <v>4186533</v>
      </c>
      <c r="R310" s="191"/>
      <c r="S310" s="191">
        <v>10295</v>
      </c>
      <c r="T310" s="191"/>
      <c r="U310" s="191">
        <v>55214989571</v>
      </c>
      <c r="V310" s="191"/>
      <c r="W310" s="192">
        <v>42767191476</v>
      </c>
      <c r="X310" s="206"/>
      <c r="Y310" s="193">
        <f t="shared" si="8"/>
        <v>3.2187080477320633E-3</v>
      </c>
      <c r="Z310" s="30">
        <f t="shared" si="9"/>
        <v>0</v>
      </c>
    </row>
    <row r="311" spans="1:26" s="30" customFormat="1">
      <c r="A311" s="207" t="s">
        <v>533</v>
      </c>
      <c r="B311" s="190"/>
      <c r="C311" s="205">
        <v>1685555</v>
      </c>
      <c r="D311" s="205"/>
      <c r="E311" s="205">
        <v>90248417694</v>
      </c>
      <c r="F311" s="205"/>
      <c r="G311" s="205">
        <v>87222213164</v>
      </c>
      <c r="H311" s="191"/>
      <c r="I311" s="191">
        <v>0</v>
      </c>
      <c r="J311" s="191"/>
      <c r="K311" s="191">
        <v>0</v>
      </c>
      <c r="L311" s="191"/>
      <c r="M311" s="191">
        <v>153986</v>
      </c>
      <c r="N311" s="191"/>
      <c r="O311" s="191">
        <v>7766604843</v>
      </c>
      <c r="P311" s="191"/>
      <c r="Q311" s="191">
        <v>1531569</v>
      </c>
      <c r="R311" s="191"/>
      <c r="S311" s="191">
        <v>52700</v>
      </c>
      <c r="T311" s="191"/>
      <c r="U311" s="191">
        <v>82003659827</v>
      </c>
      <c r="V311" s="191"/>
      <c r="W311" s="192">
        <v>80089769509</v>
      </c>
      <c r="X311" s="206"/>
      <c r="Y311" s="193">
        <f t="shared" si="8"/>
        <v>6.0276482219854882E-3</v>
      </c>
      <c r="Z311" s="30">
        <f t="shared" si="9"/>
        <v>0</v>
      </c>
    </row>
    <row r="312" spans="1:26" s="30" customFormat="1">
      <c r="A312" s="207" t="s">
        <v>303</v>
      </c>
      <c r="B312" s="190"/>
      <c r="C312" s="205">
        <v>1342505</v>
      </c>
      <c r="D312" s="205"/>
      <c r="E312" s="205">
        <v>30715479799</v>
      </c>
      <c r="F312" s="205"/>
      <c r="G312" s="205">
        <v>28773952629</v>
      </c>
      <c r="H312" s="191"/>
      <c r="I312" s="191">
        <v>0</v>
      </c>
      <c r="J312" s="191"/>
      <c r="K312" s="191">
        <v>0</v>
      </c>
      <c r="L312" s="191"/>
      <c r="M312" s="191">
        <v>148016</v>
      </c>
      <c r="N312" s="191"/>
      <c r="O312" s="191">
        <v>3105805769</v>
      </c>
      <c r="P312" s="191"/>
      <c r="Q312" s="191">
        <v>1194489</v>
      </c>
      <c r="R312" s="191"/>
      <c r="S312" s="191">
        <v>21580</v>
      </c>
      <c r="T312" s="191"/>
      <c r="U312" s="191">
        <v>27328987787</v>
      </c>
      <c r="V312" s="191"/>
      <c r="W312" s="192">
        <v>25577815852</v>
      </c>
      <c r="X312" s="206"/>
      <c r="Y312" s="193">
        <f t="shared" si="8"/>
        <v>1.9250158564291396E-3</v>
      </c>
      <c r="Z312" s="30">
        <f t="shared" si="9"/>
        <v>0</v>
      </c>
    </row>
    <row r="313" spans="1:26" s="30" customFormat="1">
      <c r="A313" s="207" t="s">
        <v>223</v>
      </c>
      <c r="B313" s="190"/>
      <c r="C313" s="205">
        <v>952227</v>
      </c>
      <c r="D313" s="205"/>
      <c r="E313" s="205">
        <v>43805008961</v>
      </c>
      <c r="F313" s="205"/>
      <c r="G313" s="205">
        <v>39306437472</v>
      </c>
      <c r="H313" s="191"/>
      <c r="I313" s="191">
        <v>0</v>
      </c>
      <c r="J313" s="191"/>
      <c r="K313" s="191">
        <v>0</v>
      </c>
      <c r="L313" s="191"/>
      <c r="M313" s="191">
        <v>98776</v>
      </c>
      <c r="N313" s="191"/>
      <c r="O313" s="191">
        <v>3897933775</v>
      </c>
      <c r="P313" s="191"/>
      <c r="Q313" s="191">
        <v>853451</v>
      </c>
      <c r="R313" s="191"/>
      <c r="S313" s="191">
        <v>39340</v>
      </c>
      <c r="T313" s="191"/>
      <c r="U313" s="191">
        <v>39261046686</v>
      </c>
      <c r="V313" s="191"/>
      <c r="W313" s="192">
        <v>33315229431</v>
      </c>
      <c r="X313" s="206"/>
      <c r="Y313" s="193">
        <f t="shared" si="8"/>
        <v>2.5073425067385128E-3</v>
      </c>
      <c r="Z313" s="30">
        <f t="shared" si="9"/>
        <v>0</v>
      </c>
    </row>
    <row r="314" spans="1:26" s="30" customFormat="1">
      <c r="A314" s="207" t="s">
        <v>373</v>
      </c>
      <c r="B314" s="190"/>
      <c r="C314" s="205">
        <v>18365339</v>
      </c>
      <c r="D314" s="205"/>
      <c r="E314" s="205">
        <v>65851245836</v>
      </c>
      <c r="F314" s="205"/>
      <c r="G314" s="205">
        <v>79344574446</v>
      </c>
      <c r="H314" s="191"/>
      <c r="I314" s="191">
        <v>0</v>
      </c>
      <c r="J314" s="191"/>
      <c r="K314" s="191">
        <v>0</v>
      </c>
      <c r="L314" s="191"/>
      <c r="M314" s="191">
        <v>0</v>
      </c>
      <c r="N314" s="191"/>
      <c r="O314" s="191">
        <v>0</v>
      </c>
      <c r="P314" s="191"/>
      <c r="Q314" s="191">
        <v>18365339</v>
      </c>
      <c r="R314" s="191"/>
      <c r="S314" s="191">
        <v>3976</v>
      </c>
      <c r="T314" s="191"/>
      <c r="U314" s="191">
        <v>65851245836</v>
      </c>
      <c r="V314" s="191"/>
      <c r="W314" s="192">
        <v>72456138724</v>
      </c>
      <c r="X314" s="206"/>
      <c r="Y314" s="193">
        <f t="shared" si="8"/>
        <v>5.4531323841876499E-3</v>
      </c>
      <c r="Z314" s="30">
        <f t="shared" si="9"/>
        <v>0</v>
      </c>
    </row>
    <row r="315" spans="1:26" s="30" customFormat="1">
      <c r="A315" s="207" t="s">
        <v>414</v>
      </c>
      <c r="B315" s="190"/>
      <c r="C315" s="205">
        <v>9302258</v>
      </c>
      <c r="D315" s="205"/>
      <c r="E315" s="205">
        <v>61487027007</v>
      </c>
      <c r="F315" s="205"/>
      <c r="G315" s="205">
        <v>73935115885</v>
      </c>
      <c r="H315" s="191"/>
      <c r="I315" s="191">
        <v>0</v>
      </c>
      <c r="J315" s="191"/>
      <c r="K315" s="191">
        <v>0</v>
      </c>
      <c r="L315" s="191"/>
      <c r="M315" s="191">
        <v>600000</v>
      </c>
      <c r="N315" s="191"/>
      <c r="O315" s="191">
        <v>4972864844</v>
      </c>
      <c r="P315" s="191"/>
      <c r="Q315" s="191">
        <v>8702258</v>
      </c>
      <c r="R315" s="191"/>
      <c r="S315" s="191">
        <v>8360</v>
      </c>
      <c r="T315" s="191"/>
      <c r="U315" s="191">
        <v>57521084952</v>
      </c>
      <c r="V315" s="191"/>
      <c r="W315" s="192">
        <v>72188512606</v>
      </c>
      <c r="X315" s="206"/>
      <c r="Y315" s="193">
        <f t="shared" si="8"/>
        <v>5.4329905345580501E-3</v>
      </c>
      <c r="Z315" s="30">
        <f t="shared" si="9"/>
        <v>0</v>
      </c>
    </row>
    <row r="316" spans="1:26" s="30" customFormat="1" ht="58.8">
      <c r="A316" s="207" t="s">
        <v>267</v>
      </c>
      <c r="B316" s="190"/>
      <c r="C316" s="205">
        <v>7517375</v>
      </c>
      <c r="D316" s="205"/>
      <c r="E316" s="205">
        <v>34259081729</v>
      </c>
      <c r="F316" s="205"/>
      <c r="G316" s="205">
        <v>23444472072</v>
      </c>
      <c r="H316" s="191"/>
      <c r="I316" s="191">
        <v>0</v>
      </c>
      <c r="J316" s="191"/>
      <c r="K316" s="191">
        <v>0</v>
      </c>
      <c r="L316" s="191"/>
      <c r="M316" s="191">
        <v>441482</v>
      </c>
      <c r="N316" s="191"/>
      <c r="O316" s="191">
        <v>1320556541</v>
      </c>
      <c r="P316" s="191"/>
      <c r="Q316" s="191">
        <v>7075893</v>
      </c>
      <c r="R316" s="191"/>
      <c r="S316" s="191">
        <v>2988</v>
      </c>
      <c r="T316" s="191"/>
      <c r="U316" s="191">
        <v>32247107081</v>
      </c>
      <c r="V316" s="191"/>
      <c r="W316" s="192">
        <v>20979334688</v>
      </c>
      <c r="X316" s="206"/>
      <c r="Y316" s="193">
        <f t="shared" si="8"/>
        <v>1.5789288720121902E-3</v>
      </c>
      <c r="Z316" s="30">
        <f t="shared" si="9"/>
        <v>0</v>
      </c>
    </row>
    <row r="317" spans="1:26" s="30" customFormat="1">
      <c r="A317" s="207" t="s">
        <v>310</v>
      </c>
      <c r="B317" s="190"/>
      <c r="C317" s="205">
        <v>4790650</v>
      </c>
      <c r="D317" s="205"/>
      <c r="E317" s="205">
        <v>7098368600</v>
      </c>
      <c r="F317" s="205"/>
      <c r="G317" s="205">
        <v>7315818531</v>
      </c>
      <c r="H317" s="191"/>
      <c r="I317" s="191">
        <v>0</v>
      </c>
      <c r="J317" s="191"/>
      <c r="K317" s="191">
        <v>0</v>
      </c>
      <c r="L317" s="191"/>
      <c r="M317" s="191">
        <v>496947</v>
      </c>
      <c r="N317" s="191"/>
      <c r="O317" s="191">
        <v>734667272</v>
      </c>
      <c r="P317" s="191"/>
      <c r="Q317" s="191">
        <v>4293703</v>
      </c>
      <c r="R317" s="191"/>
      <c r="S317" s="191">
        <v>1447</v>
      </c>
      <c r="T317" s="191"/>
      <c r="U317" s="191">
        <v>6362035747</v>
      </c>
      <c r="V317" s="191"/>
      <c r="W317" s="192">
        <v>6164961846</v>
      </c>
      <c r="X317" s="206"/>
      <c r="Y317" s="193">
        <f t="shared" si="8"/>
        <v>4.639821232782351E-4</v>
      </c>
      <c r="Z317" s="30">
        <f t="shared" si="9"/>
        <v>0</v>
      </c>
    </row>
    <row r="318" spans="1:26" s="30" customFormat="1">
      <c r="A318" s="207" t="s">
        <v>337</v>
      </c>
      <c r="B318" s="190"/>
      <c r="C318" s="205">
        <v>2093989</v>
      </c>
      <c r="D318" s="205"/>
      <c r="E318" s="205">
        <v>4791355688</v>
      </c>
      <c r="F318" s="205"/>
      <c r="G318" s="205">
        <v>5747201623</v>
      </c>
      <c r="H318" s="191"/>
      <c r="I318" s="191">
        <v>0</v>
      </c>
      <c r="J318" s="191"/>
      <c r="K318" s="191">
        <v>0</v>
      </c>
      <c r="L318" s="191"/>
      <c r="M318" s="191">
        <v>197268</v>
      </c>
      <c r="N318" s="191"/>
      <c r="O318" s="191">
        <v>519484953</v>
      </c>
      <c r="P318" s="191"/>
      <c r="Q318" s="191">
        <v>1896721</v>
      </c>
      <c r="R318" s="191"/>
      <c r="S318" s="191">
        <v>2709</v>
      </c>
      <c r="T318" s="191"/>
      <c r="U318" s="191">
        <v>4339977408</v>
      </c>
      <c r="V318" s="191"/>
      <c r="W318" s="192">
        <v>5098498774</v>
      </c>
      <c r="X318" s="206"/>
      <c r="Y318" s="193">
        <f t="shared" si="8"/>
        <v>3.837188851747516E-4</v>
      </c>
      <c r="Z318" s="30">
        <f t="shared" si="9"/>
        <v>0</v>
      </c>
    </row>
    <row r="319" spans="1:26" s="30" customFormat="1" ht="58.8">
      <c r="A319" s="207" t="s">
        <v>360</v>
      </c>
      <c r="B319" s="190"/>
      <c r="C319" s="205">
        <v>37076</v>
      </c>
      <c r="D319" s="205"/>
      <c r="E319" s="205">
        <v>49888210</v>
      </c>
      <c r="F319" s="205"/>
      <c r="G319" s="205">
        <v>31822836</v>
      </c>
      <c r="H319" s="191"/>
      <c r="I319" s="191">
        <v>0</v>
      </c>
      <c r="J319" s="191"/>
      <c r="K319" s="191">
        <v>0</v>
      </c>
      <c r="L319" s="191"/>
      <c r="M319" s="191">
        <v>0</v>
      </c>
      <c r="N319" s="191"/>
      <c r="O319" s="191">
        <v>0</v>
      </c>
      <c r="P319" s="191"/>
      <c r="Q319" s="191">
        <v>37076</v>
      </c>
      <c r="R319" s="191"/>
      <c r="S319" s="191">
        <v>843</v>
      </c>
      <c r="T319" s="191"/>
      <c r="U319" s="191">
        <v>49888210</v>
      </c>
      <c r="V319" s="191"/>
      <c r="W319" s="192">
        <v>31013471</v>
      </c>
      <c r="X319" s="206"/>
      <c r="Y319" s="193">
        <f t="shared" si="8"/>
        <v>2.3341095183167122E-6</v>
      </c>
      <c r="Z319" s="30">
        <f t="shared" si="9"/>
        <v>0</v>
      </c>
    </row>
    <row r="320" spans="1:26" s="30" customFormat="1">
      <c r="A320" s="207" t="s">
        <v>534</v>
      </c>
      <c r="B320" s="190"/>
      <c r="C320" s="205">
        <v>11662996</v>
      </c>
      <c r="D320" s="205"/>
      <c r="E320" s="205">
        <v>44940296176</v>
      </c>
      <c r="F320" s="205"/>
      <c r="G320" s="205">
        <v>33676967433</v>
      </c>
      <c r="H320" s="191"/>
      <c r="I320" s="191">
        <v>0</v>
      </c>
      <c r="J320" s="191"/>
      <c r="K320" s="191">
        <v>0</v>
      </c>
      <c r="L320" s="191"/>
      <c r="M320" s="191">
        <v>1285896</v>
      </c>
      <c r="N320" s="191"/>
      <c r="O320" s="191">
        <v>3675998418</v>
      </c>
      <c r="P320" s="191"/>
      <c r="Q320" s="191">
        <v>10377100</v>
      </c>
      <c r="R320" s="191"/>
      <c r="S320" s="191">
        <v>2914</v>
      </c>
      <c r="T320" s="191"/>
      <c r="U320" s="191">
        <v>39985433198</v>
      </c>
      <c r="V320" s="191"/>
      <c r="W320" s="192">
        <v>30005122942</v>
      </c>
      <c r="X320" s="206"/>
      <c r="Y320" s="193">
        <f t="shared" si="8"/>
        <v>2.2582200830466655E-3</v>
      </c>
      <c r="Z320" s="30">
        <f t="shared" si="9"/>
        <v>0</v>
      </c>
    </row>
    <row r="321" spans="1:26" s="30" customFormat="1" ht="58.8">
      <c r="A321" s="207" t="s">
        <v>495</v>
      </c>
      <c r="B321" s="190"/>
      <c r="C321" s="205">
        <v>2980239</v>
      </c>
      <c r="D321" s="205"/>
      <c r="E321" s="205">
        <v>20519216140</v>
      </c>
      <c r="F321" s="205"/>
      <c r="G321" s="205">
        <v>24929210778</v>
      </c>
      <c r="H321" s="191"/>
      <c r="I321" s="191">
        <v>0</v>
      </c>
      <c r="J321" s="191"/>
      <c r="K321" s="191">
        <v>0</v>
      </c>
      <c r="L321" s="191"/>
      <c r="M321" s="191">
        <v>308144</v>
      </c>
      <c r="N321" s="191"/>
      <c r="O321" s="191">
        <v>2520091245</v>
      </c>
      <c r="P321" s="191"/>
      <c r="Q321" s="191">
        <v>2672095</v>
      </c>
      <c r="R321" s="191"/>
      <c r="S321" s="191">
        <v>8260</v>
      </c>
      <c r="T321" s="191"/>
      <c r="U321" s="191">
        <v>18397616718</v>
      </c>
      <c r="V321" s="191"/>
      <c r="W321" s="192">
        <v>21900891972</v>
      </c>
      <c r="X321" s="206"/>
      <c r="Y321" s="193">
        <f t="shared" si="8"/>
        <v>1.6482863337506232E-3</v>
      </c>
      <c r="Z321" s="30">
        <f t="shared" si="9"/>
        <v>0</v>
      </c>
    </row>
    <row r="322" spans="1:26" s="30" customFormat="1">
      <c r="A322" s="207" t="s">
        <v>393</v>
      </c>
      <c r="B322" s="190"/>
      <c r="C322" s="205">
        <v>122529</v>
      </c>
      <c r="D322" s="205"/>
      <c r="E322" s="205">
        <v>3822099782</v>
      </c>
      <c r="F322" s="205"/>
      <c r="G322" s="205">
        <v>4562966865</v>
      </c>
      <c r="H322" s="191"/>
      <c r="I322" s="191">
        <v>381573</v>
      </c>
      <c r="J322" s="191"/>
      <c r="K322" s="191">
        <v>0</v>
      </c>
      <c r="L322" s="191"/>
      <c r="M322" s="191">
        <v>13508</v>
      </c>
      <c r="N322" s="191"/>
      <c r="O322" s="191">
        <v>536713770</v>
      </c>
      <c r="P322" s="191"/>
      <c r="Q322" s="191">
        <v>490594</v>
      </c>
      <c r="R322" s="191"/>
      <c r="S322" s="191">
        <v>9171.11111020518</v>
      </c>
      <c r="T322" s="191"/>
      <c r="U322" s="191">
        <v>3400738930</v>
      </c>
      <c r="V322" s="191"/>
      <c r="W322" s="192">
        <v>4464512559</v>
      </c>
      <c r="X322" s="206"/>
      <c r="Y322" s="193">
        <f t="shared" si="8"/>
        <v>3.3600435303118452E-4</v>
      </c>
      <c r="Z322" s="30">
        <f t="shared" si="9"/>
        <v>0</v>
      </c>
    </row>
    <row r="323" spans="1:26" s="30" customFormat="1" ht="58.8">
      <c r="A323" s="207" t="s">
        <v>486</v>
      </c>
      <c r="B323" s="190"/>
      <c r="C323" s="205">
        <v>1943380</v>
      </c>
      <c r="D323" s="205"/>
      <c r="E323" s="205">
        <v>37355964109</v>
      </c>
      <c r="F323" s="205"/>
      <c r="G323" s="205">
        <v>38894974259</v>
      </c>
      <c r="H323" s="191"/>
      <c r="I323" s="191">
        <v>0</v>
      </c>
      <c r="J323" s="191"/>
      <c r="K323" s="191">
        <v>0</v>
      </c>
      <c r="L323" s="191"/>
      <c r="M323" s="191">
        <v>201591</v>
      </c>
      <c r="N323" s="191"/>
      <c r="O323" s="191">
        <v>3749693237</v>
      </c>
      <c r="P323" s="191"/>
      <c r="Q323" s="191">
        <v>1741789</v>
      </c>
      <c r="R323" s="191"/>
      <c r="S323" s="191">
        <v>18950</v>
      </c>
      <c r="T323" s="191"/>
      <c r="U323" s="191">
        <v>33480949361</v>
      </c>
      <c r="V323" s="191"/>
      <c r="W323" s="192">
        <v>32751758203</v>
      </c>
      <c r="X323" s="206"/>
      <c r="Y323" s="193">
        <f t="shared" si="8"/>
        <v>2.464935013666473E-3</v>
      </c>
      <c r="Z323" s="30">
        <f t="shared" si="9"/>
        <v>0</v>
      </c>
    </row>
    <row r="324" spans="1:26" s="30" customFormat="1" ht="30" thickBot="1">
      <c r="A324" s="207" t="s">
        <v>508</v>
      </c>
      <c r="B324" s="190"/>
      <c r="C324" s="205">
        <v>133750</v>
      </c>
      <c r="D324" s="205"/>
      <c r="E324" s="205">
        <v>3714670689</v>
      </c>
      <c r="F324" s="205"/>
      <c r="G324" s="205">
        <v>5122841944</v>
      </c>
      <c r="H324" s="191"/>
      <c r="I324" s="191">
        <v>0</v>
      </c>
      <c r="J324" s="191"/>
      <c r="K324" s="191">
        <v>0</v>
      </c>
      <c r="L324" s="191"/>
      <c r="M324" s="191">
        <v>0</v>
      </c>
      <c r="N324" s="191"/>
      <c r="O324" s="191">
        <v>0</v>
      </c>
      <c r="P324" s="191"/>
      <c r="Q324" s="191">
        <v>133750</v>
      </c>
      <c r="R324" s="191"/>
      <c r="S324" s="191">
        <v>37850</v>
      </c>
      <c r="T324" s="191"/>
      <c r="U324" s="191">
        <v>3714670689</v>
      </c>
      <c r="V324" s="191"/>
      <c r="W324" s="192">
        <v>5023304861</v>
      </c>
      <c r="X324" s="206"/>
      <c r="Y324" s="193">
        <f t="shared" si="8"/>
        <v>3.7805970474787262E-4</v>
      </c>
      <c r="Z324" s="30">
        <f t="shared" si="9"/>
        <v>0</v>
      </c>
    </row>
    <row r="325" spans="1:26" s="30" customFormat="1" ht="30" thickBot="1">
      <c r="A325" s="207" t="s">
        <v>2</v>
      </c>
      <c r="B325" s="190"/>
      <c r="C325" s="188">
        <f>SUM(C11:C324)</f>
        <v>3387833586</v>
      </c>
      <c r="D325" s="191"/>
      <c r="E325" s="188">
        <f>SUM(E11:E324)</f>
        <v>12654463732127</v>
      </c>
      <c r="F325" s="191"/>
      <c r="G325" s="188">
        <f>SUM(G11:G324)</f>
        <v>12239248651145</v>
      </c>
      <c r="H325" s="191"/>
      <c r="I325" s="190"/>
      <c r="J325" s="192"/>
      <c r="K325" s="188">
        <f>SUM(K11:K324)</f>
        <v>2172818648</v>
      </c>
      <c r="L325" s="208"/>
      <c r="M325" s="190"/>
      <c r="N325" s="192"/>
      <c r="O325" s="188">
        <f>SUM(O11:O324)</f>
        <v>922091706029</v>
      </c>
      <c r="P325" s="208"/>
      <c r="Q325" s="188">
        <f>SUM(Q11:Q324)</f>
        <v>3324495178</v>
      </c>
      <c r="R325" s="191"/>
      <c r="S325" s="215"/>
      <c r="T325" s="191"/>
      <c r="U325" s="188">
        <f>SUM(U11:U324)</f>
        <v>11663545433654</v>
      </c>
      <c r="V325" s="191"/>
      <c r="W325" s="188">
        <f>SUM(W11:W324)</f>
        <v>10954387811585</v>
      </c>
      <c r="X325" s="206"/>
      <c r="Y325" s="216">
        <f>SUM(Y11:Y324)</f>
        <v>0.82443983320516201</v>
      </c>
      <c r="Z325" s="30" t="e">
        <f>#REF!-(C325+I325-M325)</f>
        <v>#REF!</v>
      </c>
    </row>
    <row r="326" spans="1:26" s="30" customFormat="1" ht="30" thickTop="1">
      <c r="A326" s="190"/>
      <c r="B326" s="190"/>
      <c r="C326" s="217"/>
      <c r="D326" s="191"/>
      <c r="E326" s="208"/>
      <c r="F326" s="191"/>
      <c r="G326" s="209"/>
      <c r="H326" s="191"/>
      <c r="I326" s="217"/>
      <c r="J326" s="192"/>
      <c r="K326" s="209"/>
      <c r="L326" s="209"/>
      <c r="M326" s="192"/>
      <c r="N326" s="192"/>
      <c r="O326" s="209"/>
      <c r="P326" s="209"/>
      <c r="Q326" s="217"/>
      <c r="R326" s="191"/>
      <c r="S326" s="215"/>
      <c r="T326" s="191"/>
      <c r="U326" s="209"/>
      <c r="V326" s="191"/>
      <c r="W326" s="209"/>
      <c r="X326" s="206"/>
      <c r="Y326" s="218"/>
      <c r="Z326" s="30">
        <f>Q325-(C326+I326-M326)</f>
        <v>3324495178</v>
      </c>
    </row>
    <row r="327" spans="1:26" hidden="1">
      <c r="A327" s="207"/>
      <c r="U327" s="192">
        <v>16147263213946</v>
      </c>
      <c r="W327" s="191">
        <v>15411558481960</v>
      </c>
      <c r="Z327" s="30">
        <f t="shared" ref="Z327:Z330" si="10">Q327-(C327+I327-M327)</f>
        <v>0</v>
      </c>
    </row>
    <row r="328" spans="1:26" hidden="1">
      <c r="C328" s="191">
        <v>3931756586</v>
      </c>
      <c r="I328" s="192">
        <f>SUM(I11:I327)</f>
        <v>234168175</v>
      </c>
      <c r="K328" s="192">
        <v>515841980693</v>
      </c>
      <c r="M328" s="192">
        <f>SUM(M11:M327)</f>
        <v>297506583</v>
      </c>
      <c r="O328" s="192">
        <v>2020535876843</v>
      </c>
      <c r="Q328" s="192">
        <f>SUM(Q11:Q327)</f>
        <v>6648990356</v>
      </c>
      <c r="U328" s="192">
        <f>U327-U325</f>
        <v>4483717780292</v>
      </c>
      <c r="W328" s="191">
        <f>W327-W325</f>
        <v>4457170670375</v>
      </c>
      <c r="Z328" s="30">
        <f t="shared" si="10"/>
        <v>2780572178</v>
      </c>
    </row>
    <row r="329" spans="1:26" hidden="1">
      <c r="C329" s="191">
        <v>3931756586</v>
      </c>
      <c r="E329" s="192">
        <v>17651815144140</v>
      </c>
      <c r="G329" s="192">
        <v>18070516056193.668</v>
      </c>
      <c r="I329" s="192">
        <v>67822217</v>
      </c>
      <c r="K329" s="192">
        <f>K328-K325</f>
        <v>513669162045</v>
      </c>
      <c r="M329" s="192">
        <v>500305493</v>
      </c>
      <c r="O329" s="192">
        <f>O328-O325</f>
        <v>1098444170814</v>
      </c>
      <c r="Q329" s="192">
        <v>4099248470</v>
      </c>
      <c r="Z329" s="30">
        <f t="shared" si="10"/>
        <v>599975160</v>
      </c>
    </row>
    <row r="330" spans="1:26" hidden="1">
      <c r="C330" s="191">
        <f>C328-C329</f>
        <v>0</v>
      </c>
      <c r="E330" s="192">
        <f>E329-E325</f>
        <v>4997351412013</v>
      </c>
      <c r="G330" s="192" t="e">
        <f>G329-#REF!</f>
        <v>#REF!</v>
      </c>
      <c r="I330" s="192">
        <f>I328-I329</f>
        <v>166345958</v>
      </c>
      <c r="M330" s="192">
        <f>M328-M329</f>
        <v>-202798910</v>
      </c>
      <c r="Q330" s="192">
        <f>Q328-Q329</f>
        <v>2549741886</v>
      </c>
      <c r="Z330" s="30">
        <f t="shared" si="10"/>
        <v>2180597018</v>
      </c>
    </row>
    <row r="331" spans="1:26" hidden="1"/>
    <row r="332" spans="1:26" hidden="1"/>
    <row r="333" spans="1:26" s="140" customFormat="1" hidden="1">
      <c r="A333" s="190"/>
      <c r="B333" s="190"/>
      <c r="C333" s="191">
        <v>2483114543</v>
      </c>
      <c r="D333" s="192"/>
      <c r="E333" s="192">
        <v>9658483173321</v>
      </c>
      <c r="F333" s="192"/>
      <c r="G333" s="192">
        <v>9944262622589</v>
      </c>
      <c r="H333" s="192"/>
      <c r="I333" s="192">
        <v>365392347</v>
      </c>
      <c r="J333" s="192"/>
      <c r="K333" s="192">
        <v>1228082080418</v>
      </c>
      <c r="L333" s="192"/>
      <c r="M333" s="192">
        <v>41066060</v>
      </c>
      <c r="N333" s="192"/>
      <c r="O333" s="192">
        <v>415787484787</v>
      </c>
      <c r="P333" s="192"/>
      <c r="Q333" s="192">
        <v>2846890940</v>
      </c>
      <c r="R333" s="192"/>
      <c r="S333" s="192"/>
      <c r="T333" s="192"/>
      <c r="U333" s="192">
        <v>10540764712190</v>
      </c>
      <c r="V333" s="192"/>
      <c r="W333" s="191">
        <v>12428689816234</v>
      </c>
      <c r="X333" s="190"/>
      <c r="Y333" s="193"/>
    </row>
    <row r="334" spans="1:26" hidden="1">
      <c r="C334" s="191">
        <f>C326-C333</f>
        <v>-2483114543</v>
      </c>
      <c r="E334" s="192">
        <f>E325-E333</f>
        <v>2995980558806</v>
      </c>
      <c r="G334" s="192" t="e">
        <f>#REF!-G333</f>
        <v>#REF!</v>
      </c>
      <c r="I334" s="192">
        <f>I326-I333</f>
        <v>-365392347</v>
      </c>
      <c r="K334" s="192">
        <f>K325-K333</f>
        <v>-1225909261770</v>
      </c>
      <c r="M334" s="192">
        <f>M326-M333</f>
        <v>-41066060</v>
      </c>
      <c r="O334" s="192">
        <f>O325-O333</f>
        <v>506304221242</v>
      </c>
      <c r="Q334" s="192">
        <f>Q325-Q333</f>
        <v>477604238</v>
      </c>
      <c r="U334" s="192">
        <f>U325-U333</f>
        <v>1122780721464</v>
      </c>
      <c r="W334" s="191">
        <f>W325-W333</f>
        <v>-1474302004649</v>
      </c>
    </row>
    <row r="335" spans="1:26" hidden="1"/>
    <row r="336" spans="1:26" hidden="1"/>
  </sheetData>
  <autoFilter ref="A8:O326" xr:uid="{00000000-0001-0000-0100-000000000000}">
    <filterColumn colId="2" showButton="0"/>
    <filterColumn colId="3" showButton="0"/>
    <filterColumn colId="4" showButton="0"/>
    <filterColumn colId="5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sortState xmlns:xlrd2="http://schemas.microsoft.com/office/spreadsheetml/2017/richdata2" ref="A11:A309">
    <sortCondition ref="A11:A309"/>
  </sortState>
  <mergeCells count="23">
    <mergeCell ref="C8:G8"/>
    <mergeCell ref="Q8:Y8"/>
    <mergeCell ref="F9:F10"/>
    <mergeCell ref="G9:G10"/>
    <mergeCell ref="W9:W10"/>
    <mergeCell ref="S9:S10"/>
    <mergeCell ref="Y9:Y10"/>
    <mergeCell ref="A1:Y1"/>
    <mergeCell ref="A2:Y2"/>
    <mergeCell ref="A3:Y3"/>
    <mergeCell ref="A9:A10"/>
    <mergeCell ref="I9:K9"/>
    <mergeCell ref="M9:O9"/>
    <mergeCell ref="R9:R10"/>
    <mergeCell ref="V9:V10"/>
    <mergeCell ref="U9:U10"/>
    <mergeCell ref="Q9:Q10"/>
    <mergeCell ref="E9:E10"/>
    <mergeCell ref="C9:C10"/>
    <mergeCell ref="D9:D10"/>
    <mergeCell ref="A6:Y6"/>
    <mergeCell ref="A5:Y5"/>
    <mergeCell ref="I8:O8"/>
  </mergeCells>
  <phoneticPr fontId="23" type="noConversion"/>
  <conditionalFormatting sqref="A327 A11:A41 A43:A325">
    <cfRule type="duplicateValues" dxfId="2" priority="85"/>
  </conditionalFormatting>
  <conditionalFormatting sqref="A328:A1048576 A1:A9">
    <cfRule type="duplicateValues" dxfId="1" priority="64"/>
  </conditionalFormatting>
  <printOptions horizontalCentered="1"/>
  <pageMargins left="0" right="0" top="0.74803149606299202" bottom="0.74803149606299202" header="0.31496062992126" footer="0.31496062992126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26"/>
  <sheetViews>
    <sheetView rightToLeft="1" view="pageBreakPreview" zoomScale="50" zoomScaleNormal="100" zoomScaleSheetLayoutView="50" workbookViewId="0">
      <selection activeCell="E17" sqref="E17"/>
    </sheetView>
  </sheetViews>
  <sheetFormatPr defaultColWidth="9.109375" defaultRowHeight="16.2"/>
  <cols>
    <col min="1" max="1" width="29" style="82" customWidth="1"/>
    <col min="2" max="2" width="0.5546875" style="82" customWidth="1"/>
    <col min="3" max="3" width="12.5546875" style="82" customWidth="1"/>
    <col min="4" max="4" width="0.5546875" style="82" customWidth="1"/>
    <col min="5" max="5" width="29.109375" style="82" customWidth="1"/>
    <col min="6" max="6" width="0.5546875" style="82" customWidth="1"/>
    <col min="7" max="7" width="20.33203125" style="82" bestFit="1" customWidth="1"/>
    <col min="8" max="8" width="0.5546875" style="82" customWidth="1"/>
    <col min="9" max="9" width="16.5546875" style="82" bestFit="1" customWidth="1"/>
    <col min="10" max="10" width="0.44140625" style="82" customWidth="1"/>
    <col min="11" max="11" width="17.33203125" style="82" bestFit="1" customWidth="1"/>
    <col min="12" max="12" width="0.6640625" style="82" customWidth="1"/>
    <col min="13" max="13" width="7.88671875" style="82" bestFit="1" customWidth="1"/>
    <col min="14" max="14" width="1.109375" style="82" customWidth="1"/>
    <col min="15" max="15" width="17.33203125" style="82" bestFit="1" customWidth="1"/>
    <col min="16" max="16" width="0.5546875" style="82" customWidth="1"/>
    <col min="17" max="17" width="22.5546875" style="82" bestFit="1" customWidth="1"/>
    <col min="18" max="18" width="0.5546875" style="82" customWidth="1"/>
    <col min="19" max="19" width="13.6640625" style="82" bestFit="1" customWidth="1"/>
    <col min="20" max="20" width="17.33203125" style="82" bestFit="1" customWidth="1"/>
    <col min="21" max="21" width="0.5546875" style="82" customWidth="1"/>
    <col min="22" max="22" width="7.88671875" style="82" bestFit="1" customWidth="1"/>
    <col min="23" max="23" width="13.109375" style="82" bestFit="1" customWidth="1"/>
    <col min="24" max="24" width="0.5546875" style="82" customWidth="1"/>
    <col min="25" max="25" width="7.88671875" style="82" bestFit="1" customWidth="1"/>
    <col min="26" max="26" width="0.44140625" style="82" customWidth="1"/>
    <col min="27" max="27" width="21" style="82" bestFit="1" customWidth="1"/>
    <col min="28" max="28" width="0.6640625" style="82" customWidth="1"/>
    <col min="29" max="29" width="17.33203125" style="82" bestFit="1" customWidth="1"/>
    <col min="30" max="30" width="0.6640625" style="82" customWidth="1"/>
    <col min="31" max="31" width="22.5546875" style="82" bestFit="1" customWidth="1"/>
    <col min="32" max="32" width="0.6640625" style="82" customWidth="1"/>
    <col min="33" max="33" width="16.5546875" style="82" customWidth="1"/>
    <col min="34" max="34" width="20.44140625" style="82" customWidth="1"/>
    <col min="35" max="35" width="25.44140625" style="5" bestFit="1" customWidth="1"/>
    <col min="36" max="36" width="14.5546875" style="5" bestFit="1" customWidth="1"/>
    <col min="37" max="16384" width="9.109375" style="5"/>
  </cols>
  <sheetData>
    <row r="1" spans="1:36" s="1" customFormat="1" ht="25.2">
      <c r="A1" s="315" t="s">
        <v>72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5"/>
      <c r="O1" s="315"/>
      <c r="P1" s="315"/>
      <c r="Q1" s="315"/>
      <c r="R1" s="315"/>
      <c r="S1" s="315"/>
      <c r="T1" s="315"/>
      <c r="U1" s="315"/>
      <c r="V1" s="315"/>
      <c r="W1" s="315"/>
      <c r="X1" s="315"/>
      <c r="Y1" s="315"/>
      <c r="Z1" s="315"/>
      <c r="AA1" s="315"/>
      <c r="AB1" s="315"/>
      <c r="AC1" s="315"/>
      <c r="AD1" s="315"/>
      <c r="AE1" s="315"/>
      <c r="AF1" s="315"/>
      <c r="AG1" s="315"/>
      <c r="AH1" s="34"/>
    </row>
    <row r="2" spans="1:36" s="1" customFormat="1" ht="25.2">
      <c r="A2" s="315" t="s">
        <v>41</v>
      </c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  <c r="AC2" s="315"/>
      <c r="AD2" s="315"/>
      <c r="AE2" s="315"/>
      <c r="AF2" s="315"/>
      <c r="AG2" s="315"/>
      <c r="AH2" s="34"/>
    </row>
    <row r="3" spans="1:36" s="1" customFormat="1" ht="25.2">
      <c r="A3" s="315" t="str">
        <f>' سهام'!A3</f>
        <v>برای ماه منتهی به 1404/12/29</v>
      </c>
      <c r="B3" s="315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5"/>
      <c r="Z3" s="315"/>
      <c r="AA3" s="315"/>
      <c r="AB3" s="315"/>
      <c r="AC3" s="315"/>
      <c r="AD3" s="315"/>
      <c r="AE3" s="315"/>
      <c r="AF3" s="315"/>
      <c r="AG3" s="315"/>
      <c r="AH3" s="34"/>
    </row>
    <row r="4" spans="1:36" s="1" customFormat="1" ht="25.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34"/>
    </row>
    <row r="5" spans="1:36" ht="25.2">
      <c r="A5" s="316" t="s">
        <v>51</v>
      </c>
      <c r="B5" s="316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6"/>
      <c r="AA5" s="316"/>
      <c r="AB5" s="316"/>
      <c r="AC5" s="316"/>
      <c r="AD5" s="316"/>
      <c r="AE5" s="316"/>
      <c r="AF5" s="316"/>
      <c r="AG5" s="316"/>
    </row>
    <row r="6" spans="1:36" ht="25.2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</row>
    <row r="7" spans="1:36" ht="27.75" customHeight="1" thickBot="1">
      <c r="A7" s="317" t="s">
        <v>52</v>
      </c>
      <c r="B7" s="317"/>
      <c r="C7" s="317"/>
      <c r="D7" s="317"/>
      <c r="E7" s="317"/>
      <c r="F7" s="317"/>
      <c r="G7" s="317"/>
      <c r="H7" s="317"/>
      <c r="I7" s="317"/>
      <c r="J7" s="317"/>
      <c r="K7" s="317"/>
      <c r="L7" s="317"/>
      <c r="M7" s="317" t="str">
        <f>' سهام'!$C$8</f>
        <v>1403/11/30</v>
      </c>
      <c r="N7" s="317"/>
      <c r="O7" s="317"/>
      <c r="P7" s="317"/>
      <c r="Q7" s="317"/>
      <c r="R7" s="83"/>
      <c r="S7" s="318" t="s">
        <v>7</v>
      </c>
      <c r="T7" s="318"/>
      <c r="U7" s="318"/>
      <c r="V7" s="318"/>
      <c r="W7" s="318"/>
      <c r="X7" s="65"/>
      <c r="Y7" s="317" t="str">
        <f>' سهام'!Q8</f>
        <v>1404/12/29</v>
      </c>
      <c r="Z7" s="317"/>
      <c r="AA7" s="317"/>
      <c r="AB7" s="317"/>
      <c r="AC7" s="317"/>
      <c r="AD7" s="317"/>
      <c r="AE7" s="317"/>
      <c r="AF7" s="317"/>
      <c r="AG7" s="317"/>
    </row>
    <row r="8" spans="1:36" ht="26.25" customHeight="1">
      <c r="A8" s="320" t="s">
        <v>53</v>
      </c>
      <c r="B8" s="84"/>
      <c r="C8" s="321" t="s">
        <v>54</v>
      </c>
      <c r="D8" s="84"/>
      <c r="E8" s="323" t="s">
        <v>59</v>
      </c>
      <c r="F8" s="84"/>
      <c r="G8" s="319" t="s">
        <v>55</v>
      </c>
      <c r="H8" s="84"/>
      <c r="I8" s="321" t="s">
        <v>19</v>
      </c>
      <c r="J8" s="84"/>
      <c r="K8" s="323" t="s">
        <v>56</v>
      </c>
      <c r="L8" s="85"/>
      <c r="M8" s="324" t="s">
        <v>3</v>
      </c>
      <c r="N8" s="319"/>
      <c r="O8" s="319" t="s">
        <v>0</v>
      </c>
      <c r="P8" s="319"/>
      <c r="Q8" s="319" t="s">
        <v>17</v>
      </c>
      <c r="R8" s="84"/>
      <c r="S8" s="315" t="s">
        <v>4</v>
      </c>
      <c r="T8" s="315"/>
      <c r="U8" s="65"/>
      <c r="V8" s="315" t="s">
        <v>5</v>
      </c>
      <c r="W8" s="315"/>
      <c r="X8" s="65"/>
      <c r="Y8" s="324" t="s">
        <v>3</v>
      </c>
      <c r="Z8" s="320"/>
      <c r="AA8" s="319" t="s">
        <v>57</v>
      </c>
      <c r="AB8" s="84"/>
      <c r="AC8" s="319" t="s">
        <v>0</v>
      </c>
      <c r="AD8" s="320"/>
      <c r="AE8" s="319" t="s">
        <v>17</v>
      </c>
      <c r="AF8" s="86"/>
      <c r="AG8" s="319" t="s">
        <v>18</v>
      </c>
    </row>
    <row r="9" spans="1:36" s="7" customFormat="1" ht="55.5" customHeight="1" thickBot="1">
      <c r="A9" s="317"/>
      <c r="B9" s="84"/>
      <c r="C9" s="322"/>
      <c r="D9" s="84"/>
      <c r="E9" s="322"/>
      <c r="F9" s="84"/>
      <c r="G9" s="317"/>
      <c r="H9" s="84"/>
      <c r="I9" s="322"/>
      <c r="J9" s="84"/>
      <c r="K9" s="322"/>
      <c r="L9" s="83"/>
      <c r="M9" s="325"/>
      <c r="N9" s="320"/>
      <c r="O9" s="317"/>
      <c r="P9" s="320"/>
      <c r="Q9" s="317"/>
      <c r="R9" s="84"/>
      <c r="S9" s="87" t="s">
        <v>3</v>
      </c>
      <c r="T9" s="87" t="s">
        <v>0</v>
      </c>
      <c r="U9" s="88"/>
      <c r="V9" s="87" t="s">
        <v>3</v>
      </c>
      <c r="W9" s="87" t="s">
        <v>40</v>
      </c>
      <c r="X9" s="88"/>
      <c r="Y9" s="325"/>
      <c r="Z9" s="320"/>
      <c r="AA9" s="317"/>
      <c r="AB9" s="84"/>
      <c r="AC9" s="317"/>
      <c r="AD9" s="320"/>
      <c r="AE9" s="317"/>
      <c r="AF9" s="86"/>
      <c r="AG9" s="317"/>
      <c r="AH9" s="89"/>
      <c r="AJ9" s="6"/>
    </row>
    <row r="10" spans="1:36" s="7" customFormat="1" ht="55.5" customHeight="1" thickBot="1">
      <c r="A10" s="90" t="s">
        <v>69</v>
      </c>
      <c r="B10" s="84"/>
      <c r="C10" s="91" t="s">
        <v>186</v>
      </c>
      <c r="D10" s="80"/>
      <c r="E10" s="91" t="s">
        <v>173</v>
      </c>
      <c r="F10" s="80"/>
      <c r="G10" s="91" t="s">
        <v>69</v>
      </c>
      <c r="H10" s="80"/>
      <c r="I10" s="91" t="s">
        <v>69</v>
      </c>
      <c r="J10" s="91"/>
      <c r="K10" s="31">
        <v>0</v>
      </c>
      <c r="L10" s="83"/>
      <c r="M10" s="32">
        <v>0</v>
      </c>
      <c r="N10" s="92"/>
      <c r="O10" s="32">
        <v>0</v>
      </c>
      <c r="P10" s="32"/>
      <c r="Q10" s="32">
        <v>0</v>
      </c>
      <c r="R10" s="32"/>
      <c r="S10" s="32">
        <v>0</v>
      </c>
      <c r="T10" s="32">
        <v>0</v>
      </c>
      <c r="U10" s="32"/>
      <c r="V10" s="32">
        <v>0</v>
      </c>
      <c r="W10" s="32">
        <v>0</v>
      </c>
      <c r="X10" s="32"/>
      <c r="Y10" s="32">
        <v>0</v>
      </c>
      <c r="Z10" s="32"/>
      <c r="AA10" s="32">
        <v>0</v>
      </c>
      <c r="AB10" s="32"/>
      <c r="AC10" s="32">
        <v>0</v>
      </c>
      <c r="AD10" s="32"/>
      <c r="AE10" s="32">
        <v>0</v>
      </c>
      <c r="AF10" s="93"/>
      <c r="AG10" s="33">
        <f>AE10/درآمدها!$J$6</f>
        <v>0</v>
      </c>
      <c r="AH10" s="89"/>
      <c r="AI10" s="3"/>
      <c r="AJ10" s="6"/>
    </row>
    <row r="11" spans="1:36" s="7" customFormat="1" ht="55.5" customHeight="1" thickBot="1">
      <c r="A11" s="81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82"/>
      <c r="N11" s="82"/>
      <c r="O11" s="95">
        <f>SUM(O10:O10)</f>
        <v>0</v>
      </c>
      <c r="P11" s="82"/>
      <c r="Q11" s="95">
        <f>SUM(Q10:Q10)</f>
        <v>0</v>
      </c>
      <c r="R11" s="82"/>
      <c r="S11" s="82"/>
      <c r="T11" s="95">
        <f>SUM(T10:T10)</f>
        <v>0</v>
      </c>
      <c r="U11" s="82"/>
      <c r="V11" s="82"/>
      <c r="W11" s="95">
        <f>SUM(W10:W10)</f>
        <v>0</v>
      </c>
      <c r="X11" s="82"/>
      <c r="Y11" s="82"/>
      <c r="Z11" s="82"/>
      <c r="AA11" s="82"/>
      <c r="AB11" s="82"/>
      <c r="AC11" s="95">
        <f>SUM(AC10:AC10)</f>
        <v>0</v>
      </c>
      <c r="AD11" s="82"/>
      <c r="AE11" s="95">
        <f>SUM(AE10:AE10)</f>
        <v>0</v>
      </c>
      <c r="AF11" s="82"/>
      <c r="AG11" s="96">
        <f>SUM(AG10:AG10)</f>
        <v>0</v>
      </c>
      <c r="AH11" s="89"/>
      <c r="AI11" s="3"/>
      <c r="AJ11" s="6"/>
    </row>
    <row r="12" spans="1:36" s="7" customFormat="1" ht="55.5" customHeight="1" thickTop="1">
      <c r="A12" s="97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82"/>
      <c r="N12" s="82"/>
      <c r="O12" s="97"/>
      <c r="P12" s="82"/>
      <c r="Q12" s="97"/>
      <c r="R12" s="82"/>
      <c r="S12" s="82"/>
      <c r="T12" s="97"/>
      <c r="U12" s="82"/>
      <c r="V12" s="82"/>
      <c r="W12" s="97"/>
      <c r="X12" s="82"/>
      <c r="Y12" s="82"/>
      <c r="Z12" s="82"/>
      <c r="AA12" s="82"/>
      <c r="AB12" s="82"/>
      <c r="AC12" s="97"/>
      <c r="AD12" s="82"/>
      <c r="AE12" s="97"/>
      <c r="AF12" s="82"/>
      <c r="AG12" s="97"/>
      <c r="AH12" s="89"/>
      <c r="AJ12" s="6"/>
    </row>
    <row r="13" spans="1:36" s="7" customFormat="1" ht="55.5" customHeight="1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89"/>
      <c r="AI13" s="3"/>
      <c r="AJ13" s="6"/>
    </row>
    <row r="14" spans="1:36" s="8" customFormat="1" ht="29.4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3"/>
      <c r="AH14" s="98"/>
      <c r="AJ14" s="6"/>
    </row>
    <row r="15" spans="1:36" s="9" customFormat="1" ht="30.6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3"/>
      <c r="AD15" s="32"/>
      <c r="AE15" s="32"/>
      <c r="AF15" s="32"/>
      <c r="AG15" s="33"/>
      <c r="AH15" s="97"/>
    </row>
    <row r="16" spans="1:36" s="3" customFormat="1" ht="29.4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3"/>
      <c r="AD16" s="32"/>
      <c r="AE16" s="32"/>
      <c r="AF16" s="32"/>
      <c r="AG16" s="33"/>
      <c r="AH16" s="32"/>
    </row>
    <row r="17" spans="1:34" s="3" customFormat="1" ht="29.4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3"/>
      <c r="AD17" s="32"/>
      <c r="AE17" s="32"/>
      <c r="AF17" s="32"/>
      <c r="AG17" s="35"/>
      <c r="AH17" s="32"/>
    </row>
    <row r="18" spans="1:34" s="3" customFormat="1" ht="29.4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</row>
    <row r="19" spans="1:34" s="3" customFormat="1" ht="29.4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</row>
    <row r="20" spans="1:34" s="3" customFormat="1" ht="29.4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</row>
    <row r="21" spans="1:34" s="3" customFormat="1" ht="29.4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</row>
    <row r="22" spans="1:34" s="3" customFormat="1" ht="29.4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</row>
    <row r="23" spans="1:34" s="3" customFormat="1" ht="29.4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</row>
    <row r="24" spans="1:34" s="3" customFormat="1" ht="29.4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32"/>
    </row>
    <row r="25" spans="1:34" s="3" customFormat="1" ht="29.4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32"/>
    </row>
    <row r="26" spans="1:34" s="3" customFormat="1" ht="29.4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32"/>
    </row>
  </sheetData>
  <mergeCells count="28">
    <mergeCell ref="AD8:AD9"/>
    <mergeCell ref="AE8:AE9"/>
    <mergeCell ref="AG8:AG9"/>
    <mergeCell ref="S8:T8"/>
    <mergeCell ref="V8:W8"/>
    <mergeCell ref="Y8:Y9"/>
    <mergeCell ref="Z8:Z9"/>
    <mergeCell ref="AA8:AA9"/>
    <mergeCell ref="AC8:AC9"/>
    <mergeCell ref="Q8:Q9"/>
    <mergeCell ref="A8:A9"/>
    <mergeCell ref="C8:C9"/>
    <mergeCell ref="E8:E9"/>
    <mergeCell ref="G8:G9"/>
    <mergeCell ref="I8:I9"/>
    <mergeCell ref="K8:K9"/>
    <mergeCell ref="M8:M9"/>
    <mergeCell ref="N8:N9"/>
    <mergeCell ref="O8:O9"/>
    <mergeCell ref="P8:P9"/>
    <mergeCell ref="A1:AG1"/>
    <mergeCell ref="A2:AG2"/>
    <mergeCell ref="A3:AG3"/>
    <mergeCell ref="A5:AG5"/>
    <mergeCell ref="A7:L7"/>
    <mergeCell ref="M7:Q7"/>
    <mergeCell ref="S7:W7"/>
    <mergeCell ref="Y7:AG7"/>
  </mergeCells>
  <pageMargins left="0.25" right="0.25" top="0.75" bottom="0.75" header="0.3" footer="0.3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8"/>
  <sheetViews>
    <sheetView rightToLeft="1" view="pageBreakPreview" zoomScale="110" zoomScaleNormal="100" zoomScaleSheetLayoutView="110" workbookViewId="0">
      <selection activeCell="E17" sqref="E17"/>
    </sheetView>
  </sheetViews>
  <sheetFormatPr defaultColWidth="9.109375" defaultRowHeight="15.6"/>
  <cols>
    <col min="1" max="1" width="34.6640625" style="115" bestFit="1" customWidth="1"/>
    <col min="2" max="2" width="0.6640625" style="115" customWidth="1"/>
    <col min="3" max="3" width="15" style="116" bestFit="1" customWidth="1"/>
    <col min="4" max="4" width="0.44140625" style="115" customWidth="1"/>
    <col min="5" max="5" width="16.44140625" style="115" bestFit="1" customWidth="1"/>
    <col min="6" max="6" width="0.44140625" style="115" customWidth="1"/>
    <col min="7" max="7" width="16.44140625" style="115" bestFit="1" customWidth="1"/>
    <col min="8" max="8" width="0.44140625" style="115" customWidth="1"/>
    <col min="9" max="9" width="15" style="115" bestFit="1" customWidth="1"/>
    <col min="10" max="10" width="0.5546875" style="115" customWidth="1"/>
    <col min="11" max="11" width="14.5546875" style="115" bestFit="1" customWidth="1"/>
    <col min="12" max="12" width="18.88671875" style="25" bestFit="1" customWidth="1"/>
    <col min="13" max="13" width="16" style="25" customWidth="1"/>
    <col min="14" max="16384" width="9.109375" style="25"/>
  </cols>
  <sheetData>
    <row r="1" spans="1:13" ht="18.600000000000001">
      <c r="A1" s="329" t="s">
        <v>72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</row>
    <row r="2" spans="1:13" ht="18.600000000000001">
      <c r="A2" s="329" t="s">
        <v>41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</row>
    <row r="3" spans="1:13" ht="18.600000000000001">
      <c r="A3" s="329" t="str">
        <f>' سهام'!A3</f>
        <v>برای ماه منتهی به 1404/12/29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</row>
    <row r="4" spans="1:13" ht="18.600000000000001">
      <c r="A4" s="103"/>
      <c r="B4" s="103"/>
      <c r="C4" s="103"/>
      <c r="D4" s="103"/>
      <c r="E4" s="103"/>
      <c r="F4" s="103"/>
      <c r="G4" s="103"/>
      <c r="H4" s="103"/>
      <c r="I4" s="103"/>
      <c r="J4" s="103"/>
      <c r="K4" s="103"/>
    </row>
    <row r="5" spans="1:13" ht="18.600000000000001">
      <c r="A5" s="332" t="s">
        <v>42</v>
      </c>
      <c r="B5" s="332"/>
      <c r="C5" s="332"/>
      <c r="D5" s="332"/>
      <c r="E5" s="332"/>
      <c r="F5" s="332"/>
      <c r="G5" s="332"/>
      <c r="H5" s="332"/>
      <c r="I5" s="332"/>
      <c r="J5" s="332"/>
      <c r="K5" s="332"/>
    </row>
    <row r="6" spans="1:13" ht="18.600000000000001" thickBot="1">
      <c r="A6" s="176"/>
      <c r="B6" s="104"/>
      <c r="C6" s="105"/>
      <c r="D6" s="106"/>
      <c r="E6" s="106"/>
      <c r="F6" s="106"/>
      <c r="G6" s="106"/>
      <c r="H6" s="106"/>
      <c r="I6" s="106"/>
      <c r="J6" s="106"/>
      <c r="K6" s="106"/>
    </row>
    <row r="7" spans="1:13" ht="18.75" customHeight="1" thickBot="1">
      <c r="A7" s="175"/>
      <c r="B7" s="104"/>
      <c r="C7" s="107" t="str">
        <f>اوراق!M7</f>
        <v>1403/11/30</v>
      </c>
      <c r="D7" s="108"/>
      <c r="E7" s="328" t="s">
        <v>7</v>
      </c>
      <c r="F7" s="328"/>
      <c r="G7" s="328"/>
      <c r="H7" s="104"/>
      <c r="I7" s="333" t="str">
        <f>اوراق!Y7</f>
        <v>1404/12/29</v>
      </c>
      <c r="J7" s="333"/>
      <c r="K7" s="333"/>
    </row>
    <row r="8" spans="1:13" ht="24" customHeight="1">
      <c r="A8" s="336" t="s">
        <v>8</v>
      </c>
      <c r="B8" s="110"/>
      <c r="C8" s="338" t="s">
        <v>6</v>
      </c>
      <c r="D8" s="110"/>
      <c r="E8" s="326" t="s">
        <v>29</v>
      </c>
      <c r="F8" s="112"/>
      <c r="G8" s="326" t="s">
        <v>30</v>
      </c>
      <c r="H8" s="104"/>
      <c r="I8" s="334" t="s">
        <v>6</v>
      </c>
      <c r="J8" s="336"/>
      <c r="K8" s="330" t="s">
        <v>18</v>
      </c>
    </row>
    <row r="9" spans="1:13" ht="18.600000000000001" thickBot="1">
      <c r="A9" s="337"/>
      <c r="B9" s="110"/>
      <c r="C9" s="339"/>
      <c r="D9" s="110"/>
      <c r="E9" s="327"/>
      <c r="F9" s="104"/>
      <c r="G9" s="327"/>
      <c r="H9" s="104"/>
      <c r="I9" s="335"/>
      <c r="J9" s="336"/>
      <c r="K9" s="331"/>
    </row>
    <row r="10" spans="1:13" ht="18">
      <c r="A10" s="109" t="s">
        <v>443</v>
      </c>
      <c r="B10" s="110"/>
      <c r="C10" s="111">
        <v>195064</v>
      </c>
      <c r="D10" s="110"/>
      <c r="E10" s="144">
        <v>0</v>
      </c>
      <c r="F10" s="104"/>
      <c r="G10" s="144">
        <v>0</v>
      </c>
      <c r="H10" s="104"/>
      <c r="I10" s="146">
        <v>195064</v>
      </c>
      <c r="J10" s="109"/>
      <c r="K10" s="154">
        <f>I10/درآمدها!$J$6</f>
        <v>1.7035180403937126E-8</v>
      </c>
      <c r="L10" s="153"/>
    </row>
    <row r="11" spans="1:13" ht="18">
      <c r="A11" s="109" t="s">
        <v>322</v>
      </c>
      <c r="B11" s="110"/>
      <c r="C11" s="111">
        <v>1765282</v>
      </c>
      <c r="D11" s="110"/>
      <c r="E11" s="144">
        <v>7224</v>
      </c>
      <c r="F11" s="104"/>
      <c r="G11" s="144">
        <v>0</v>
      </c>
      <c r="H11" s="104"/>
      <c r="I11" s="146">
        <v>1772506</v>
      </c>
      <c r="J11" s="109"/>
      <c r="K11" s="154">
        <f>I11/درآمدها!$J$6</f>
        <v>1.5479514147695617E-7</v>
      </c>
    </row>
    <row r="12" spans="1:13" ht="41.4" customHeight="1">
      <c r="A12" s="109" t="s">
        <v>321</v>
      </c>
      <c r="B12" s="110"/>
      <c r="C12" s="111">
        <v>431637</v>
      </c>
      <c r="D12" s="110"/>
      <c r="E12" s="144">
        <v>1767</v>
      </c>
      <c r="F12" s="104"/>
      <c r="G12" s="144">
        <v>0</v>
      </c>
      <c r="H12" s="104"/>
      <c r="I12" s="146">
        <v>433404</v>
      </c>
      <c r="J12" s="109"/>
      <c r="K12" s="154">
        <f>I12/درآمدها!$J$6</f>
        <v>3.7849707418016478E-8</v>
      </c>
    </row>
    <row r="13" spans="1:13" ht="18.600000000000001" thickBot="1">
      <c r="A13" s="109" t="s">
        <v>323</v>
      </c>
      <c r="B13" s="110"/>
      <c r="C13" s="111">
        <v>106025314508</v>
      </c>
      <c r="D13" s="110"/>
      <c r="E13" s="145">
        <v>1058056320333</v>
      </c>
      <c r="F13" s="104"/>
      <c r="G13" s="145">
        <v>1073330521881</v>
      </c>
      <c r="H13" s="104"/>
      <c r="I13" s="147">
        <v>90751112960</v>
      </c>
      <c r="J13" s="109"/>
      <c r="K13" s="154">
        <f>I13/درآمدها!$J$6</f>
        <v>7.9254069491637436E-3</v>
      </c>
    </row>
    <row r="14" spans="1:13" s="2" customFormat="1" ht="18.600000000000001" thickBot="1">
      <c r="A14" s="109" t="s">
        <v>2</v>
      </c>
      <c r="B14" s="110"/>
      <c r="C14" s="158">
        <f>SUM(C10:C13)</f>
        <v>106027706491</v>
      </c>
      <c r="D14" s="159"/>
      <c r="E14" s="158">
        <f>SUM(E10:E13)</f>
        <v>1058056329324</v>
      </c>
      <c r="F14" s="159"/>
      <c r="G14" s="158">
        <f>SUM(G10:G13)</f>
        <v>1073330521881</v>
      </c>
      <c r="H14" s="159"/>
      <c r="I14" s="158">
        <f>SUM(I10:I13)</f>
        <v>90753513934</v>
      </c>
      <c r="J14" s="159"/>
      <c r="K14" s="160">
        <f>SUM(K10:K13)</f>
        <v>7.9256166291930431E-3</v>
      </c>
      <c r="M14" s="137"/>
    </row>
    <row r="15" spans="1:13" s="2" customFormat="1" ht="18.600000000000001" thickTop="1">
      <c r="A15" s="115"/>
      <c r="B15" s="115"/>
      <c r="C15" s="116"/>
      <c r="D15" s="104"/>
      <c r="E15" s="115"/>
      <c r="F15" s="104"/>
      <c r="G15" s="115"/>
      <c r="H15" s="104"/>
      <c r="I15" s="115"/>
      <c r="J15" s="104"/>
      <c r="K15" s="115"/>
      <c r="M15" s="138"/>
    </row>
    <row r="16" spans="1:13" s="2" customFormat="1" ht="24" customHeight="1">
      <c r="A16" s="104"/>
      <c r="B16" s="115"/>
      <c r="C16" s="116"/>
      <c r="D16" s="104"/>
      <c r="E16" s="115"/>
      <c r="F16" s="104"/>
      <c r="G16" s="115"/>
      <c r="H16" s="104"/>
      <c r="I16" s="115"/>
      <c r="J16" s="104"/>
      <c r="K16" s="115"/>
    </row>
    <row r="18" spans="9:9">
      <c r="I18" s="156"/>
    </row>
  </sheetData>
  <autoFilter ref="A9:K9" xr:uid="{00000000-0009-0000-0000-000003000000}">
    <sortState xmlns:xlrd2="http://schemas.microsoft.com/office/spreadsheetml/2017/richdata2" ref="A13:K14">
      <sortCondition descending="1" ref="I9"/>
    </sortState>
  </autoFilter>
  <mergeCells count="13">
    <mergeCell ref="G8:G9"/>
    <mergeCell ref="E7:G7"/>
    <mergeCell ref="A1:K1"/>
    <mergeCell ref="A2:K2"/>
    <mergeCell ref="A3:K3"/>
    <mergeCell ref="K8:K9"/>
    <mergeCell ref="A5:K5"/>
    <mergeCell ref="I7:K7"/>
    <mergeCell ref="I8:I9"/>
    <mergeCell ref="J8:J9"/>
    <mergeCell ref="A8:A9"/>
    <mergeCell ref="C8:C9"/>
    <mergeCell ref="E8:E9"/>
  </mergeCells>
  <pageMargins left="0.25" right="0.25" top="0.75" bottom="0.75" header="0.3" footer="0.3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9"/>
  <sheetViews>
    <sheetView rightToLeft="1" view="pageBreakPreview" zoomScaleNormal="100" zoomScaleSheetLayoutView="100" workbookViewId="0">
      <selection activeCell="E17" sqref="E17"/>
    </sheetView>
  </sheetViews>
  <sheetFormatPr defaultColWidth="9.109375" defaultRowHeight="16.8"/>
  <cols>
    <col min="1" max="1" width="60.109375" style="56" customWidth="1"/>
    <col min="2" max="2" width="1" style="56" customWidth="1"/>
    <col min="3" max="3" width="9.109375" style="57"/>
    <col min="4" max="4" width="1.109375" style="57" customWidth="1"/>
    <col min="5" max="5" width="25.33203125" style="58" bestFit="1" customWidth="1"/>
    <col min="6" max="6" width="1" style="57" customWidth="1"/>
    <col min="7" max="7" width="19.6640625" style="57" customWidth="1"/>
    <col min="8" max="8" width="1" style="57" customWidth="1"/>
    <col min="9" max="9" width="24.5546875" style="57" customWidth="1"/>
    <col min="10" max="10" width="25.5546875" style="21" bestFit="1" customWidth="1"/>
    <col min="11" max="11" width="7.6640625" style="21" bestFit="1" customWidth="1"/>
    <col min="12" max="12" width="17.33203125" style="11" hidden="1" customWidth="1"/>
    <col min="13" max="13" width="14.88671875" style="11" hidden="1" customWidth="1"/>
    <col min="14" max="16384" width="9.109375" style="11"/>
  </cols>
  <sheetData>
    <row r="1" spans="1:14" ht="20.399999999999999">
      <c r="A1" s="341" t="s">
        <v>72</v>
      </c>
      <c r="B1" s="341"/>
      <c r="C1" s="341"/>
      <c r="D1" s="341"/>
      <c r="E1" s="341"/>
      <c r="F1" s="341"/>
      <c r="G1" s="341"/>
      <c r="H1" s="341"/>
      <c r="I1" s="341"/>
      <c r="J1" s="16"/>
      <c r="K1" s="16"/>
    </row>
    <row r="2" spans="1:14" ht="20.399999999999999">
      <c r="A2" s="341" t="s">
        <v>41</v>
      </c>
      <c r="B2" s="341"/>
      <c r="C2" s="341"/>
      <c r="D2" s="341"/>
      <c r="E2" s="341"/>
      <c r="F2" s="341"/>
      <c r="G2" s="341"/>
      <c r="H2" s="341"/>
      <c r="I2" s="341"/>
      <c r="J2" s="17"/>
      <c r="K2" s="16"/>
    </row>
    <row r="3" spans="1:14" ht="20.399999999999999">
      <c r="A3" s="341" t="str">
        <f>سپرده!A3</f>
        <v>برای ماه منتهی به 1404/12/29</v>
      </c>
      <c r="B3" s="341"/>
      <c r="C3" s="341"/>
      <c r="D3" s="341"/>
      <c r="E3" s="341"/>
      <c r="F3" s="341"/>
      <c r="G3" s="341"/>
      <c r="H3" s="341"/>
      <c r="I3" s="341"/>
      <c r="J3" s="16"/>
      <c r="K3" s="16"/>
    </row>
    <row r="4" spans="1:14" ht="21" thickBot="1">
      <c r="A4" s="36"/>
      <c r="B4" s="36"/>
      <c r="C4" s="36"/>
      <c r="D4" s="36"/>
      <c r="E4" s="36"/>
      <c r="F4" s="36"/>
      <c r="G4" s="36"/>
      <c r="H4" s="36"/>
      <c r="I4" s="36"/>
      <c r="J4" s="16"/>
      <c r="K4" s="16"/>
      <c r="L4" s="20">
        <v>1495438279053</v>
      </c>
    </row>
    <row r="5" spans="1:14" ht="21" thickBot="1">
      <c r="A5" s="139" t="s">
        <v>23</v>
      </c>
      <c r="B5" s="41"/>
      <c r="C5" s="41"/>
      <c r="D5" s="41"/>
      <c r="E5" s="41"/>
      <c r="F5" s="41"/>
      <c r="G5" s="41"/>
      <c r="H5" s="41"/>
      <c r="I5" s="41"/>
      <c r="J5" s="4">
        <v>-602444637619</v>
      </c>
      <c r="K5" s="18" t="s">
        <v>68</v>
      </c>
      <c r="L5" s="20">
        <v>1419601569268</v>
      </c>
      <c r="N5" s="11" t="s">
        <v>515</v>
      </c>
    </row>
    <row r="6" spans="1:14" ht="21.75" customHeight="1" thickBot="1">
      <c r="A6" s="40"/>
      <c r="B6" s="40"/>
      <c r="C6" s="40"/>
      <c r="D6" s="40"/>
      <c r="E6" s="340" t="str">
        <f>اوراق!Y7</f>
        <v>1404/12/29</v>
      </c>
      <c r="F6" s="340"/>
      <c r="G6" s="340"/>
      <c r="H6" s="340"/>
      <c r="I6" s="340"/>
      <c r="J6" s="4">
        <v>11450656545728</v>
      </c>
      <c r="K6" s="18" t="s">
        <v>514</v>
      </c>
      <c r="L6" s="20">
        <v>14407796782824</v>
      </c>
    </row>
    <row r="7" spans="1:14" ht="21" thickBot="1">
      <c r="A7" s="173" t="s">
        <v>31</v>
      </c>
      <c r="B7" s="42"/>
      <c r="C7" s="174" t="s">
        <v>32</v>
      </c>
      <c r="D7" s="38"/>
      <c r="E7" s="44" t="s">
        <v>6</v>
      </c>
      <c r="F7" s="38"/>
      <c r="G7" s="43" t="s">
        <v>16</v>
      </c>
      <c r="H7" s="38"/>
      <c r="I7" s="43" t="s">
        <v>67</v>
      </c>
      <c r="J7" s="4">
        <v>-329853268743</v>
      </c>
      <c r="K7" s="18" t="s">
        <v>516</v>
      </c>
    </row>
    <row r="8" spans="1:14" ht="21" customHeight="1">
      <c r="A8" s="40" t="s">
        <v>37</v>
      </c>
      <c r="B8" s="40"/>
      <c r="C8" s="45" t="s">
        <v>440</v>
      </c>
      <c r="D8" s="41"/>
      <c r="E8" s="46">
        <f>'درآمد سرمایه گذاری در سهام '!T381</f>
        <v>-750098869754</v>
      </c>
      <c r="F8" s="41"/>
      <c r="G8" s="47">
        <f>E8/$J$5</f>
        <v>1.2450917858918349</v>
      </c>
      <c r="H8" s="48"/>
      <c r="I8" s="47">
        <f>-E8/$J$6</f>
        <v>6.5507062128576918E-2</v>
      </c>
      <c r="J8" s="20"/>
      <c r="K8" s="11"/>
    </row>
    <row r="9" spans="1:14" ht="18.75" customHeight="1">
      <c r="A9" s="40" t="s">
        <v>38</v>
      </c>
      <c r="B9" s="40"/>
      <c r="C9" s="45" t="s">
        <v>43</v>
      </c>
      <c r="D9" s="41"/>
      <c r="E9" s="49">
        <f>'درآمد سرمایه گذاری در اوراق بها'!Q12</f>
        <v>0</v>
      </c>
      <c r="F9" s="41"/>
      <c r="G9" s="47">
        <f>E9/$J$5</f>
        <v>0</v>
      </c>
      <c r="H9" s="50"/>
      <c r="I9" s="47">
        <f>-E9/$J$6</f>
        <v>0</v>
      </c>
      <c r="J9" s="11"/>
      <c r="K9" s="11"/>
    </row>
    <row r="10" spans="1:14" ht="18.75" customHeight="1">
      <c r="A10" s="40" t="s">
        <v>39</v>
      </c>
      <c r="B10" s="40"/>
      <c r="C10" s="45" t="s">
        <v>441</v>
      </c>
      <c r="D10" s="41"/>
      <c r="E10" s="49">
        <f>'درآمد سپرده بانکی'!G13</f>
        <v>847188198</v>
      </c>
      <c r="F10" s="41"/>
      <c r="G10" s="47">
        <f>E10/$J$5</f>
        <v>-1.4062507076970307E-3</v>
      </c>
      <c r="H10" s="50"/>
      <c r="I10" s="47">
        <f>-E10/$J$6</f>
        <v>-7.3985993258706908E-5</v>
      </c>
      <c r="J10" s="12"/>
      <c r="K10" s="11"/>
      <c r="M10" s="20">
        <v>-1419601569268</v>
      </c>
    </row>
    <row r="11" spans="1:14" ht="19.5" customHeight="1" thickBot="1">
      <c r="A11" s="40" t="s">
        <v>28</v>
      </c>
      <c r="B11" s="40"/>
      <c r="C11" s="45" t="s">
        <v>442</v>
      </c>
      <c r="D11" s="41"/>
      <c r="E11" s="51">
        <f>'سایر درآمدها'!E11</f>
        <v>29784851928</v>
      </c>
      <c r="F11" s="41"/>
      <c r="G11" s="47">
        <f>E11/$J$5</f>
        <v>-4.9439981814290185E-2</v>
      </c>
      <c r="H11" s="50"/>
      <c r="I11" s="47">
        <f>-E11/$J$6</f>
        <v>-2.6011479611718949E-3</v>
      </c>
      <c r="J11" s="12"/>
      <c r="K11" s="11"/>
      <c r="M11" s="20">
        <f>-2248255614</f>
        <v>-2248255614</v>
      </c>
    </row>
    <row r="12" spans="1:14" ht="19.5" customHeight="1" thickBot="1">
      <c r="A12" s="40"/>
      <c r="B12" s="52"/>
      <c r="C12" s="37"/>
      <c r="D12" s="37"/>
      <c r="E12" s="53">
        <f>SUM(E8:E11)</f>
        <v>-719466829628</v>
      </c>
      <c r="F12" s="37"/>
      <c r="G12" s="54">
        <f>SUM(G8:G11)</f>
        <v>1.1942455533698477</v>
      </c>
      <c r="H12" s="48"/>
      <c r="I12" s="55">
        <f>SUM(I8:I11)</f>
        <v>6.2831928174146318E-2</v>
      </c>
      <c r="J12" s="19"/>
      <c r="K12" s="11"/>
      <c r="M12" s="20">
        <v>-34535989521</v>
      </c>
    </row>
    <row r="13" spans="1:14" ht="17.399999999999999" thickTop="1">
      <c r="M13" s="20">
        <v>-11833581909</v>
      </c>
    </row>
    <row r="18" ht="18.75" customHeight="1"/>
    <row r="27" ht="18.75" customHeight="1"/>
    <row r="28" ht="17.399999999999999" customHeight="1"/>
    <row r="29" ht="17.399999999999999" customHeight="1"/>
  </sheetData>
  <mergeCells count="4">
    <mergeCell ref="E6:I6"/>
    <mergeCell ref="A1:I1"/>
    <mergeCell ref="A2:I2"/>
    <mergeCell ref="A3:I3"/>
  </mergeCells>
  <pageMargins left="0.25" right="0.25" top="0.75" bottom="0.75" header="0.3" footer="0.3"/>
  <pageSetup paperSize="9" scale="9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CX392"/>
  <sheetViews>
    <sheetView rightToLeft="1" view="pageBreakPreview" topLeftCell="A7" zoomScale="50" zoomScaleNormal="100" zoomScaleSheetLayoutView="50" workbookViewId="0">
      <pane xSplit="1" ySplit="4" topLeftCell="B11" activePane="bottomRight" state="frozen"/>
      <selection activeCell="A7" sqref="A7"/>
      <selection pane="topRight" activeCell="B7" sqref="B7"/>
      <selection pane="bottomLeft" activeCell="A11" sqref="A11"/>
      <selection pane="bottomRight" activeCell="N390" sqref="N390"/>
    </sheetView>
  </sheetViews>
  <sheetFormatPr defaultColWidth="9.109375" defaultRowHeight="29.4"/>
  <cols>
    <col min="1" max="1" width="2.44140625" style="23" customWidth="1"/>
    <col min="2" max="2" width="55.33203125" style="190" customWidth="1"/>
    <col min="3" max="3" width="2.33203125" style="190" customWidth="1"/>
    <col min="4" max="4" width="28.6640625" style="192" bestFit="1" customWidth="1"/>
    <col min="5" max="5" width="3.6640625" style="192" customWidth="1"/>
    <col min="6" max="6" width="30.44140625" style="219" bestFit="1" customWidth="1"/>
    <col min="7" max="7" width="1.33203125" style="219" customWidth="1"/>
    <col min="8" max="8" width="31.88671875" style="219" bestFit="1" customWidth="1"/>
    <col min="9" max="9" width="1.33203125" style="219" customWidth="1"/>
    <col min="10" max="10" width="35.109375" style="220" bestFit="1" customWidth="1"/>
    <col min="11" max="11" width="1.6640625" style="220" customWidth="1"/>
    <col min="12" max="12" width="21.44140625" style="221" customWidth="1"/>
    <col min="13" max="13" width="1" style="221" customWidth="1"/>
    <col min="14" max="14" width="31" style="192" bestFit="1" customWidth="1"/>
    <col min="15" max="15" width="1.109375" style="192" customWidth="1"/>
    <col min="16" max="16" width="32.88671875" style="219" customWidth="1"/>
    <col min="17" max="17" width="1.5546875" style="219" customWidth="1"/>
    <col min="18" max="18" width="29.5546875" style="219" customWidth="1"/>
    <col min="19" max="19" width="1.88671875" style="219" customWidth="1"/>
    <col min="20" max="20" width="32" style="219" customWidth="1"/>
    <col min="21" max="21" width="1.44140625" style="219" customWidth="1"/>
    <col min="22" max="22" width="18.109375" style="221" bestFit="1" customWidth="1"/>
    <col min="23" max="23" width="9.109375" style="24" customWidth="1"/>
    <col min="24" max="16325" width="9.109375" style="24"/>
    <col min="16326" max="16326" width="22.88671875" style="24" bestFit="1" customWidth="1"/>
    <col min="16327" max="16384" width="9.109375" style="24"/>
  </cols>
  <sheetData>
    <row r="1" spans="1:22" ht="30.6">
      <c r="B1" s="300" t="s">
        <v>72</v>
      </c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</row>
    <row r="2" spans="1:22" ht="30.6">
      <c r="B2" s="300" t="s">
        <v>44</v>
      </c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300"/>
      <c r="V2" s="300"/>
    </row>
    <row r="3" spans="1:22" ht="30.6">
      <c r="B3" s="300" t="str">
        <f>' سهام'!A3</f>
        <v>برای ماه منتهی به 1404/12/29</v>
      </c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  <c r="S3" s="300"/>
      <c r="T3" s="300"/>
      <c r="U3" s="300"/>
      <c r="V3" s="300"/>
    </row>
    <row r="5" spans="1:22" ht="30.6">
      <c r="B5" s="308" t="s">
        <v>24</v>
      </c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</row>
    <row r="6" spans="1:22" ht="9.75" customHeight="1"/>
    <row r="7" spans="1:22" ht="31.2" thickBot="1">
      <c r="B7" s="222"/>
      <c r="C7" s="195"/>
      <c r="D7" s="342" t="str">
        <f>'درآمد سود سهام'!$I$7</f>
        <v>طی اسفند ماه</v>
      </c>
      <c r="E7" s="342"/>
      <c r="F7" s="311"/>
      <c r="G7" s="311"/>
      <c r="H7" s="311"/>
      <c r="I7" s="311"/>
      <c r="J7" s="311"/>
      <c r="K7" s="311"/>
      <c r="L7" s="311"/>
      <c r="M7" s="198"/>
      <c r="N7" s="342" t="str">
        <f>'درآمد سود سهام'!$O$7</f>
        <v>از ابتدای سال مالی تا پایان اسفند ماه</v>
      </c>
      <c r="O7" s="342"/>
      <c r="P7" s="311"/>
      <c r="Q7" s="311"/>
      <c r="R7" s="311"/>
      <c r="S7" s="311"/>
      <c r="T7" s="311"/>
      <c r="U7" s="311"/>
      <c r="V7" s="311"/>
    </row>
    <row r="8" spans="1:22" s="99" customFormat="1" ht="24.75" customHeight="1">
      <c r="A8" s="100"/>
      <c r="B8" s="343" t="s">
        <v>20</v>
      </c>
      <c r="C8" s="344"/>
      <c r="D8" s="346" t="s">
        <v>9</v>
      </c>
      <c r="E8" s="224"/>
      <c r="F8" s="348" t="s">
        <v>10</v>
      </c>
      <c r="G8" s="225"/>
      <c r="H8" s="348" t="s">
        <v>11</v>
      </c>
      <c r="I8" s="225"/>
      <c r="J8" s="350" t="s">
        <v>2</v>
      </c>
      <c r="K8" s="350"/>
      <c r="L8" s="350"/>
      <c r="M8" s="226"/>
      <c r="N8" s="346" t="s">
        <v>9</v>
      </c>
      <c r="O8" s="224"/>
      <c r="P8" s="348" t="s">
        <v>10</v>
      </c>
      <c r="Q8" s="225"/>
      <c r="R8" s="348" t="s">
        <v>11</v>
      </c>
      <c r="S8" s="225"/>
      <c r="T8" s="350" t="s">
        <v>2</v>
      </c>
      <c r="U8" s="350"/>
      <c r="V8" s="350"/>
    </row>
    <row r="9" spans="1:22" s="99" customFormat="1" ht="6" customHeight="1" thickBot="1">
      <c r="A9" s="100"/>
      <c r="B9" s="344"/>
      <c r="C9" s="344"/>
      <c r="D9" s="347"/>
      <c r="E9" s="227"/>
      <c r="F9" s="349"/>
      <c r="G9" s="228"/>
      <c r="H9" s="349"/>
      <c r="I9" s="228"/>
      <c r="J9" s="311"/>
      <c r="K9" s="311"/>
      <c r="L9" s="311"/>
      <c r="M9" s="194"/>
      <c r="N9" s="347"/>
      <c r="O9" s="227"/>
      <c r="P9" s="349"/>
      <c r="Q9" s="228"/>
      <c r="R9" s="349"/>
      <c r="S9" s="228"/>
      <c r="T9" s="311"/>
      <c r="U9" s="311"/>
      <c r="V9" s="311"/>
    </row>
    <row r="10" spans="1:22" s="99" customFormat="1" ht="61.8" thickBot="1">
      <c r="A10" s="100"/>
      <c r="B10" s="345"/>
      <c r="C10" s="344"/>
      <c r="D10" s="204" t="s">
        <v>47</v>
      </c>
      <c r="E10" s="204"/>
      <c r="F10" s="229" t="s">
        <v>48</v>
      </c>
      <c r="G10" s="229"/>
      <c r="H10" s="229" t="s">
        <v>49</v>
      </c>
      <c r="I10" s="229"/>
      <c r="J10" s="230" t="s">
        <v>6</v>
      </c>
      <c r="K10" s="230"/>
      <c r="L10" s="231" t="s">
        <v>16</v>
      </c>
      <c r="M10" s="198"/>
      <c r="N10" s="204" t="s">
        <v>47</v>
      </c>
      <c r="O10" s="204"/>
      <c r="P10" s="229" t="s">
        <v>48</v>
      </c>
      <c r="Q10" s="229"/>
      <c r="R10" s="229" t="s">
        <v>49</v>
      </c>
      <c r="S10" s="229"/>
      <c r="T10" s="232" t="s">
        <v>6</v>
      </c>
      <c r="U10" s="232"/>
      <c r="V10" s="231" t="s">
        <v>16</v>
      </c>
    </row>
    <row r="11" spans="1:22" s="99" customFormat="1" ht="42.75" customHeight="1">
      <c r="A11" s="100"/>
      <c r="B11" s="233" t="s">
        <v>227</v>
      </c>
      <c r="C11" s="223"/>
      <c r="D11" s="200">
        <v>0</v>
      </c>
      <c r="E11" s="200"/>
      <c r="F11" s="200">
        <v>41702686</v>
      </c>
      <c r="G11" s="200"/>
      <c r="H11" s="200">
        <v>106585769</v>
      </c>
      <c r="I11" s="200"/>
      <c r="J11" s="234">
        <f t="shared" ref="J11:J75" si="0">D11+F11+H11</f>
        <v>148288455</v>
      </c>
      <c r="K11" s="234"/>
      <c r="L11" s="218">
        <f>J11/درآمدها!$J$7</f>
        <v>-4.4955884646859939E-4</v>
      </c>
      <c r="M11" s="218"/>
      <c r="N11" s="200">
        <v>2487448240</v>
      </c>
      <c r="O11" s="200"/>
      <c r="P11" s="200">
        <v>864109039</v>
      </c>
      <c r="Q11" s="200"/>
      <c r="R11" s="200">
        <v>1175829157</v>
      </c>
      <c r="S11" s="200"/>
      <c r="T11" s="234">
        <f>N11+P11+R11</f>
        <v>4527386436</v>
      </c>
      <c r="U11" s="228"/>
      <c r="V11" s="218">
        <f>T11/درآمدها!$J$5</f>
        <v>-7.5150248724816845E-3</v>
      </c>
    </row>
    <row r="12" spans="1:22" s="99" customFormat="1" ht="42.75" customHeight="1">
      <c r="A12" s="100"/>
      <c r="B12" s="233" t="s">
        <v>297</v>
      </c>
      <c r="C12" s="223"/>
      <c r="D12" s="200">
        <v>0</v>
      </c>
      <c r="E12" s="200"/>
      <c r="F12" s="200">
        <v>-800810561</v>
      </c>
      <c r="G12" s="200"/>
      <c r="H12" s="200">
        <v>-67982403</v>
      </c>
      <c r="I12" s="200"/>
      <c r="J12" s="234">
        <f t="shared" si="0"/>
        <v>-868792964</v>
      </c>
      <c r="K12" s="234"/>
      <c r="L12" s="218">
        <f>J12/درآمدها!$J$7</f>
        <v>2.6338770790745336E-3</v>
      </c>
      <c r="M12" s="218"/>
      <c r="N12" s="200">
        <v>4114581600</v>
      </c>
      <c r="O12" s="200"/>
      <c r="P12" s="200">
        <v>-875556505</v>
      </c>
      <c r="Q12" s="200"/>
      <c r="R12" s="200">
        <v>-6918344552</v>
      </c>
      <c r="S12" s="200"/>
      <c r="T12" s="234">
        <f t="shared" ref="T12:T75" si="1">N12+P12+R12</f>
        <v>-3679319457</v>
      </c>
      <c r="U12" s="228"/>
      <c r="V12" s="218">
        <f>T12/درآمدها!$J$5</f>
        <v>6.1073154730723776E-3</v>
      </c>
    </row>
    <row r="13" spans="1:22" s="99" customFormat="1" ht="42.75" customHeight="1">
      <c r="A13" s="100"/>
      <c r="B13" s="233" t="s">
        <v>211</v>
      </c>
      <c r="C13" s="223"/>
      <c r="D13" s="200">
        <v>0</v>
      </c>
      <c r="E13" s="200"/>
      <c r="F13" s="200">
        <v>-3395441597</v>
      </c>
      <c r="G13" s="200"/>
      <c r="H13" s="200">
        <v>-621455005</v>
      </c>
      <c r="I13" s="200"/>
      <c r="J13" s="234">
        <f t="shared" si="0"/>
        <v>-4016896602</v>
      </c>
      <c r="K13" s="234"/>
      <c r="L13" s="218">
        <f>J13/درآمدها!$J$7</f>
        <v>1.217782869730996E-2</v>
      </c>
      <c r="M13" s="218"/>
      <c r="N13" s="200">
        <v>0</v>
      </c>
      <c r="O13" s="200"/>
      <c r="P13" s="200">
        <v>-9601160004</v>
      </c>
      <c r="Q13" s="200"/>
      <c r="R13" s="200">
        <v>-7763774269</v>
      </c>
      <c r="S13" s="200"/>
      <c r="T13" s="234">
        <f t="shared" si="1"/>
        <v>-17364934273</v>
      </c>
      <c r="U13" s="228"/>
      <c r="V13" s="218">
        <f>T13/درآمدها!$J$5</f>
        <v>2.8824116256773769E-2</v>
      </c>
    </row>
    <row r="14" spans="1:22" s="99" customFormat="1" ht="42.75" customHeight="1">
      <c r="A14" s="100"/>
      <c r="B14" s="233" t="s">
        <v>401</v>
      </c>
      <c r="C14" s="223"/>
      <c r="D14" s="200">
        <v>0</v>
      </c>
      <c r="E14" s="200"/>
      <c r="F14" s="200">
        <v>5426855378</v>
      </c>
      <c r="G14" s="200"/>
      <c r="H14" s="200">
        <v>-3783773427</v>
      </c>
      <c r="I14" s="200"/>
      <c r="J14" s="234">
        <f t="shared" si="0"/>
        <v>1643081951</v>
      </c>
      <c r="K14" s="234"/>
      <c r="L14" s="218">
        <f>J14/درآمدها!$J$7</f>
        <v>-4.9812510794918982E-3</v>
      </c>
      <c r="M14" s="218"/>
      <c r="N14" s="200">
        <v>0</v>
      </c>
      <c r="O14" s="200"/>
      <c r="P14" s="200">
        <v>-10724923126</v>
      </c>
      <c r="Q14" s="200"/>
      <c r="R14" s="200">
        <v>-9035896692</v>
      </c>
      <c r="S14" s="200"/>
      <c r="T14" s="234">
        <f t="shared" si="1"/>
        <v>-19760819818</v>
      </c>
      <c r="U14" s="228"/>
      <c r="V14" s="218">
        <f>T14/درآمدها!$J$5</f>
        <v>3.2801055207494774E-2</v>
      </c>
    </row>
    <row r="15" spans="1:22" s="99" customFormat="1" ht="42.75" customHeight="1">
      <c r="A15" s="100"/>
      <c r="B15" s="233" t="s">
        <v>278</v>
      </c>
      <c r="C15" s="223"/>
      <c r="D15" s="200">
        <v>0</v>
      </c>
      <c r="E15" s="200"/>
      <c r="F15" s="200">
        <v>-75890198</v>
      </c>
      <c r="G15" s="200"/>
      <c r="H15" s="200">
        <v>-304302315</v>
      </c>
      <c r="I15" s="200"/>
      <c r="J15" s="234">
        <f t="shared" si="0"/>
        <v>-380192513</v>
      </c>
      <c r="K15" s="234"/>
      <c r="L15" s="218">
        <f>J15/درآمدها!$J$7</f>
        <v>1.1526110214060696E-3</v>
      </c>
      <c r="M15" s="218"/>
      <c r="N15" s="200">
        <v>5565174000</v>
      </c>
      <c r="O15" s="200"/>
      <c r="P15" s="200">
        <v>-3719294269</v>
      </c>
      <c r="Q15" s="200"/>
      <c r="R15" s="200">
        <v>-1142580101</v>
      </c>
      <c r="S15" s="200"/>
      <c r="T15" s="234">
        <f t="shared" si="1"/>
        <v>703299630</v>
      </c>
      <c r="U15" s="228"/>
      <c r="V15" s="218">
        <f>T15/درآمدها!$J$5</f>
        <v>-1.1674095611168558E-3</v>
      </c>
    </row>
    <row r="16" spans="1:22" s="99" customFormat="1" ht="42.75" customHeight="1">
      <c r="A16" s="100"/>
      <c r="B16" s="233" t="s">
        <v>221</v>
      </c>
      <c r="C16" s="223"/>
      <c r="D16" s="200">
        <v>0</v>
      </c>
      <c r="E16" s="200"/>
      <c r="F16" s="200">
        <v>-586602803</v>
      </c>
      <c r="G16" s="200"/>
      <c r="H16" s="200">
        <v>-687917531</v>
      </c>
      <c r="I16" s="200"/>
      <c r="J16" s="234">
        <f t="shared" si="0"/>
        <v>-1274520334</v>
      </c>
      <c r="K16" s="234"/>
      <c r="L16" s="218">
        <f>J16/درآمدها!$J$7</f>
        <v>3.8639008758558717E-3</v>
      </c>
      <c r="M16" s="218"/>
      <c r="N16" s="200">
        <v>0</v>
      </c>
      <c r="O16" s="200"/>
      <c r="P16" s="200">
        <v>-15040088996</v>
      </c>
      <c r="Q16" s="200"/>
      <c r="R16" s="200">
        <v>-5404235050</v>
      </c>
      <c r="S16" s="200"/>
      <c r="T16" s="234">
        <f t="shared" si="1"/>
        <v>-20444324046</v>
      </c>
      <c r="U16" s="228"/>
      <c r="V16" s="218">
        <f>T16/درآمدها!$J$5</f>
        <v>3.3935606310317043E-2</v>
      </c>
    </row>
    <row r="17" spans="1:22" s="99" customFormat="1" ht="42.75" customHeight="1">
      <c r="A17" s="100"/>
      <c r="B17" s="233" t="s">
        <v>203</v>
      </c>
      <c r="C17" s="223"/>
      <c r="D17" s="200">
        <v>0</v>
      </c>
      <c r="E17" s="200"/>
      <c r="F17" s="200">
        <v>540119659</v>
      </c>
      <c r="G17" s="200"/>
      <c r="H17" s="200">
        <v>-1161531710</v>
      </c>
      <c r="I17" s="200"/>
      <c r="J17" s="234">
        <f t="shared" si="0"/>
        <v>-621412051</v>
      </c>
      <c r="K17" s="234"/>
      <c r="L17" s="218">
        <f>J17/درآمدها!$J$7</f>
        <v>1.8839044808258772E-3</v>
      </c>
      <c r="M17" s="218"/>
      <c r="N17" s="200">
        <v>1943637300</v>
      </c>
      <c r="O17" s="200"/>
      <c r="P17" s="200">
        <v>-9731687539</v>
      </c>
      <c r="Q17" s="200"/>
      <c r="R17" s="200">
        <v>-7720014835</v>
      </c>
      <c r="S17" s="200"/>
      <c r="T17" s="234">
        <f t="shared" si="1"/>
        <v>-15508065074</v>
      </c>
      <c r="U17" s="228"/>
      <c r="V17" s="218">
        <f>T17/درآمدها!$J$5</f>
        <v>2.57418924588514E-2</v>
      </c>
    </row>
    <row r="18" spans="1:22" s="99" customFormat="1" ht="42.75" customHeight="1">
      <c r="A18" s="100"/>
      <c r="B18" s="233" t="s">
        <v>121</v>
      </c>
      <c r="C18" s="223"/>
      <c r="D18" s="200">
        <v>0</v>
      </c>
      <c r="E18" s="200"/>
      <c r="F18" s="200">
        <v>-324194395</v>
      </c>
      <c r="G18" s="200"/>
      <c r="H18" s="200">
        <v>-553189458</v>
      </c>
      <c r="I18" s="200"/>
      <c r="J18" s="234">
        <f t="shared" si="0"/>
        <v>-877383853</v>
      </c>
      <c r="K18" s="234"/>
      <c r="L18" s="218">
        <f>J18/درآمدها!$J$7</f>
        <v>2.65992165650964E-3</v>
      </c>
      <c r="M18" s="218"/>
      <c r="N18" s="200">
        <v>5612721000</v>
      </c>
      <c r="O18" s="200"/>
      <c r="P18" s="200">
        <v>-4229259884</v>
      </c>
      <c r="Q18" s="200"/>
      <c r="R18" s="200">
        <v>-6386126425</v>
      </c>
      <c r="S18" s="200"/>
      <c r="T18" s="234">
        <f t="shared" si="1"/>
        <v>-5002665309</v>
      </c>
      <c r="U18" s="228"/>
      <c r="V18" s="218">
        <f>T18/درآمدها!$J$5</f>
        <v>8.3039419668032664E-3</v>
      </c>
    </row>
    <row r="19" spans="1:22" s="99" customFormat="1" ht="42.75" customHeight="1">
      <c r="A19" s="100"/>
      <c r="B19" s="233" t="s">
        <v>535</v>
      </c>
      <c r="C19" s="223"/>
      <c r="D19" s="200">
        <v>0</v>
      </c>
      <c r="E19" s="200"/>
      <c r="F19" s="200">
        <v>0</v>
      </c>
      <c r="G19" s="200"/>
      <c r="H19" s="200">
        <v>0</v>
      </c>
      <c r="I19" s="200"/>
      <c r="J19" s="234">
        <f t="shared" si="0"/>
        <v>0</v>
      </c>
      <c r="K19" s="234"/>
      <c r="L19" s="218">
        <f>J19/درآمدها!$J$7</f>
        <v>0</v>
      </c>
      <c r="M19" s="218"/>
      <c r="N19" s="200">
        <v>0</v>
      </c>
      <c r="O19" s="200"/>
      <c r="P19" s="200">
        <v>0</v>
      </c>
      <c r="Q19" s="200"/>
      <c r="R19" s="200">
        <v>6365436706</v>
      </c>
      <c r="S19" s="200"/>
      <c r="T19" s="234">
        <f t="shared" si="1"/>
        <v>6365436706</v>
      </c>
      <c r="U19" s="228"/>
      <c r="V19" s="218">
        <f>T19/درآمدها!$J$5</f>
        <v>-1.0566011063120542E-2</v>
      </c>
    </row>
    <row r="20" spans="1:22" s="99" customFormat="1" ht="42.75" customHeight="1">
      <c r="A20" s="100"/>
      <c r="B20" s="233" t="s">
        <v>325</v>
      </c>
      <c r="C20" s="223"/>
      <c r="D20" s="200">
        <v>0</v>
      </c>
      <c r="E20" s="200"/>
      <c r="F20" s="200">
        <v>0</v>
      </c>
      <c r="G20" s="200"/>
      <c r="H20" s="200">
        <v>0</v>
      </c>
      <c r="I20" s="200"/>
      <c r="J20" s="234">
        <f t="shared" si="0"/>
        <v>0</v>
      </c>
      <c r="K20" s="234"/>
      <c r="L20" s="218">
        <f>J20/درآمدها!$J$7</f>
        <v>0</v>
      </c>
      <c r="M20" s="218"/>
      <c r="N20" s="200">
        <v>0</v>
      </c>
      <c r="O20" s="200"/>
      <c r="P20" s="200">
        <v>0</v>
      </c>
      <c r="Q20" s="200"/>
      <c r="R20" s="200">
        <v>-236099965</v>
      </c>
      <c r="S20" s="200"/>
      <c r="T20" s="234">
        <f t="shared" si="1"/>
        <v>-236099965</v>
      </c>
      <c r="U20" s="228"/>
      <c r="V20" s="218">
        <f>T20/درآمدها!$J$5</f>
        <v>3.9190317293406651E-4</v>
      </c>
    </row>
    <row r="21" spans="1:22" s="99" customFormat="1" ht="42.75" customHeight="1">
      <c r="A21" s="100"/>
      <c r="B21" s="233" t="s">
        <v>394</v>
      </c>
      <c r="C21" s="223"/>
      <c r="D21" s="200">
        <v>0</v>
      </c>
      <c r="E21" s="200"/>
      <c r="F21" s="200">
        <v>0</v>
      </c>
      <c r="G21" s="200"/>
      <c r="H21" s="200">
        <v>0</v>
      </c>
      <c r="I21" s="200"/>
      <c r="J21" s="234">
        <f t="shared" si="0"/>
        <v>0</v>
      </c>
      <c r="K21" s="234"/>
      <c r="L21" s="218">
        <f>J21/درآمدها!$J$7</f>
        <v>0</v>
      </c>
      <c r="M21" s="218"/>
      <c r="N21" s="200">
        <v>0</v>
      </c>
      <c r="O21" s="200"/>
      <c r="P21" s="200">
        <v>0</v>
      </c>
      <c r="Q21" s="200"/>
      <c r="R21" s="200">
        <v>1461341250</v>
      </c>
      <c r="S21" s="200"/>
      <c r="T21" s="234">
        <f t="shared" si="1"/>
        <v>1461341250</v>
      </c>
      <c r="U21" s="228"/>
      <c r="V21" s="218">
        <f>T21/درآمدها!$J$5</f>
        <v>-2.4256855464355317E-3</v>
      </c>
    </row>
    <row r="22" spans="1:22" s="99" customFormat="1" ht="42.75" customHeight="1">
      <c r="A22" s="100"/>
      <c r="B22" s="233" t="s">
        <v>108</v>
      </c>
      <c r="C22" s="223"/>
      <c r="D22" s="200">
        <v>0</v>
      </c>
      <c r="E22" s="200"/>
      <c r="F22" s="200">
        <v>3346624685</v>
      </c>
      <c r="G22" s="200"/>
      <c r="H22" s="200">
        <v>-4089852287</v>
      </c>
      <c r="I22" s="200"/>
      <c r="J22" s="234">
        <f t="shared" si="0"/>
        <v>-743227602</v>
      </c>
      <c r="K22" s="234"/>
      <c r="L22" s="218">
        <f>J22/درآمدها!$J$7</f>
        <v>2.2532067207709683E-3</v>
      </c>
      <c r="M22" s="218"/>
      <c r="N22" s="200">
        <v>6359194240</v>
      </c>
      <c r="O22" s="200"/>
      <c r="P22" s="200">
        <v>-3067586677</v>
      </c>
      <c r="Q22" s="200"/>
      <c r="R22" s="200">
        <v>-17961887520</v>
      </c>
      <c r="S22" s="200"/>
      <c r="T22" s="234">
        <f t="shared" si="1"/>
        <v>-14670279957</v>
      </c>
      <c r="U22" s="228"/>
      <c r="V22" s="218">
        <f>T22/درآمدها!$J$5</f>
        <v>2.4351249958801734E-2</v>
      </c>
    </row>
    <row r="23" spans="1:22" s="99" customFormat="1" ht="42.75" customHeight="1">
      <c r="A23" s="100"/>
      <c r="B23" s="233" t="s">
        <v>180</v>
      </c>
      <c r="C23" s="223"/>
      <c r="D23" s="200">
        <v>0</v>
      </c>
      <c r="E23" s="200"/>
      <c r="F23" s="200">
        <v>364087991</v>
      </c>
      <c r="G23" s="200"/>
      <c r="H23" s="200">
        <v>-211211461</v>
      </c>
      <c r="I23" s="200"/>
      <c r="J23" s="234">
        <f t="shared" si="0"/>
        <v>152876530</v>
      </c>
      <c r="K23" s="234"/>
      <c r="L23" s="218">
        <f>J23/درآمدها!$J$7</f>
        <v>-4.6346828874117163E-4</v>
      </c>
      <c r="M23" s="218"/>
      <c r="N23" s="200">
        <v>3459890700</v>
      </c>
      <c r="O23" s="200"/>
      <c r="P23" s="200">
        <v>-1634291154</v>
      </c>
      <c r="Q23" s="200"/>
      <c r="R23" s="200">
        <v>-17882065557</v>
      </c>
      <c r="S23" s="200"/>
      <c r="T23" s="234">
        <f t="shared" si="1"/>
        <v>-16056466011</v>
      </c>
      <c r="U23" s="228"/>
      <c r="V23" s="218">
        <f>T23/درآمدها!$J$5</f>
        <v>2.6652185127680535E-2</v>
      </c>
    </row>
    <row r="24" spans="1:22" s="99" customFormat="1" ht="42.6" customHeight="1">
      <c r="A24" s="100"/>
      <c r="B24" s="233" t="s">
        <v>286</v>
      </c>
      <c r="C24" s="223"/>
      <c r="D24" s="200">
        <f>'درآمد سود سهام'!M204</f>
        <v>684481429</v>
      </c>
      <c r="E24" s="200"/>
      <c r="F24" s="200">
        <v>-2900947562</v>
      </c>
      <c r="G24" s="200"/>
      <c r="H24" s="200">
        <v>-510935018</v>
      </c>
      <c r="I24" s="200"/>
      <c r="J24" s="234">
        <f t="shared" si="0"/>
        <v>-2727401151</v>
      </c>
      <c r="K24" s="234"/>
      <c r="L24" s="218">
        <f>J24/درآمدها!$J$7</f>
        <v>8.2685284926644516E-3</v>
      </c>
      <c r="M24" s="218"/>
      <c r="N24" s="200">
        <f>'درآمد سود سهام'!S204</f>
        <v>684481429</v>
      </c>
      <c r="O24" s="200"/>
      <c r="P24" s="200">
        <v>-4637243201</v>
      </c>
      <c r="Q24" s="200"/>
      <c r="R24" s="200">
        <v>-4519363248</v>
      </c>
      <c r="S24" s="200"/>
      <c r="T24" s="234">
        <f t="shared" si="1"/>
        <v>-8472125020</v>
      </c>
      <c r="U24" s="228"/>
      <c r="V24" s="218">
        <f>T24/درآمدها!$J$5</f>
        <v>1.4062910499932061E-2</v>
      </c>
    </row>
    <row r="25" spans="1:22" s="99" customFormat="1" ht="42.75" customHeight="1">
      <c r="A25" s="100"/>
      <c r="B25" s="233" t="s">
        <v>78</v>
      </c>
      <c r="C25" s="223"/>
      <c r="D25" s="200">
        <v>0</v>
      </c>
      <c r="E25" s="200"/>
      <c r="F25" s="200">
        <v>-5086240602</v>
      </c>
      <c r="G25" s="200"/>
      <c r="H25" s="200">
        <v>671614724</v>
      </c>
      <c r="I25" s="200"/>
      <c r="J25" s="234">
        <f t="shared" si="0"/>
        <v>-4414625878</v>
      </c>
      <c r="K25" s="234"/>
      <c r="L25" s="218">
        <f>J25/درآمدها!$J$7</f>
        <v>1.3383605064225047E-2</v>
      </c>
      <c r="M25" s="218"/>
      <c r="N25" s="200">
        <v>0</v>
      </c>
      <c r="O25" s="200"/>
      <c r="P25" s="200">
        <v>8672122991</v>
      </c>
      <c r="Q25" s="200"/>
      <c r="R25" s="200">
        <v>3160511961</v>
      </c>
      <c r="S25" s="200"/>
      <c r="T25" s="234">
        <f t="shared" si="1"/>
        <v>11832634952</v>
      </c>
      <c r="U25" s="228"/>
      <c r="V25" s="218">
        <f>T25/درآمدها!$J$5</f>
        <v>-1.9641032906800034E-2</v>
      </c>
    </row>
    <row r="26" spans="1:22" s="99" customFormat="1" ht="42.75" customHeight="1">
      <c r="A26" s="100"/>
      <c r="B26" s="233" t="s">
        <v>501</v>
      </c>
      <c r="C26" s="223"/>
      <c r="D26" s="200">
        <v>0</v>
      </c>
      <c r="E26" s="200"/>
      <c r="F26" s="200">
        <v>-91355406</v>
      </c>
      <c r="G26" s="200"/>
      <c r="H26" s="200">
        <v>-306735418</v>
      </c>
      <c r="I26" s="200"/>
      <c r="J26" s="234">
        <f t="shared" si="0"/>
        <v>-398090824</v>
      </c>
      <c r="K26" s="234"/>
      <c r="L26" s="218">
        <f>J26/درآمدها!$J$7</f>
        <v>1.2068724542795609E-3</v>
      </c>
      <c r="M26" s="218"/>
      <c r="N26" s="200">
        <v>0</v>
      </c>
      <c r="O26" s="200"/>
      <c r="P26" s="200">
        <v>-2507445281</v>
      </c>
      <c r="Q26" s="200"/>
      <c r="R26" s="200">
        <v>-740155941</v>
      </c>
      <c r="S26" s="200"/>
      <c r="T26" s="234">
        <f t="shared" si="1"/>
        <v>-3247601222</v>
      </c>
      <c r="U26" s="228"/>
      <c r="V26" s="218">
        <f>T26/درآمدها!$J$5</f>
        <v>5.3907048369378277E-3</v>
      </c>
    </row>
    <row r="27" spans="1:22" s="99" customFormat="1" ht="44.4" customHeight="1">
      <c r="A27" s="100"/>
      <c r="B27" s="233" t="s">
        <v>102</v>
      </c>
      <c r="C27" s="223"/>
      <c r="D27" s="200">
        <v>0</v>
      </c>
      <c r="E27" s="200"/>
      <c r="F27" s="200">
        <v>240552566</v>
      </c>
      <c r="G27" s="200"/>
      <c r="H27" s="200">
        <v>214356751</v>
      </c>
      <c r="I27" s="200"/>
      <c r="J27" s="234">
        <f t="shared" si="0"/>
        <v>454909317</v>
      </c>
      <c r="K27" s="234"/>
      <c r="L27" s="218">
        <f>J27/درآمدها!$J$7</f>
        <v>-1.3791262967729916E-3</v>
      </c>
      <c r="M27" s="218"/>
      <c r="N27" s="200">
        <v>5364084700</v>
      </c>
      <c r="O27" s="200"/>
      <c r="P27" s="200">
        <v>3014595980</v>
      </c>
      <c r="Q27" s="200"/>
      <c r="R27" s="200">
        <v>-2298072321</v>
      </c>
      <c r="S27" s="200"/>
      <c r="T27" s="234">
        <f t="shared" si="1"/>
        <v>6080608359</v>
      </c>
      <c r="U27" s="228"/>
      <c r="V27" s="218">
        <f>T27/درآمدها!$J$5</f>
        <v>-1.0093223475325409E-2</v>
      </c>
    </row>
    <row r="28" spans="1:22" s="99" customFormat="1" ht="42.75" customHeight="1">
      <c r="A28" s="100"/>
      <c r="B28" s="233" t="s">
        <v>133</v>
      </c>
      <c r="C28" s="223"/>
      <c r="D28" s="200">
        <v>0</v>
      </c>
      <c r="E28" s="200"/>
      <c r="F28" s="200">
        <v>-165964158</v>
      </c>
      <c r="G28" s="200"/>
      <c r="H28" s="200">
        <v>-428302884</v>
      </c>
      <c r="I28" s="200"/>
      <c r="J28" s="234">
        <f t="shared" si="0"/>
        <v>-594267042</v>
      </c>
      <c r="K28" s="234"/>
      <c r="L28" s="218">
        <f>J28/درآمدها!$J$7</f>
        <v>1.8016102864907907E-3</v>
      </c>
      <c r="M28" s="218"/>
      <c r="N28" s="200">
        <v>195379170</v>
      </c>
      <c r="O28" s="200"/>
      <c r="P28" s="200">
        <v>-4028938341</v>
      </c>
      <c r="Q28" s="200"/>
      <c r="R28" s="200">
        <v>-5329409916</v>
      </c>
      <c r="S28" s="200"/>
      <c r="T28" s="234">
        <f t="shared" si="1"/>
        <v>-9162969087</v>
      </c>
      <c r="U28" s="228"/>
      <c r="V28" s="218">
        <f>T28/درآمدها!$J$5</f>
        <v>1.5209645027656258E-2</v>
      </c>
    </row>
    <row r="29" spans="1:22" s="99" customFormat="1" ht="42.75" customHeight="1">
      <c r="A29" s="100"/>
      <c r="B29" s="233" t="s">
        <v>306</v>
      </c>
      <c r="C29" s="223"/>
      <c r="D29" s="200">
        <v>0</v>
      </c>
      <c r="E29" s="200"/>
      <c r="F29" s="200">
        <v>-1261570416</v>
      </c>
      <c r="G29" s="200"/>
      <c r="H29" s="200">
        <v>-594557853</v>
      </c>
      <c r="I29" s="200"/>
      <c r="J29" s="234">
        <f t="shared" si="0"/>
        <v>-1856128269</v>
      </c>
      <c r="K29" s="234"/>
      <c r="L29" s="218">
        <f>J29/درآمدها!$J$7</f>
        <v>5.6271331676454395E-3</v>
      </c>
      <c r="M29" s="218"/>
      <c r="N29" s="200">
        <v>0</v>
      </c>
      <c r="O29" s="200"/>
      <c r="P29" s="200">
        <v>-5045135899</v>
      </c>
      <c r="Q29" s="200"/>
      <c r="R29" s="200">
        <v>-2233704100</v>
      </c>
      <c r="S29" s="200"/>
      <c r="T29" s="234">
        <f t="shared" si="1"/>
        <v>-7278839999</v>
      </c>
      <c r="U29" s="228"/>
      <c r="V29" s="218">
        <f>T29/درآمدها!$J$5</f>
        <v>1.2082172442878158E-2</v>
      </c>
    </row>
    <row r="30" spans="1:22" s="99" customFormat="1" ht="42.75" customHeight="1">
      <c r="A30" s="100"/>
      <c r="B30" s="233" t="s">
        <v>97</v>
      </c>
      <c r="C30" s="223"/>
      <c r="D30" s="200">
        <v>0</v>
      </c>
      <c r="E30" s="200"/>
      <c r="F30" s="200">
        <v>-309137568</v>
      </c>
      <c r="G30" s="200"/>
      <c r="H30" s="200">
        <v>588244948</v>
      </c>
      <c r="I30" s="200"/>
      <c r="J30" s="234">
        <f t="shared" si="0"/>
        <v>279107380</v>
      </c>
      <c r="K30" s="234"/>
      <c r="L30" s="218">
        <f>J30/درآمدها!$J$7</f>
        <v>-8.4615617442148846E-4</v>
      </c>
      <c r="M30" s="218"/>
      <c r="N30" s="200">
        <v>0</v>
      </c>
      <c r="O30" s="200"/>
      <c r="P30" s="200">
        <v>10031949607</v>
      </c>
      <c r="Q30" s="200"/>
      <c r="R30" s="200">
        <v>18513097296</v>
      </c>
      <c r="S30" s="200"/>
      <c r="T30" s="234">
        <f t="shared" si="1"/>
        <v>28545046903</v>
      </c>
      <c r="U30" s="228"/>
      <c r="V30" s="218">
        <f>T30/درآمدها!$J$5</f>
        <v>-4.7382025036884053E-2</v>
      </c>
    </row>
    <row r="31" spans="1:22" s="99" customFormat="1" ht="42.75" customHeight="1">
      <c r="A31" s="100"/>
      <c r="B31" s="233" t="s">
        <v>294</v>
      </c>
      <c r="C31" s="223"/>
      <c r="D31" s="200">
        <v>0</v>
      </c>
      <c r="E31" s="200"/>
      <c r="F31" s="200">
        <v>-489592179</v>
      </c>
      <c r="G31" s="200"/>
      <c r="H31" s="200">
        <v>-14495805</v>
      </c>
      <c r="I31" s="200"/>
      <c r="J31" s="234">
        <f t="shared" si="0"/>
        <v>-504087984</v>
      </c>
      <c r="K31" s="234"/>
      <c r="L31" s="218">
        <f>J31/درآمدها!$J$7</f>
        <v>1.5282188529492859E-3</v>
      </c>
      <c r="M31" s="218"/>
      <c r="N31" s="200">
        <v>0</v>
      </c>
      <c r="O31" s="200"/>
      <c r="P31" s="200">
        <v>-177858613</v>
      </c>
      <c r="Q31" s="200"/>
      <c r="R31" s="200">
        <v>-2272095844</v>
      </c>
      <c r="S31" s="200"/>
      <c r="T31" s="234">
        <f t="shared" si="1"/>
        <v>-2449954457</v>
      </c>
      <c r="U31" s="228"/>
      <c r="V31" s="218">
        <f>T31/درآمدها!$J$5</f>
        <v>4.0666881303529972E-3</v>
      </c>
    </row>
    <row r="32" spans="1:22" s="99" customFormat="1" ht="42.75" customHeight="1">
      <c r="A32" s="100"/>
      <c r="B32" s="233" t="s">
        <v>476</v>
      </c>
      <c r="C32" s="223"/>
      <c r="D32" s="200">
        <v>0</v>
      </c>
      <c r="E32" s="200"/>
      <c r="F32" s="200">
        <v>833905926</v>
      </c>
      <c r="G32" s="200"/>
      <c r="H32" s="200">
        <v>0</v>
      </c>
      <c r="I32" s="200"/>
      <c r="J32" s="234">
        <f t="shared" si="0"/>
        <v>833905926</v>
      </c>
      <c r="K32" s="234"/>
      <c r="L32" s="218">
        <f>J32/درآمدها!$J$7</f>
        <v>-2.5281117545926904E-3</v>
      </c>
      <c r="M32" s="218"/>
      <c r="N32" s="200">
        <v>0</v>
      </c>
      <c r="O32" s="200"/>
      <c r="P32" s="200">
        <v>-4916532609</v>
      </c>
      <c r="Q32" s="200"/>
      <c r="R32" s="200">
        <v>220866752</v>
      </c>
      <c r="S32" s="200"/>
      <c r="T32" s="234">
        <f t="shared" si="1"/>
        <v>-4695665857</v>
      </c>
      <c r="U32" s="228"/>
      <c r="V32" s="218">
        <f>T32/درآمدها!$J$5</f>
        <v>7.7943524828411673E-3</v>
      </c>
    </row>
    <row r="33" spans="1:22" s="99" customFormat="1" ht="42.75" customHeight="1">
      <c r="A33" s="100"/>
      <c r="B33" s="233" t="s">
        <v>122</v>
      </c>
      <c r="C33" s="223"/>
      <c r="D33" s="200">
        <f>'درآمد سود سهام'!M199</f>
        <v>1473780000</v>
      </c>
      <c r="E33" s="200"/>
      <c r="F33" s="200">
        <v>-1568648076</v>
      </c>
      <c r="G33" s="200"/>
      <c r="H33" s="200">
        <v>170371513</v>
      </c>
      <c r="I33" s="200"/>
      <c r="J33" s="234">
        <f t="shared" si="0"/>
        <v>75503437</v>
      </c>
      <c r="K33" s="234"/>
      <c r="L33" s="218">
        <f>J33/درآمدها!$J$7</f>
        <v>-2.2890007210699288E-4</v>
      </c>
      <c r="M33" s="218"/>
      <c r="N33" s="200">
        <v>1473780000</v>
      </c>
      <c r="O33" s="200"/>
      <c r="P33" s="200">
        <v>102535587</v>
      </c>
      <c r="Q33" s="200"/>
      <c r="R33" s="200">
        <v>10603615070</v>
      </c>
      <c r="S33" s="200"/>
      <c r="T33" s="234">
        <f t="shared" si="1"/>
        <v>12179930657</v>
      </c>
      <c r="U33" s="228"/>
      <c r="V33" s="218">
        <f>T33/درآمدها!$J$5</f>
        <v>-2.0217510284659339E-2</v>
      </c>
    </row>
    <row r="34" spans="1:22" s="99" customFormat="1" ht="42.75" customHeight="1">
      <c r="A34" s="100"/>
      <c r="B34" s="233" t="s">
        <v>200</v>
      </c>
      <c r="C34" s="223"/>
      <c r="D34" s="200">
        <v>0</v>
      </c>
      <c r="E34" s="200"/>
      <c r="F34" s="200">
        <v>-1367020692</v>
      </c>
      <c r="G34" s="200"/>
      <c r="H34" s="200">
        <v>627745519</v>
      </c>
      <c r="I34" s="200"/>
      <c r="J34" s="234">
        <f t="shared" si="0"/>
        <v>-739275173</v>
      </c>
      <c r="K34" s="234"/>
      <c r="L34" s="218">
        <f>J34/درآمدها!$J$7</f>
        <v>2.2412243353452854E-3</v>
      </c>
      <c r="M34" s="218"/>
      <c r="N34" s="200">
        <v>116301119</v>
      </c>
      <c r="O34" s="200"/>
      <c r="P34" s="200">
        <v>9521138595</v>
      </c>
      <c r="Q34" s="200"/>
      <c r="R34" s="200">
        <v>-532655049</v>
      </c>
      <c r="S34" s="200"/>
      <c r="T34" s="234">
        <f t="shared" si="1"/>
        <v>9104784665</v>
      </c>
      <c r="U34" s="228"/>
      <c r="V34" s="218">
        <f>T34/درآمدها!$J$5</f>
        <v>-1.5113064498315076E-2</v>
      </c>
    </row>
    <row r="35" spans="1:22" s="99" customFormat="1" ht="42.75" customHeight="1">
      <c r="A35" s="100"/>
      <c r="B35" s="233" t="s">
        <v>153</v>
      </c>
      <c r="C35" s="223"/>
      <c r="D35" s="200">
        <v>0</v>
      </c>
      <c r="E35" s="200"/>
      <c r="F35" s="200">
        <v>-376944135</v>
      </c>
      <c r="G35" s="200"/>
      <c r="H35" s="200">
        <v>-1523555967</v>
      </c>
      <c r="I35" s="200"/>
      <c r="J35" s="234">
        <f t="shared" si="0"/>
        <v>-1900500102</v>
      </c>
      <c r="K35" s="234"/>
      <c r="L35" s="218">
        <f>J35/درآمدها!$J$7</f>
        <v>5.7616530806027721E-3</v>
      </c>
      <c r="M35" s="218"/>
      <c r="N35" s="200">
        <v>1213592950</v>
      </c>
      <c r="O35" s="200"/>
      <c r="P35" s="200">
        <v>-13955880099</v>
      </c>
      <c r="Q35" s="200"/>
      <c r="R35" s="200">
        <v>-12107816802</v>
      </c>
      <c r="S35" s="200"/>
      <c r="T35" s="234">
        <f t="shared" si="1"/>
        <v>-24850103951</v>
      </c>
      <c r="U35" s="228"/>
      <c r="V35" s="218">
        <f>T35/درآمدها!$J$5</f>
        <v>4.1248776068807474E-2</v>
      </c>
    </row>
    <row r="36" spans="1:22" s="99" customFormat="1" ht="42.75" customHeight="1">
      <c r="A36" s="100"/>
      <c r="B36" s="233" t="s">
        <v>140</v>
      </c>
      <c r="C36" s="223"/>
      <c r="D36" s="200">
        <v>0</v>
      </c>
      <c r="E36" s="200"/>
      <c r="F36" s="200">
        <v>-1755869948</v>
      </c>
      <c r="G36" s="200"/>
      <c r="H36" s="200">
        <v>315403817</v>
      </c>
      <c r="I36" s="200"/>
      <c r="J36" s="234">
        <f t="shared" si="0"/>
        <v>-1440466131</v>
      </c>
      <c r="K36" s="234"/>
      <c r="L36" s="218">
        <f>J36/درآمدها!$J$7</f>
        <v>4.3669906212823271E-3</v>
      </c>
      <c r="M36" s="218"/>
      <c r="N36" s="200">
        <v>0</v>
      </c>
      <c r="O36" s="200"/>
      <c r="P36" s="200">
        <v>2457783425</v>
      </c>
      <c r="Q36" s="200"/>
      <c r="R36" s="200">
        <v>12100820891</v>
      </c>
      <c r="S36" s="200"/>
      <c r="T36" s="234">
        <f t="shared" si="1"/>
        <v>14558604316</v>
      </c>
      <c r="U36" s="228"/>
      <c r="V36" s="218">
        <f>T36/درآمدها!$J$5</f>
        <v>-2.4165879164497105E-2</v>
      </c>
    </row>
    <row r="37" spans="1:22" s="99" customFormat="1" ht="42.75" customHeight="1">
      <c r="A37" s="100"/>
      <c r="B37" s="233" t="s">
        <v>312</v>
      </c>
      <c r="C37" s="223"/>
      <c r="D37" s="200">
        <v>0</v>
      </c>
      <c r="E37" s="200"/>
      <c r="F37" s="200">
        <v>4524297882</v>
      </c>
      <c r="G37" s="200"/>
      <c r="H37" s="200">
        <v>-1005744704</v>
      </c>
      <c r="I37" s="200"/>
      <c r="J37" s="234">
        <f t="shared" si="0"/>
        <v>3518553178</v>
      </c>
      <c r="K37" s="234"/>
      <c r="L37" s="218">
        <f>J37/درآمدها!$J$7</f>
        <v>-1.0667025345567897E-2</v>
      </c>
      <c r="M37" s="218"/>
      <c r="N37" s="200">
        <v>126339200</v>
      </c>
      <c r="O37" s="200"/>
      <c r="P37" s="200">
        <v>-8336812404</v>
      </c>
      <c r="Q37" s="200"/>
      <c r="R37" s="200">
        <v>-6062212440</v>
      </c>
      <c r="S37" s="200"/>
      <c r="T37" s="234">
        <f t="shared" si="1"/>
        <v>-14272685644</v>
      </c>
      <c r="U37" s="228"/>
      <c r="V37" s="218">
        <f>T37/درآمدها!$J$5</f>
        <v>2.3691281742350537E-2</v>
      </c>
    </row>
    <row r="38" spans="1:22" s="99" customFormat="1" ht="42.75" customHeight="1">
      <c r="A38" s="100"/>
      <c r="B38" s="233" t="s">
        <v>261</v>
      </c>
      <c r="C38" s="223"/>
      <c r="D38" s="200">
        <v>0</v>
      </c>
      <c r="E38" s="200"/>
      <c r="F38" s="200">
        <v>521805652</v>
      </c>
      <c r="G38" s="200"/>
      <c r="H38" s="200">
        <v>-688040884</v>
      </c>
      <c r="I38" s="200"/>
      <c r="J38" s="234">
        <f>D38+F38+H38</f>
        <v>-166235232</v>
      </c>
      <c r="K38" s="234"/>
      <c r="L38" s="218">
        <f>J38/درآمدها!$J$7</f>
        <v>5.0396721134062666E-4</v>
      </c>
      <c r="M38" s="218"/>
      <c r="N38" s="200">
        <v>760560559</v>
      </c>
      <c r="O38" s="200"/>
      <c r="P38" s="200">
        <v>-5323372318</v>
      </c>
      <c r="Q38" s="200"/>
      <c r="R38" s="200">
        <v>-4127103672</v>
      </c>
      <c r="S38" s="200"/>
      <c r="T38" s="234">
        <f t="shared" si="1"/>
        <v>-8689915431</v>
      </c>
      <c r="U38" s="228"/>
      <c r="V38" s="218">
        <f>T38/درآمدها!$J$5</f>
        <v>1.4424421578959601E-2</v>
      </c>
    </row>
    <row r="39" spans="1:22" s="99" customFormat="1" ht="42.6" customHeight="1">
      <c r="A39" s="100"/>
      <c r="B39" s="233" t="s">
        <v>127</v>
      </c>
      <c r="C39" s="223"/>
      <c r="D39" s="200">
        <v>0</v>
      </c>
      <c r="E39" s="200"/>
      <c r="F39" s="200">
        <v>-1109912838</v>
      </c>
      <c r="G39" s="200"/>
      <c r="H39" s="200">
        <v>-1177515516</v>
      </c>
      <c r="I39" s="200"/>
      <c r="J39" s="234">
        <f t="shared" si="0"/>
        <v>-2287428354</v>
      </c>
      <c r="K39" s="234"/>
      <c r="L39" s="218">
        <f>J39/درآمدها!$J$7</f>
        <v>6.934684512046518E-3</v>
      </c>
      <c r="M39" s="218"/>
      <c r="N39" s="200">
        <v>13529650400</v>
      </c>
      <c r="O39" s="200"/>
      <c r="P39" s="200">
        <v>-19384998336</v>
      </c>
      <c r="Q39" s="200"/>
      <c r="R39" s="200">
        <v>-27736814098</v>
      </c>
      <c r="S39" s="200"/>
      <c r="T39" s="234">
        <f t="shared" si="1"/>
        <v>-33592162034</v>
      </c>
      <c r="U39" s="228"/>
      <c r="V39" s="218">
        <f>T39/درآمدها!$J$5</f>
        <v>5.5759749421563386E-2</v>
      </c>
    </row>
    <row r="40" spans="1:22" s="99" customFormat="1" ht="42.75" customHeight="1">
      <c r="A40" s="100"/>
      <c r="B40" s="233" t="s">
        <v>494</v>
      </c>
      <c r="C40" s="223"/>
      <c r="D40" s="200">
        <v>0</v>
      </c>
      <c r="E40" s="200"/>
      <c r="F40" s="200">
        <v>-3321896309</v>
      </c>
      <c r="G40" s="200"/>
      <c r="H40" s="200">
        <v>683502027</v>
      </c>
      <c r="I40" s="200"/>
      <c r="J40" s="234">
        <f t="shared" si="0"/>
        <v>-2638394282</v>
      </c>
      <c r="K40" s="234"/>
      <c r="L40" s="218">
        <f>J40/درآمدها!$J$7</f>
        <v>7.9986907271052798E-3</v>
      </c>
      <c r="M40" s="218"/>
      <c r="N40" s="200">
        <v>0</v>
      </c>
      <c r="O40" s="200"/>
      <c r="P40" s="200">
        <v>12821754758</v>
      </c>
      <c r="Q40" s="200"/>
      <c r="R40" s="200">
        <v>3936713189</v>
      </c>
      <c r="S40" s="200"/>
      <c r="T40" s="234">
        <f t="shared" si="1"/>
        <v>16758467947</v>
      </c>
      <c r="U40" s="228"/>
      <c r="V40" s="218">
        <f>T40/درآمدها!$J$5</f>
        <v>-2.7817440641904168E-2</v>
      </c>
    </row>
    <row r="41" spans="1:22" s="99" customFormat="1" ht="42.75" customHeight="1">
      <c r="A41" s="100"/>
      <c r="B41" s="233" t="s">
        <v>246</v>
      </c>
      <c r="C41" s="223"/>
      <c r="D41" s="200">
        <v>0</v>
      </c>
      <c r="E41" s="200"/>
      <c r="F41" s="200">
        <v>-3216040000</v>
      </c>
      <c r="G41" s="200"/>
      <c r="H41" s="200">
        <v>-712830032</v>
      </c>
      <c r="I41" s="200"/>
      <c r="J41" s="234">
        <f t="shared" si="0"/>
        <v>-3928870032</v>
      </c>
      <c r="K41" s="234"/>
      <c r="L41" s="218">
        <f>J41/درآمدها!$J$7</f>
        <v>1.1910962856218101E-2</v>
      </c>
      <c r="M41" s="218"/>
      <c r="N41" s="200">
        <v>24970714944</v>
      </c>
      <c r="O41" s="200"/>
      <c r="P41" s="200">
        <v>-13910669965</v>
      </c>
      <c r="Q41" s="200"/>
      <c r="R41" s="200">
        <v>-11064662398</v>
      </c>
      <c r="S41" s="200"/>
      <c r="T41" s="234">
        <f t="shared" si="1"/>
        <v>-4617419</v>
      </c>
      <c r="U41" s="228"/>
      <c r="V41" s="218">
        <f>T41/درآمدها!$J$5</f>
        <v>7.6644702461774804E-6</v>
      </c>
    </row>
    <row r="42" spans="1:22" s="99" customFormat="1" ht="42.75" customHeight="1">
      <c r="A42" s="100"/>
      <c r="B42" s="233" t="s">
        <v>371</v>
      </c>
      <c r="C42" s="223"/>
      <c r="D42" s="200">
        <v>0</v>
      </c>
      <c r="E42" s="200"/>
      <c r="F42" s="200">
        <v>-3441518637</v>
      </c>
      <c r="G42" s="200"/>
      <c r="H42" s="200">
        <v>-312801174</v>
      </c>
      <c r="I42" s="200"/>
      <c r="J42" s="234">
        <f t="shared" si="0"/>
        <v>-3754319811</v>
      </c>
      <c r="K42" s="234"/>
      <c r="L42" s="218">
        <f>J42/درآمدها!$J$7</f>
        <v>1.1381787499959927E-2</v>
      </c>
      <c r="M42" s="218"/>
      <c r="N42" s="200">
        <v>508135320</v>
      </c>
      <c r="O42" s="200"/>
      <c r="P42" s="200">
        <v>-9020037397</v>
      </c>
      <c r="Q42" s="200"/>
      <c r="R42" s="200">
        <v>-2065519860</v>
      </c>
      <c r="S42" s="200"/>
      <c r="T42" s="234">
        <f t="shared" si="1"/>
        <v>-10577421937</v>
      </c>
      <c r="U42" s="228"/>
      <c r="V42" s="218">
        <f>T42/درآمدها!$J$5</f>
        <v>1.7557500351906872E-2</v>
      </c>
    </row>
    <row r="43" spans="1:22" s="99" customFormat="1" ht="42.75" customHeight="1">
      <c r="A43" s="100"/>
      <c r="B43" s="233" t="s">
        <v>354</v>
      </c>
      <c r="C43" s="223"/>
      <c r="D43" s="200">
        <v>0</v>
      </c>
      <c r="E43" s="200"/>
      <c r="F43" s="200">
        <v>1057041836</v>
      </c>
      <c r="G43" s="200"/>
      <c r="H43" s="200">
        <v>-1136294843</v>
      </c>
      <c r="I43" s="200"/>
      <c r="J43" s="234">
        <f t="shared" si="0"/>
        <v>-79253007</v>
      </c>
      <c r="K43" s="234"/>
      <c r="L43" s="218">
        <f>J43/درآمدها!$J$7</f>
        <v>2.4026745983757018E-4</v>
      </c>
      <c r="M43" s="218"/>
      <c r="N43" s="200">
        <v>0</v>
      </c>
      <c r="O43" s="200"/>
      <c r="P43" s="200">
        <v>-10410560173</v>
      </c>
      <c r="Q43" s="200"/>
      <c r="R43" s="200">
        <v>-3470808861</v>
      </c>
      <c r="S43" s="200"/>
      <c r="T43" s="234">
        <f t="shared" si="1"/>
        <v>-13881369034</v>
      </c>
      <c r="U43" s="228"/>
      <c r="V43" s="218">
        <f>T43/درآمدها!$J$5</f>
        <v>2.3041733907471346E-2</v>
      </c>
    </row>
    <row r="44" spans="1:22" s="99" customFormat="1" ht="42.75" customHeight="1">
      <c r="A44" s="100"/>
      <c r="B44" s="233" t="s">
        <v>502</v>
      </c>
      <c r="C44" s="223"/>
      <c r="D44" s="200">
        <v>0</v>
      </c>
      <c r="E44" s="200"/>
      <c r="F44" s="200">
        <v>1737469044</v>
      </c>
      <c r="G44" s="200"/>
      <c r="H44" s="200">
        <v>-1675886574</v>
      </c>
      <c r="I44" s="200"/>
      <c r="J44" s="234">
        <f t="shared" si="0"/>
        <v>61582470</v>
      </c>
      <c r="K44" s="234"/>
      <c r="L44" s="218">
        <f>J44/درآمدها!$J$7</f>
        <v>-1.8669655824445086E-4</v>
      </c>
      <c r="M44" s="218"/>
      <c r="N44" s="200">
        <v>0</v>
      </c>
      <c r="O44" s="200"/>
      <c r="P44" s="200">
        <v>-13078130885</v>
      </c>
      <c r="Q44" s="200"/>
      <c r="R44" s="200">
        <v>-1675886574</v>
      </c>
      <c r="S44" s="200"/>
      <c r="T44" s="234">
        <f t="shared" si="1"/>
        <v>-14754017459</v>
      </c>
      <c r="U44" s="228"/>
      <c r="V44" s="218">
        <f>T44/درآمدها!$J$5</f>
        <v>2.4490246136659587E-2</v>
      </c>
    </row>
    <row r="45" spans="1:22" s="99" customFormat="1" ht="42.75" customHeight="1">
      <c r="A45" s="100"/>
      <c r="B45" s="233" t="s">
        <v>462</v>
      </c>
      <c r="C45" s="223"/>
      <c r="D45" s="200">
        <v>0</v>
      </c>
      <c r="E45" s="200"/>
      <c r="F45" s="200">
        <v>0</v>
      </c>
      <c r="G45" s="200"/>
      <c r="H45" s="200">
        <v>0</v>
      </c>
      <c r="I45" s="200"/>
      <c r="J45" s="234">
        <f t="shared" si="0"/>
        <v>0</v>
      </c>
      <c r="K45" s="234"/>
      <c r="L45" s="218">
        <f>J45/درآمدها!$J$7</f>
        <v>0</v>
      </c>
      <c r="M45" s="218"/>
      <c r="N45" s="200">
        <v>3644778000</v>
      </c>
      <c r="O45" s="200"/>
      <c r="P45" s="200">
        <v>0</v>
      </c>
      <c r="Q45" s="200"/>
      <c r="R45" s="200">
        <v>12876863179</v>
      </c>
      <c r="S45" s="200"/>
      <c r="T45" s="234">
        <f t="shared" si="1"/>
        <v>16521641179</v>
      </c>
      <c r="U45" s="228"/>
      <c r="V45" s="218">
        <f>T45/درآمدها!$J$5</f>
        <v>-2.7424331046081399E-2</v>
      </c>
    </row>
    <row r="46" spans="1:22" s="99" customFormat="1" ht="42.75" customHeight="1">
      <c r="A46" s="100"/>
      <c r="B46" s="233" t="s">
        <v>518</v>
      </c>
      <c r="C46" s="223"/>
      <c r="D46" s="200">
        <v>0</v>
      </c>
      <c r="E46" s="200"/>
      <c r="F46" s="200">
        <v>463010877</v>
      </c>
      <c r="G46" s="200"/>
      <c r="H46" s="200">
        <v>-123050533</v>
      </c>
      <c r="I46" s="200"/>
      <c r="J46" s="234">
        <f t="shared" si="0"/>
        <v>339960344</v>
      </c>
      <c r="K46" s="234"/>
      <c r="L46" s="218">
        <f>J46/درآمدها!$J$7</f>
        <v>-1.0306411250539244E-3</v>
      </c>
      <c r="M46" s="218"/>
      <c r="N46" s="200">
        <v>0</v>
      </c>
      <c r="O46" s="200"/>
      <c r="P46" s="200">
        <v>-2972223100</v>
      </c>
      <c r="Q46" s="200"/>
      <c r="R46" s="200">
        <v>-979356812</v>
      </c>
      <c r="S46" s="200"/>
      <c r="T46" s="234">
        <f t="shared" si="1"/>
        <v>-3951579912</v>
      </c>
      <c r="U46" s="228"/>
      <c r="V46" s="218">
        <f>T46/درآمدها!$J$5</f>
        <v>6.5592415721676175E-3</v>
      </c>
    </row>
    <row r="47" spans="1:22" s="99" customFormat="1" ht="42.75" customHeight="1">
      <c r="A47" s="100"/>
      <c r="B47" s="233" t="s">
        <v>327</v>
      </c>
      <c r="C47" s="223"/>
      <c r="D47" s="200">
        <v>0</v>
      </c>
      <c r="E47" s="200"/>
      <c r="F47" s="200">
        <v>-82771188</v>
      </c>
      <c r="G47" s="200"/>
      <c r="H47" s="200">
        <v>66983530</v>
      </c>
      <c r="I47" s="200"/>
      <c r="J47" s="234">
        <f t="shared" si="0"/>
        <v>-15787658</v>
      </c>
      <c r="K47" s="234"/>
      <c r="L47" s="218">
        <f>J47/درآمدها!$J$7</f>
        <v>4.786266954444131E-5</v>
      </c>
      <c r="M47" s="218"/>
      <c r="N47" s="200">
        <v>13470153750</v>
      </c>
      <c r="O47" s="200"/>
      <c r="P47" s="200">
        <v>1547803952</v>
      </c>
      <c r="Q47" s="200"/>
      <c r="R47" s="200">
        <v>-6872467389</v>
      </c>
      <c r="S47" s="200"/>
      <c r="T47" s="234">
        <f t="shared" si="1"/>
        <v>8145490313</v>
      </c>
      <c r="U47" s="228"/>
      <c r="V47" s="218">
        <f>T47/درآمدها!$J$5</f>
        <v>-1.3520728386251148E-2</v>
      </c>
    </row>
    <row r="48" spans="1:22" s="99" customFormat="1" ht="42.75" customHeight="1">
      <c r="A48" s="100"/>
      <c r="B48" s="233" t="s">
        <v>281</v>
      </c>
      <c r="C48" s="223"/>
      <c r="D48" s="200">
        <v>0</v>
      </c>
      <c r="E48" s="200"/>
      <c r="F48" s="200">
        <v>0</v>
      </c>
      <c r="G48" s="200"/>
      <c r="H48" s="200">
        <v>0</v>
      </c>
      <c r="I48" s="200"/>
      <c r="J48" s="234">
        <f t="shared" si="0"/>
        <v>0</v>
      </c>
      <c r="K48" s="234"/>
      <c r="L48" s="218">
        <f>J48/درآمدها!$J$7</f>
        <v>0</v>
      </c>
      <c r="M48" s="218"/>
      <c r="N48" s="200">
        <v>0</v>
      </c>
      <c r="O48" s="200"/>
      <c r="P48" s="200">
        <v>-1386759924</v>
      </c>
      <c r="Q48" s="200"/>
      <c r="R48" s="200">
        <v>-263039801</v>
      </c>
      <c r="S48" s="200"/>
      <c r="T48" s="234">
        <f t="shared" si="1"/>
        <v>-1649799725</v>
      </c>
      <c r="U48" s="228"/>
      <c r="V48" s="218">
        <f>T48/درآمدها!$J$5</f>
        <v>2.7385084404110368E-3</v>
      </c>
    </row>
    <row r="49" spans="1:22" s="99" customFormat="1" ht="42.75" customHeight="1">
      <c r="A49" s="100"/>
      <c r="B49" s="233" t="s">
        <v>366</v>
      </c>
      <c r="C49" s="223"/>
      <c r="D49" s="200">
        <v>0</v>
      </c>
      <c r="E49" s="200"/>
      <c r="F49" s="200">
        <v>795826108</v>
      </c>
      <c r="G49" s="200"/>
      <c r="H49" s="200">
        <v>-174723862</v>
      </c>
      <c r="I49" s="200"/>
      <c r="J49" s="234">
        <f t="shared" si="0"/>
        <v>621102246</v>
      </c>
      <c r="K49" s="234"/>
      <c r="L49" s="218">
        <f>J49/درآمدها!$J$7</f>
        <v>-1.8829652601803442E-3</v>
      </c>
      <c r="M49" s="218"/>
      <c r="N49" s="200">
        <v>0</v>
      </c>
      <c r="O49" s="200"/>
      <c r="P49" s="200">
        <v>-1032517663</v>
      </c>
      <c r="Q49" s="200"/>
      <c r="R49" s="200">
        <v>-276666311</v>
      </c>
      <c r="S49" s="200"/>
      <c r="T49" s="234">
        <f t="shared" si="1"/>
        <v>-1309183974</v>
      </c>
      <c r="U49" s="228"/>
      <c r="V49" s="218">
        <f>T49/درآمدها!$J$5</f>
        <v>2.1731191419915308E-3</v>
      </c>
    </row>
    <row r="50" spans="1:22" s="99" customFormat="1" ht="42.75" customHeight="1">
      <c r="A50" s="100"/>
      <c r="B50" s="233" t="s">
        <v>295</v>
      </c>
      <c r="C50" s="223"/>
      <c r="D50" s="200">
        <v>0</v>
      </c>
      <c r="E50" s="200"/>
      <c r="F50" s="200">
        <v>1255231805</v>
      </c>
      <c r="G50" s="200"/>
      <c r="H50" s="200">
        <v>-917044085</v>
      </c>
      <c r="I50" s="200"/>
      <c r="J50" s="234">
        <f t="shared" si="0"/>
        <v>338187720</v>
      </c>
      <c r="K50" s="234"/>
      <c r="L50" s="218">
        <f>J50/درآمدها!$J$7</f>
        <v>-1.0252671476889128E-3</v>
      </c>
      <c r="M50" s="218"/>
      <c r="N50" s="200">
        <v>0</v>
      </c>
      <c r="O50" s="200"/>
      <c r="P50" s="200">
        <v>-7263236923</v>
      </c>
      <c r="Q50" s="200"/>
      <c r="R50" s="200">
        <v>-5363351061</v>
      </c>
      <c r="S50" s="200"/>
      <c r="T50" s="234">
        <f t="shared" si="1"/>
        <v>-12626587984</v>
      </c>
      <c r="U50" s="228"/>
      <c r="V50" s="218">
        <f>T50/درآمدها!$J$5</f>
        <v>2.095891837282042E-2</v>
      </c>
    </row>
    <row r="51" spans="1:22" s="99" customFormat="1" ht="42.75" customHeight="1">
      <c r="A51" s="100"/>
      <c r="B51" s="233" t="s">
        <v>275</v>
      </c>
      <c r="C51" s="223"/>
      <c r="D51" s="200">
        <v>0</v>
      </c>
      <c r="E51" s="200"/>
      <c r="F51" s="200">
        <v>256474703</v>
      </c>
      <c r="G51" s="200"/>
      <c r="H51" s="200">
        <v>-459208736</v>
      </c>
      <c r="I51" s="200"/>
      <c r="J51" s="234">
        <f t="shared" si="0"/>
        <v>-202734033</v>
      </c>
      <c r="K51" s="234"/>
      <c r="L51" s="218">
        <f>J51/درآمدها!$J$7</f>
        <v>6.1461883877208764E-4</v>
      </c>
      <c r="M51" s="218"/>
      <c r="N51" s="200">
        <v>0</v>
      </c>
      <c r="O51" s="200"/>
      <c r="P51" s="200">
        <v>-3533475175</v>
      </c>
      <c r="Q51" s="200"/>
      <c r="R51" s="200">
        <v>-998724388</v>
      </c>
      <c r="S51" s="200"/>
      <c r="T51" s="234">
        <f t="shared" si="1"/>
        <v>-4532199563</v>
      </c>
      <c r="U51" s="228"/>
      <c r="V51" s="218">
        <f>T51/درآمدها!$J$5</f>
        <v>7.5230141991342089E-3</v>
      </c>
    </row>
    <row r="52" spans="1:22" s="99" customFormat="1" ht="42.75" customHeight="1">
      <c r="A52" s="100"/>
      <c r="B52" s="233" t="s">
        <v>182</v>
      </c>
      <c r="C52" s="223"/>
      <c r="D52" s="200">
        <v>0</v>
      </c>
      <c r="E52" s="200"/>
      <c r="F52" s="200">
        <v>-2014811303</v>
      </c>
      <c r="G52" s="200"/>
      <c r="H52" s="200">
        <v>0</v>
      </c>
      <c r="I52" s="200"/>
      <c r="J52" s="234">
        <f t="shared" si="0"/>
        <v>-2014811303</v>
      </c>
      <c r="K52" s="234"/>
      <c r="L52" s="218">
        <f>J52/درآمدها!$J$7</f>
        <v>6.1082047501848724E-3</v>
      </c>
      <c r="M52" s="218"/>
      <c r="N52" s="200">
        <v>12403171556</v>
      </c>
      <c r="O52" s="200"/>
      <c r="P52" s="200">
        <v>537938420</v>
      </c>
      <c r="Q52" s="200"/>
      <c r="R52" s="200">
        <v>-1733305387</v>
      </c>
      <c r="S52" s="200"/>
      <c r="T52" s="234">
        <f t="shared" si="1"/>
        <v>11207804589</v>
      </c>
      <c r="U52" s="228"/>
      <c r="V52" s="218">
        <f>T52/درآمدها!$J$5</f>
        <v>-1.8603874761498128E-2</v>
      </c>
    </row>
    <row r="53" spans="1:22" s="99" customFormat="1" ht="42.75" customHeight="1">
      <c r="A53" s="100"/>
      <c r="B53" s="233" t="s">
        <v>346</v>
      </c>
      <c r="C53" s="223"/>
      <c r="D53" s="200">
        <f>'درآمد سود سهام'!M196</f>
        <v>18576984216</v>
      </c>
      <c r="E53" s="200"/>
      <c r="F53" s="200">
        <v>-28365190491</v>
      </c>
      <c r="G53" s="200"/>
      <c r="H53" s="200">
        <v>0</v>
      </c>
      <c r="I53" s="200"/>
      <c r="J53" s="234">
        <f t="shared" si="0"/>
        <v>-9788206275</v>
      </c>
      <c r="K53" s="234"/>
      <c r="L53" s="218">
        <f>J53/درآمدها!$J$7</f>
        <v>2.9674425578078256E-2</v>
      </c>
      <c r="M53" s="218"/>
      <c r="N53" s="200">
        <v>18576984216</v>
      </c>
      <c r="O53" s="200"/>
      <c r="P53" s="200">
        <v>-30357040779</v>
      </c>
      <c r="Q53" s="200"/>
      <c r="R53" s="200">
        <v>-1157023919</v>
      </c>
      <c r="S53" s="200"/>
      <c r="T53" s="234">
        <f t="shared" si="1"/>
        <v>-12937080482</v>
      </c>
      <c r="U53" s="228"/>
      <c r="V53" s="218">
        <f>T53/درآمدها!$J$5</f>
        <v>2.1474305976280778E-2</v>
      </c>
    </row>
    <row r="54" spans="1:22" s="99" customFormat="1" ht="42.75" customHeight="1">
      <c r="A54" s="100"/>
      <c r="B54" s="233" t="s">
        <v>271</v>
      </c>
      <c r="C54" s="223"/>
      <c r="D54" s="200">
        <v>0</v>
      </c>
      <c r="E54" s="200"/>
      <c r="F54" s="200">
        <v>-241138723</v>
      </c>
      <c r="G54" s="200"/>
      <c r="H54" s="200">
        <v>-349598577</v>
      </c>
      <c r="I54" s="200"/>
      <c r="J54" s="234">
        <f t="shared" si="0"/>
        <v>-590737300</v>
      </c>
      <c r="K54" s="234"/>
      <c r="L54" s="218">
        <f>J54/درآمدها!$J$7</f>
        <v>1.7909093405415477E-3</v>
      </c>
      <c r="M54" s="218"/>
      <c r="N54" s="200">
        <v>0</v>
      </c>
      <c r="O54" s="200"/>
      <c r="P54" s="200">
        <v>-3417331206</v>
      </c>
      <c r="Q54" s="200"/>
      <c r="R54" s="200">
        <v>-9284761668</v>
      </c>
      <c r="S54" s="200"/>
      <c r="T54" s="234">
        <f t="shared" si="1"/>
        <v>-12702092874</v>
      </c>
      <c r="U54" s="228"/>
      <c r="V54" s="218">
        <f>T54/درآمدها!$J$5</f>
        <v>2.108424920869343E-2</v>
      </c>
    </row>
    <row r="55" spans="1:22" s="99" customFormat="1" ht="42.75" customHeight="1">
      <c r="A55" s="100"/>
      <c r="B55" s="233" t="s">
        <v>293</v>
      </c>
      <c r="C55" s="223"/>
      <c r="D55" s="200">
        <v>0</v>
      </c>
      <c r="E55" s="200"/>
      <c r="F55" s="200">
        <v>-2370288301</v>
      </c>
      <c r="G55" s="200"/>
      <c r="H55" s="200">
        <v>591064650</v>
      </c>
      <c r="I55" s="200"/>
      <c r="J55" s="234">
        <f t="shared" si="0"/>
        <v>-1779223651</v>
      </c>
      <c r="K55" s="234"/>
      <c r="L55" s="218">
        <f>J55/درآمدها!$J$7</f>
        <v>5.3939852037247936E-3</v>
      </c>
      <c r="M55" s="218"/>
      <c r="N55" s="200">
        <v>2342918800</v>
      </c>
      <c r="O55" s="200"/>
      <c r="P55" s="200">
        <v>5854948997</v>
      </c>
      <c r="Q55" s="200"/>
      <c r="R55" s="200">
        <v>4253620101</v>
      </c>
      <c r="S55" s="200"/>
      <c r="T55" s="234">
        <f t="shared" si="1"/>
        <v>12451487898</v>
      </c>
      <c r="U55" s="228"/>
      <c r="V55" s="218">
        <f>T55/درآمدها!$J$5</f>
        <v>-2.0668269116331003E-2</v>
      </c>
    </row>
    <row r="56" spans="1:22" s="99" customFormat="1" ht="42.75" customHeight="1">
      <c r="A56" s="100"/>
      <c r="B56" s="233" t="s">
        <v>241</v>
      </c>
      <c r="C56" s="223"/>
      <c r="D56" s="200">
        <v>0</v>
      </c>
      <c r="E56" s="200"/>
      <c r="F56" s="200">
        <v>-960987185</v>
      </c>
      <c r="G56" s="200"/>
      <c r="H56" s="200">
        <v>393218817</v>
      </c>
      <c r="I56" s="200"/>
      <c r="J56" s="234">
        <f t="shared" si="0"/>
        <v>-567768368</v>
      </c>
      <c r="K56" s="234"/>
      <c r="L56" s="218">
        <f>J56/درآمدها!$J$7</f>
        <v>1.7212755543203903E-3</v>
      </c>
      <c r="M56" s="218"/>
      <c r="N56" s="200">
        <v>5130359400</v>
      </c>
      <c r="O56" s="200"/>
      <c r="P56" s="200">
        <v>3318583602</v>
      </c>
      <c r="Q56" s="200"/>
      <c r="R56" s="200">
        <v>-5506501228</v>
      </c>
      <c r="S56" s="200"/>
      <c r="T56" s="234">
        <f t="shared" si="1"/>
        <v>2942441774</v>
      </c>
      <c r="U56" s="228"/>
      <c r="V56" s="218">
        <f>T56/درآمدها!$J$5</f>
        <v>-4.8841695821697541E-3</v>
      </c>
    </row>
    <row r="57" spans="1:22" s="99" customFormat="1" ht="42.75" customHeight="1">
      <c r="A57" s="100"/>
      <c r="B57" s="233" t="s">
        <v>126</v>
      </c>
      <c r="C57" s="223"/>
      <c r="D57" s="200">
        <v>0</v>
      </c>
      <c r="E57" s="200"/>
      <c r="F57" s="200">
        <v>0</v>
      </c>
      <c r="G57" s="200"/>
      <c r="H57" s="200">
        <v>0</v>
      </c>
      <c r="I57" s="200"/>
      <c r="J57" s="234">
        <f t="shared" si="0"/>
        <v>0</v>
      </c>
      <c r="K57" s="234"/>
      <c r="L57" s="218">
        <f>J57/درآمدها!$J$7</f>
        <v>0</v>
      </c>
      <c r="M57" s="218"/>
      <c r="N57" s="200">
        <v>112806792</v>
      </c>
      <c r="O57" s="200"/>
      <c r="P57" s="200">
        <v>0</v>
      </c>
      <c r="Q57" s="200"/>
      <c r="R57" s="200">
        <v>1090938596</v>
      </c>
      <c r="S57" s="200"/>
      <c r="T57" s="234">
        <f t="shared" si="1"/>
        <v>1203745388</v>
      </c>
      <c r="U57" s="228"/>
      <c r="V57" s="218">
        <f>T57/درآمدها!$J$5</f>
        <v>-1.9981012574989115E-3</v>
      </c>
    </row>
    <row r="58" spans="1:22" s="99" customFormat="1" ht="42.75" customHeight="1">
      <c r="A58" s="100"/>
      <c r="B58" s="233" t="s">
        <v>257</v>
      </c>
      <c r="C58" s="223"/>
      <c r="D58" s="200">
        <v>0</v>
      </c>
      <c r="E58" s="200"/>
      <c r="F58" s="200">
        <v>-3322907963</v>
      </c>
      <c r="G58" s="200"/>
      <c r="H58" s="200">
        <v>133713709</v>
      </c>
      <c r="I58" s="200"/>
      <c r="J58" s="234">
        <f t="shared" si="0"/>
        <v>-3189194254</v>
      </c>
      <c r="K58" s="234"/>
      <c r="L58" s="218">
        <f>J58/درآمدها!$J$7</f>
        <v>9.6685240263142905E-3</v>
      </c>
      <c r="M58" s="218"/>
      <c r="N58" s="200">
        <v>0</v>
      </c>
      <c r="O58" s="200"/>
      <c r="P58" s="200">
        <v>765279881</v>
      </c>
      <c r="Q58" s="200"/>
      <c r="R58" s="200">
        <v>4737460900</v>
      </c>
      <c r="S58" s="200"/>
      <c r="T58" s="234">
        <f t="shared" si="1"/>
        <v>5502740781</v>
      </c>
      <c r="U58" s="228"/>
      <c r="V58" s="218">
        <f>T58/درآمدها!$J$5</f>
        <v>-9.1340190241348974E-3</v>
      </c>
    </row>
    <row r="59" spans="1:22" s="99" customFormat="1" ht="42.75" customHeight="1">
      <c r="A59" s="100"/>
      <c r="B59" s="233" t="s">
        <v>402</v>
      </c>
      <c r="C59" s="223"/>
      <c r="D59" s="200">
        <v>0</v>
      </c>
      <c r="E59" s="200"/>
      <c r="F59" s="200">
        <v>765540948</v>
      </c>
      <c r="G59" s="200"/>
      <c r="H59" s="200">
        <v>-266248092</v>
      </c>
      <c r="I59" s="200"/>
      <c r="J59" s="234">
        <f t="shared" si="0"/>
        <v>499292856</v>
      </c>
      <c r="K59" s="234"/>
      <c r="L59" s="218">
        <f>J59/درآمدها!$J$7</f>
        <v>-1.5136816982372129E-3</v>
      </c>
      <c r="M59" s="218"/>
      <c r="N59" s="200">
        <v>0</v>
      </c>
      <c r="O59" s="200"/>
      <c r="P59" s="200">
        <v>-3211929921</v>
      </c>
      <c r="Q59" s="200"/>
      <c r="R59" s="200">
        <v>-2712478910</v>
      </c>
      <c r="S59" s="200"/>
      <c r="T59" s="234">
        <f t="shared" si="1"/>
        <v>-5924408831</v>
      </c>
      <c r="U59" s="228"/>
      <c r="V59" s="218">
        <f>T59/درآمدها!$J$5</f>
        <v>9.8339473223873798E-3</v>
      </c>
    </row>
    <row r="60" spans="1:22" s="99" customFormat="1" ht="42.75" customHeight="1">
      <c r="A60" s="100"/>
      <c r="B60" s="233" t="s">
        <v>391</v>
      </c>
      <c r="C60" s="223"/>
      <c r="D60" s="200">
        <v>0</v>
      </c>
      <c r="E60" s="200"/>
      <c r="F60" s="200">
        <v>-5504840980</v>
      </c>
      <c r="G60" s="200"/>
      <c r="H60" s="200">
        <v>3116515176</v>
      </c>
      <c r="I60" s="200"/>
      <c r="J60" s="234">
        <f t="shared" si="0"/>
        <v>-2388325804</v>
      </c>
      <c r="K60" s="234"/>
      <c r="L60" s="218">
        <f>J60/درآمدها!$J$7</f>
        <v>7.2405703696719363E-3</v>
      </c>
      <c r="M60" s="218"/>
      <c r="N60" s="200">
        <v>14821547000</v>
      </c>
      <c r="O60" s="200"/>
      <c r="P60" s="200">
        <v>26551060317</v>
      </c>
      <c r="Q60" s="200"/>
      <c r="R60" s="200">
        <v>54839134756</v>
      </c>
      <c r="S60" s="200"/>
      <c r="T60" s="234">
        <f t="shared" si="1"/>
        <v>96211742073</v>
      </c>
      <c r="U60" s="228"/>
      <c r="V60" s="218">
        <f>T60/درآمدها!$J$5</f>
        <v>-0.1597022133905133</v>
      </c>
    </row>
    <row r="61" spans="1:22" s="99" customFormat="1" ht="42.75" customHeight="1">
      <c r="A61" s="100"/>
      <c r="B61" s="233" t="s">
        <v>268</v>
      </c>
      <c r="C61" s="223"/>
      <c r="D61" s="200">
        <v>0</v>
      </c>
      <c r="E61" s="200"/>
      <c r="F61" s="200">
        <v>-1270546844</v>
      </c>
      <c r="G61" s="200"/>
      <c r="H61" s="200">
        <v>-1294714434</v>
      </c>
      <c r="I61" s="200"/>
      <c r="J61" s="234">
        <f t="shared" si="0"/>
        <v>-2565261278</v>
      </c>
      <c r="K61" s="234"/>
      <c r="L61" s="218">
        <f>J61/درآمدها!$J$7</f>
        <v>7.7769769806303873E-3</v>
      </c>
      <c r="M61" s="218"/>
      <c r="N61" s="200">
        <v>0</v>
      </c>
      <c r="O61" s="200"/>
      <c r="P61" s="200">
        <v>-16099713568</v>
      </c>
      <c r="Q61" s="200"/>
      <c r="R61" s="200">
        <v>-11439304190</v>
      </c>
      <c r="S61" s="200"/>
      <c r="T61" s="234">
        <f t="shared" si="1"/>
        <v>-27539017758</v>
      </c>
      <c r="U61" s="228"/>
      <c r="V61" s="218">
        <f>T61/درآمدها!$J$5</f>
        <v>4.5712113675441687E-2</v>
      </c>
    </row>
    <row r="62" spans="1:22" s="99" customFormat="1" ht="42.75" customHeight="1">
      <c r="A62" s="100"/>
      <c r="B62" s="233" t="s">
        <v>103</v>
      </c>
      <c r="C62" s="223"/>
      <c r="D62" s="200">
        <v>0</v>
      </c>
      <c r="E62" s="200"/>
      <c r="F62" s="200">
        <v>-375165498</v>
      </c>
      <c r="G62" s="200"/>
      <c r="H62" s="200">
        <v>-96992762</v>
      </c>
      <c r="I62" s="200"/>
      <c r="J62" s="234">
        <f t="shared" si="0"/>
        <v>-472158260</v>
      </c>
      <c r="K62" s="234"/>
      <c r="L62" s="218">
        <f>J62/درآمدها!$J$7</f>
        <v>1.4314190724842406E-3</v>
      </c>
      <c r="M62" s="218"/>
      <c r="N62" s="200">
        <v>582564366</v>
      </c>
      <c r="O62" s="200"/>
      <c r="P62" s="200">
        <v>-864403757</v>
      </c>
      <c r="Q62" s="200"/>
      <c r="R62" s="200">
        <v>-2314631814</v>
      </c>
      <c r="S62" s="200"/>
      <c r="T62" s="234">
        <f t="shared" si="1"/>
        <v>-2596471205</v>
      </c>
      <c r="U62" s="228"/>
      <c r="V62" s="218">
        <f>T62/درآمدها!$J$5</f>
        <v>4.3098918022772227E-3</v>
      </c>
    </row>
    <row r="63" spans="1:22" s="99" customFormat="1" ht="42.75" customHeight="1">
      <c r="A63" s="100"/>
      <c r="B63" s="233" t="s">
        <v>112</v>
      </c>
      <c r="C63" s="223"/>
      <c r="D63" s="200">
        <v>0</v>
      </c>
      <c r="E63" s="200"/>
      <c r="F63" s="200">
        <v>-496243959</v>
      </c>
      <c r="G63" s="200"/>
      <c r="H63" s="200">
        <v>-380127607</v>
      </c>
      <c r="I63" s="200"/>
      <c r="J63" s="234">
        <f t="shared" si="0"/>
        <v>-876371566</v>
      </c>
      <c r="K63" s="234"/>
      <c r="L63" s="218">
        <f>J63/درآمدها!$J$7</f>
        <v>2.6568527555893683E-3</v>
      </c>
      <c r="M63" s="218"/>
      <c r="N63" s="200">
        <v>33374943</v>
      </c>
      <c r="O63" s="200"/>
      <c r="P63" s="200">
        <v>-4253984135</v>
      </c>
      <c r="Q63" s="200"/>
      <c r="R63" s="200">
        <v>-3784503600</v>
      </c>
      <c r="S63" s="200"/>
      <c r="T63" s="234">
        <f t="shared" si="1"/>
        <v>-8005112792</v>
      </c>
      <c r="U63" s="228"/>
      <c r="V63" s="218">
        <f>T63/درآمدها!$J$5</f>
        <v>1.3287715239093256E-2</v>
      </c>
    </row>
    <row r="64" spans="1:22" s="99" customFormat="1" ht="42.75" customHeight="1">
      <c r="A64" s="100"/>
      <c r="B64" s="233" t="s">
        <v>243</v>
      </c>
      <c r="C64" s="223"/>
      <c r="D64" s="200">
        <v>0</v>
      </c>
      <c r="E64" s="200"/>
      <c r="F64" s="200">
        <v>-966025608</v>
      </c>
      <c r="G64" s="200"/>
      <c r="H64" s="200">
        <v>-830139127</v>
      </c>
      <c r="I64" s="200"/>
      <c r="J64" s="234">
        <f t="shared" si="0"/>
        <v>-1796164735</v>
      </c>
      <c r="K64" s="234"/>
      <c r="L64" s="218">
        <f>J64/درآمدها!$J$7</f>
        <v>5.4453446583834029E-3</v>
      </c>
      <c r="M64" s="218"/>
      <c r="N64" s="200">
        <v>517258280</v>
      </c>
      <c r="O64" s="200"/>
      <c r="P64" s="200">
        <v>-7799691713</v>
      </c>
      <c r="Q64" s="200"/>
      <c r="R64" s="200">
        <v>-3378101643</v>
      </c>
      <c r="S64" s="200"/>
      <c r="T64" s="234">
        <f t="shared" si="1"/>
        <v>-10660535076</v>
      </c>
      <c r="U64" s="228"/>
      <c r="V64" s="218">
        <f>T64/درآمدها!$J$5</f>
        <v>1.7695460147396931E-2</v>
      </c>
    </row>
    <row r="65" spans="1:22" s="99" customFormat="1" ht="42.75" customHeight="1">
      <c r="A65" s="100"/>
      <c r="B65" s="233" t="s">
        <v>188</v>
      </c>
      <c r="C65" s="223"/>
      <c r="D65" s="200">
        <v>0</v>
      </c>
      <c r="E65" s="200"/>
      <c r="F65" s="200">
        <v>-251546214</v>
      </c>
      <c r="G65" s="200"/>
      <c r="H65" s="200">
        <v>-168492143</v>
      </c>
      <c r="I65" s="200"/>
      <c r="J65" s="234">
        <f t="shared" si="0"/>
        <v>-420038357</v>
      </c>
      <c r="K65" s="234"/>
      <c r="L65" s="218">
        <f>J65/درآمدها!$J$7</f>
        <v>1.2734097151763147E-3</v>
      </c>
      <c r="M65" s="218"/>
      <c r="N65" s="200">
        <v>0</v>
      </c>
      <c r="O65" s="200"/>
      <c r="P65" s="200">
        <v>-1353128321</v>
      </c>
      <c r="Q65" s="200"/>
      <c r="R65" s="200">
        <v>-3698040934</v>
      </c>
      <c r="S65" s="200"/>
      <c r="T65" s="234">
        <f t="shared" si="1"/>
        <v>-5051169255</v>
      </c>
      <c r="U65" s="228"/>
      <c r="V65" s="218">
        <f>T65/درآمدها!$J$5</f>
        <v>8.3844538395484516E-3</v>
      </c>
    </row>
    <row r="66" spans="1:22" s="99" customFormat="1" ht="42.75" customHeight="1">
      <c r="A66" s="100"/>
      <c r="B66" s="233" t="s">
        <v>165</v>
      </c>
      <c r="C66" s="223"/>
      <c r="D66" s="200">
        <v>0</v>
      </c>
      <c r="E66" s="200"/>
      <c r="F66" s="200">
        <v>1756323282</v>
      </c>
      <c r="G66" s="200"/>
      <c r="H66" s="200">
        <v>-241797730</v>
      </c>
      <c r="I66" s="200"/>
      <c r="J66" s="234">
        <f t="shared" si="0"/>
        <v>1514525552</v>
      </c>
      <c r="K66" s="234"/>
      <c r="L66" s="218">
        <f>J66/درآمدها!$J$7</f>
        <v>-4.5915129408040482E-3</v>
      </c>
      <c r="M66" s="218"/>
      <c r="N66" s="200">
        <v>3881192800</v>
      </c>
      <c r="O66" s="200"/>
      <c r="P66" s="200">
        <v>-550610933</v>
      </c>
      <c r="Q66" s="200"/>
      <c r="R66" s="200">
        <v>-4585319633</v>
      </c>
      <c r="S66" s="200"/>
      <c r="T66" s="234">
        <f t="shared" si="1"/>
        <v>-1254737766</v>
      </c>
      <c r="U66" s="228"/>
      <c r="V66" s="218">
        <f>T66/درآمدها!$J$5</f>
        <v>2.082743687385139E-3</v>
      </c>
    </row>
    <row r="67" spans="1:22" s="99" customFormat="1" ht="42.75" customHeight="1">
      <c r="A67" s="100"/>
      <c r="B67" s="233" t="s">
        <v>519</v>
      </c>
      <c r="C67" s="223"/>
      <c r="D67" s="200">
        <v>0</v>
      </c>
      <c r="E67" s="200"/>
      <c r="F67" s="200">
        <v>-233880026</v>
      </c>
      <c r="G67" s="200"/>
      <c r="H67" s="200">
        <v>-930442032</v>
      </c>
      <c r="I67" s="200"/>
      <c r="J67" s="234">
        <f t="shared" si="0"/>
        <v>-1164322058</v>
      </c>
      <c r="K67" s="234"/>
      <c r="L67" s="218">
        <f>J67/درآمدها!$J$7</f>
        <v>3.5298181595622242E-3</v>
      </c>
      <c r="M67" s="218"/>
      <c r="N67" s="200">
        <v>0</v>
      </c>
      <c r="O67" s="200"/>
      <c r="P67" s="200">
        <v>-8238306790</v>
      </c>
      <c r="Q67" s="200"/>
      <c r="R67" s="200">
        <v>-2910092003</v>
      </c>
      <c r="S67" s="200"/>
      <c r="T67" s="234">
        <f t="shared" si="1"/>
        <v>-11148398793</v>
      </c>
      <c r="U67" s="228"/>
      <c r="V67" s="218">
        <f>T67/درآمدها!$J$5</f>
        <v>1.8505266869103591E-2</v>
      </c>
    </row>
    <row r="68" spans="1:22" s="99" customFormat="1" ht="42.75" customHeight="1">
      <c r="A68" s="100"/>
      <c r="B68" s="233" t="s">
        <v>274</v>
      </c>
      <c r="C68" s="223"/>
      <c r="D68" s="200">
        <v>0</v>
      </c>
      <c r="E68" s="200"/>
      <c r="F68" s="200">
        <v>-757320315</v>
      </c>
      <c r="G68" s="200"/>
      <c r="H68" s="200">
        <v>-117308297</v>
      </c>
      <c r="I68" s="200"/>
      <c r="J68" s="234">
        <f t="shared" si="0"/>
        <v>-874628612</v>
      </c>
      <c r="K68" s="234"/>
      <c r="L68" s="218">
        <f>J68/درآمدها!$J$7</f>
        <v>2.6515687273102428E-3</v>
      </c>
      <c r="M68" s="218"/>
      <c r="N68" s="200">
        <v>1753866100</v>
      </c>
      <c r="O68" s="200"/>
      <c r="P68" s="200">
        <v>-1148106249</v>
      </c>
      <c r="Q68" s="200"/>
      <c r="R68" s="200">
        <v>558696973</v>
      </c>
      <c r="S68" s="200"/>
      <c r="T68" s="234">
        <f t="shared" si="1"/>
        <v>1164456824</v>
      </c>
      <c r="U68" s="228"/>
      <c r="V68" s="218">
        <f>T68/درآمدها!$J$5</f>
        <v>-1.9328860301623758E-3</v>
      </c>
    </row>
    <row r="69" spans="1:22" s="99" customFormat="1" ht="42.75" customHeight="1">
      <c r="A69" s="100"/>
      <c r="B69" s="233" t="s">
        <v>326</v>
      </c>
      <c r="C69" s="223"/>
      <c r="D69" s="200">
        <v>0</v>
      </c>
      <c r="E69" s="200"/>
      <c r="F69" s="200">
        <v>-2144044148</v>
      </c>
      <c r="G69" s="200"/>
      <c r="H69" s="200">
        <v>287540095</v>
      </c>
      <c r="I69" s="200"/>
      <c r="J69" s="234">
        <f t="shared" si="0"/>
        <v>-1856504053</v>
      </c>
      <c r="K69" s="234"/>
      <c r="L69" s="218">
        <f>J69/درآمدها!$J$7</f>
        <v>5.6282724135938945E-3</v>
      </c>
      <c r="M69" s="218"/>
      <c r="N69" s="200">
        <v>0</v>
      </c>
      <c r="O69" s="200"/>
      <c r="P69" s="200">
        <v>2318911254</v>
      </c>
      <c r="Q69" s="200"/>
      <c r="R69" s="200">
        <v>8059488910</v>
      </c>
      <c r="S69" s="200"/>
      <c r="T69" s="234">
        <f t="shared" si="1"/>
        <v>10378400164</v>
      </c>
      <c r="U69" s="228"/>
      <c r="V69" s="218">
        <f>T69/درآمدها!$J$5</f>
        <v>-1.7227143401952798E-2</v>
      </c>
    </row>
    <row r="70" spans="1:22" s="99" customFormat="1" ht="42.75" customHeight="1">
      <c r="A70" s="100"/>
      <c r="B70" s="233" t="s">
        <v>136</v>
      </c>
      <c r="C70" s="223"/>
      <c r="D70" s="200">
        <v>0</v>
      </c>
      <c r="E70" s="200"/>
      <c r="F70" s="200">
        <v>-424761021</v>
      </c>
      <c r="G70" s="200"/>
      <c r="H70" s="200">
        <v>-293106450</v>
      </c>
      <c r="I70" s="200"/>
      <c r="J70" s="234">
        <f t="shared" si="0"/>
        <v>-717867471</v>
      </c>
      <c r="K70" s="234"/>
      <c r="L70" s="218">
        <f>J70/درآمدها!$J$7</f>
        <v>2.1763236536525431E-3</v>
      </c>
      <c r="M70" s="218"/>
      <c r="N70" s="200">
        <v>326289760</v>
      </c>
      <c r="O70" s="200"/>
      <c r="P70" s="200">
        <v>-2403048824</v>
      </c>
      <c r="Q70" s="200"/>
      <c r="R70" s="200">
        <v>-2201981984</v>
      </c>
      <c r="S70" s="200"/>
      <c r="T70" s="234">
        <f t="shared" si="1"/>
        <v>-4278741048</v>
      </c>
      <c r="U70" s="228"/>
      <c r="V70" s="218">
        <f>T70/درآمدها!$J$5</f>
        <v>7.102297507220863E-3</v>
      </c>
    </row>
    <row r="71" spans="1:22" s="99" customFormat="1" ht="42.75" customHeight="1">
      <c r="A71" s="100"/>
      <c r="B71" s="233" t="s">
        <v>244</v>
      </c>
      <c r="C71" s="223"/>
      <c r="D71" s="200">
        <v>0</v>
      </c>
      <c r="E71" s="212"/>
      <c r="F71" s="200">
        <v>-4083872877</v>
      </c>
      <c r="G71" s="200"/>
      <c r="H71" s="200">
        <v>85375769</v>
      </c>
      <c r="I71" s="200"/>
      <c r="J71" s="234">
        <f t="shared" si="0"/>
        <v>-3998497108</v>
      </c>
      <c r="K71" s="234"/>
      <c r="L71" s="218">
        <f>J71/درآمدها!$J$7</f>
        <v>1.2122047852481239E-2</v>
      </c>
      <c r="M71" s="218"/>
      <c r="N71" s="200">
        <v>1586152920</v>
      </c>
      <c r="O71" s="200"/>
      <c r="P71" s="200">
        <v>433646373</v>
      </c>
      <c r="Q71" s="200"/>
      <c r="R71" s="200">
        <v>1286630987</v>
      </c>
      <c r="S71" s="200"/>
      <c r="T71" s="234">
        <f t="shared" si="1"/>
        <v>3306430280</v>
      </c>
      <c r="U71" s="228"/>
      <c r="V71" s="218">
        <f>T71/درآمدها!$J$5</f>
        <v>-5.4883553998717194E-3</v>
      </c>
    </row>
    <row r="72" spans="1:22" s="99" customFormat="1" ht="42.75" customHeight="1">
      <c r="A72" s="100"/>
      <c r="B72" s="233" t="s">
        <v>226</v>
      </c>
      <c r="C72" s="223"/>
      <c r="D72" s="200">
        <f>'درآمد سود سهام'!M201</f>
        <v>3020397825</v>
      </c>
      <c r="E72" s="212"/>
      <c r="F72" s="200">
        <v>-4475061427</v>
      </c>
      <c r="G72" s="200"/>
      <c r="H72" s="200">
        <v>-19880729</v>
      </c>
      <c r="I72" s="200"/>
      <c r="J72" s="234">
        <f t="shared" si="0"/>
        <v>-1474544331</v>
      </c>
      <c r="K72" s="234"/>
      <c r="L72" s="218">
        <f>J72/درآمدها!$J$7</f>
        <v>4.4703038312131089E-3</v>
      </c>
      <c r="M72" s="218"/>
      <c r="N72" s="200">
        <v>3020397825</v>
      </c>
      <c r="O72" s="200"/>
      <c r="P72" s="200">
        <v>-4240304287</v>
      </c>
      <c r="Q72" s="200"/>
      <c r="R72" s="200">
        <v>-1854232032</v>
      </c>
      <c r="S72" s="200"/>
      <c r="T72" s="234">
        <f t="shared" si="1"/>
        <v>-3074138494</v>
      </c>
      <c r="U72" s="228"/>
      <c r="V72" s="218">
        <f>T72/درآمدها!$J$5</f>
        <v>5.1027734368251721E-3</v>
      </c>
    </row>
    <row r="73" spans="1:22" s="150" customFormat="1" ht="42.75" customHeight="1">
      <c r="A73" s="149"/>
      <c r="B73" s="233" t="s">
        <v>158</v>
      </c>
      <c r="C73" s="223"/>
      <c r="D73" s="200">
        <v>0</v>
      </c>
      <c r="E73" s="200"/>
      <c r="F73" s="200">
        <v>-6929242657</v>
      </c>
      <c r="G73" s="200"/>
      <c r="H73" s="200">
        <v>0</v>
      </c>
      <c r="I73" s="200"/>
      <c r="J73" s="234">
        <f t="shared" si="0"/>
        <v>-6929242657</v>
      </c>
      <c r="K73" s="234"/>
      <c r="L73" s="218">
        <f>J73/درآمدها!$J$7</f>
        <v>2.1007045597595125E-2</v>
      </c>
      <c r="M73" s="218"/>
      <c r="N73" s="200">
        <v>6086579800</v>
      </c>
      <c r="O73" s="200"/>
      <c r="P73" s="200">
        <v>-8657180796</v>
      </c>
      <c r="Q73" s="200"/>
      <c r="R73" s="200">
        <v>-4315508773</v>
      </c>
      <c r="S73" s="200"/>
      <c r="T73" s="234">
        <f t="shared" si="1"/>
        <v>-6886109769</v>
      </c>
      <c r="U73" s="228"/>
      <c r="V73" s="218">
        <f>T73/درآمدها!$J$5</f>
        <v>1.1430278135125399E-2</v>
      </c>
    </row>
    <row r="74" spans="1:22" s="99" customFormat="1" ht="42.75" customHeight="1">
      <c r="A74" s="100"/>
      <c r="B74" s="233" t="s">
        <v>520</v>
      </c>
      <c r="C74" s="223"/>
      <c r="D74" s="200">
        <v>0</v>
      </c>
      <c r="E74" s="212"/>
      <c r="F74" s="200">
        <v>-2389913492</v>
      </c>
      <c r="G74" s="200"/>
      <c r="H74" s="200">
        <v>0</v>
      </c>
      <c r="I74" s="200"/>
      <c r="J74" s="234">
        <f t="shared" si="0"/>
        <v>-2389913492</v>
      </c>
      <c r="K74" s="234"/>
      <c r="L74" s="218">
        <f>J74/درآمدها!$J$7</f>
        <v>7.2453836856231479E-3</v>
      </c>
      <c r="M74" s="218"/>
      <c r="N74" s="200">
        <v>0</v>
      </c>
      <c r="O74" s="200"/>
      <c r="P74" s="200">
        <v>-13166856630</v>
      </c>
      <c r="Q74" s="200"/>
      <c r="R74" s="200">
        <v>-972729136</v>
      </c>
      <c r="S74" s="200"/>
      <c r="T74" s="234">
        <f t="shared" si="1"/>
        <v>-14139585766</v>
      </c>
      <c r="U74" s="228"/>
      <c r="V74" s="218">
        <f>T74/درآمدها!$J$5</f>
        <v>2.3470348780732616E-2</v>
      </c>
    </row>
    <row r="75" spans="1:22" s="99" customFormat="1" ht="42.6" customHeight="1">
      <c r="A75" s="100"/>
      <c r="B75" s="233" t="s">
        <v>370</v>
      </c>
      <c r="C75" s="223"/>
      <c r="D75" s="200">
        <v>0</v>
      </c>
      <c r="E75" s="212"/>
      <c r="F75" s="200">
        <v>169850126</v>
      </c>
      <c r="G75" s="200"/>
      <c r="H75" s="200">
        <v>-113160129</v>
      </c>
      <c r="I75" s="200"/>
      <c r="J75" s="234">
        <f t="shared" si="0"/>
        <v>56689997</v>
      </c>
      <c r="K75" s="234"/>
      <c r="L75" s="218">
        <f>J75/درآمدها!$J$7</f>
        <v>-1.7186428746343308E-4</v>
      </c>
      <c r="M75" s="218"/>
      <c r="N75" s="200">
        <v>0</v>
      </c>
      <c r="O75" s="200"/>
      <c r="P75" s="200">
        <v>-805769480</v>
      </c>
      <c r="Q75" s="200"/>
      <c r="R75" s="200">
        <v>-1106812253</v>
      </c>
      <c r="S75" s="200"/>
      <c r="T75" s="234">
        <f t="shared" si="1"/>
        <v>-1912581733</v>
      </c>
      <c r="U75" s="228"/>
      <c r="V75" s="218">
        <f>T75/درآمدها!$J$5</f>
        <v>3.1747012315670427E-3</v>
      </c>
    </row>
    <row r="76" spans="1:22" s="99" customFormat="1" ht="42.75" customHeight="1">
      <c r="A76" s="100"/>
      <c r="B76" s="233" t="s">
        <v>316</v>
      </c>
      <c r="C76" s="223"/>
      <c r="D76" s="200">
        <v>0</v>
      </c>
      <c r="E76" s="212"/>
      <c r="F76" s="200">
        <v>-27317313</v>
      </c>
      <c r="G76" s="200"/>
      <c r="H76" s="200">
        <v>-1488719665</v>
      </c>
      <c r="I76" s="200"/>
      <c r="J76" s="234">
        <f t="shared" ref="J76:J139" si="2">D76+F76+H76</f>
        <v>-1516036978</v>
      </c>
      <c r="K76" s="234"/>
      <c r="L76" s="218">
        <f>J76/درآمدها!$J$7</f>
        <v>4.5960950569848575E-3</v>
      </c>
      <c r="M76" s="218"/>
      <c r="N76" s="200">
        <v>0</v>
      </c>
      <c r="O76" s="200"/>
      <c r="P76" s="200">
        <v>-14422509241</v>
      </c>
      <c r="Q76" s="200"/>
      <c r="R76" s="200">
        <v>-1081621300</v>
      </c>
      <c r="S76" s="200"/>
      <c r="T76" s="234">
        <f t="shared" ref="T76:T139" si="3">N76+P76+R76</f>
        <v>-15504130541</v>
      </c>
      <c r="U76" s="228"/>
      <c r="V76" s="218">
        <f>T76/درآمدها!$J$5</f>
        <v>2.5735361513509185E-2</v>
      </c>
    </row>
    <row r="77" spans="1:22" s="99" customFormat="1" ht="42.75" customHeight="1">
      <c r="A77" s="100"/>
      <c r="B77" s="233" t="s">
        <v>124</v>
      </c>
      <c r="C77" s="223"/>
      <c r="D77" s="200">
        <v>0</v>
      </c>
      <c r="E77" s="212"/>
      <c r="F77" s="200">
        <v>-1774471124</v>
      </c>
      <c r="G77" s="200"/>
      <c r="H77" s="200">
        <v>313406632</v>
      </c>
      <c r="I77" s="200"/>
      <c r="J77" s="234">
        <f t="shared" si="2"/>
        <v>-1461064492</v>
      </c>
      <c r="K77" s="234"/>
      <c r="L77" s="218">
        <f>J77/درآمدها!$J$7</f>
        <v>4.4294376635035425E-3</v>
      </c>
      <c r="M77" s="218"/>
      <c r="N77" s="200">
        <v>16570238200</v>
      </c>
      <c r="O77" s="200"/>
      <c r="P77" s="200">
        <v>3234901523</v>
      </c>
      <c r="Q77" s="200"/>
      <c r="R77" s="200">
        <v>41732819487</v>
      </c>
      <c r="S77" s="200"/>
      <c r="T77" s="234">
        <f t="shared" si="3"/>
        <v>61537959210</v>
      </c>
      <c r="U77" s="228"/>
      <c r="V77" s="218">
        <f>T77/درآمدها!$J$5</f>
        <v>-0.10214707770196477</v>
      </c>
    </row>
    <row r="78" spans="1:22" s="99" customFormat="1" ht="42.75" customHeight="1">
      <c r="A78" s="100"/>
      <c r="B78" s="233" t="s">
        <v>75</v>
      </c>
      <c r="C78" s="223"/>
      <c r="D78" s="200">
        <v>0</v>
      </c>
      <c r="E78" s="212"/>
      <c r="F78" s="200">
        <v>-2445802410</v>
      </c>
      <c r="G78" s="200"/>
      <c r="H78" s="200">
        <v>180929981</v>
      </c>
      <c r="I78" s="200"/>
      <c r="J78" s="234">
        <f t="shared" si="2"/>
        <v>-2264872429</v>
      </c>
      <c r="K78" s="234"/>
      <c r="L78" s="218">
        <f>J78/درآمدها!$J$7</f>
        <v>6.8663028189198871E-3</v>
      </c>
      <c r="M78" s="218"/>
      <c r="N78" s="200">
        <v>768408270</v>
      </c>
      <c r="O78" s="200"/>
      <c r="P78" s="200">
        <v>1574830622</v>
      </c>
      <c r="Q78" s="200"/>
      <c r="R78" s="200">
        <v>2751050808</v>
      </c>
      <c r="S78" s="200"/>
      <c r="T78" s="234">
        <f t="shared" si="3"/>
        <v>5094289700</v>
      </c>
      <c r="U78" s="228"/>
      <c r="V78" s="218">
        <f>T78/درآمدها!$J$5</f>
        <v>-8.4560296198067375E-3</v>
      </c>
    </row>
    <row r="79" spans="1:22" s="99" customFormat="1" ht="42.75" customHeight="1">
      <c r="A79" s="100"/>
      <c r="B79" s="233" t="s">
        <v>256</v>
      </c>
      <c r="C79" s="223"/>
      <c r="D79" s="200">
        <v>0</v>
      </c>
      <c r="E79" s="200"/>
      <c r="F79" s="200">
        <v>-1124503951</v>
      </c>
      <c r="G79" s="200"/>
      <c r="H79" s="200">
        <v>-1602965513</v>
      </c>
      <c r="I79" s="200"/>
      <c r="J79" s="234">
        <f t="shared" si="2"/>
        <v>-2727469464</v>
      </c>
      <c r="K79" s="234"/>
      <c r="L79" s="218">
        <f>J79/درآمدها!$J$7</f>
        <v>8.2687355938408629E-3</v>
      </c>
      <c r="M79" s="218"/>
      <c r="N79" s="200">
        <v>0</v>
      </c>
      <c r="O79" s="200"/>
      <c r="P79" s="200">
        <v>-13451989184</v>
      </c>
      <c r="Q79" s="200"/>
      <c r="R79" s="200">
        <v>-8561832779</v>
      </c>
      <c r="S79" s="200"/>
      <c r="T79" s="234">
        <f t="shared" si="3"/>
        <v>-22013821963</v>
      </c>
      <c r="U79" s="228"/>
      <c r="V79" s="218">
        <f>T79/درآمدها!$J$5</f>
        <v>3.6540821493579387E-2</v>
      </c>
    </row>
    <row r="80" spans="1:22" s="99" customFormat="1" ht="42.75" customHeight="1">
      <c r="A80" s="100"/>
      <c r="B80" s="233" t="s">
        <v>147</v>
      </c>
      <c r="C80" s="223"/>
      <c r="D80" s="200">
        <v>0</v>
      </c>
      <c r="E80" s="212"/>
      <c r="F80" s="200">
        <v>703003742</v>
      </c>
      <c r="G80" s="200"/>
      <c r="H80" s="200">
        <v>-808454254</v>
      </c>
      <c r="I80" s="200"/>
      <c r="J80" s="234">
        <f t="shared" si="2"/>
        <v>-105450512</v>
      </c>
      <c r="K80" s="234"/>
      <c r="L80" s="218">
        <f>J80/درآمدها!$J$7</f>
        <v>3.1968915270068191E-4</v>
      </c>
      <c r="M80" s="218"/>
      <c r="N80" s="200">
        <v>2445804760</v>
      </c>
      <c r="O80" s="200"/>
      <c r="P80" s="200">
        <v>-5857585269</v>
      </c>
      <c r="Q80" s="200"/>
      <c r="R80" s="200">
        <v>-3348864244</v>
      </c>
      <c r="S80" s="200"/>
      <c r="T80" s="234">
        <f t="shared" si="3"/>
        <v>-6760644753</v>
      </c>
      <c r="U80" s="228"/>
      <c r="V80" s="218">
        <f>T80/درآمدها!$J$5</f>
        <v>1.1222018308138031E-2</v>
      </c>
    </row>
    <row r="81" spans="1:22" s="99" customFormat="1" ht="42.75" customHeight="1">
      <c r="A81" s="100"/>
      <c r="B81" s="233" t="s">
        <v>172</v>
      </c>
      <c r="C81" s="223"/>
      <c r="D81" s="200">
        <v>0</v>
      </c>
      <c r="E81" s="212"/>
      <c r="F81" s="200">
        <v>794466869</v>
      </c>
      <c r="G81" s="200"/>
      <c r="H81" s="200">
        <v>-519291109</v>
      </c>
      <c r="I81" s="200"/>
      <c r="J81" s="234">
        <f t="shared" si="2"/>
        <v>275175760</v>
      </c>
      <c r="K81" s="234"/>
      <c r="L81" s="218">
        <f>J81/درآمدها!$J$7</f>
        <v>-8.3423687462196678E-4</v>
      </c>
      <c r="M81" s="218"/>
      <c r="N81" s="200">
        <v>0</v>
      </c>
      <c r="O81" s="200"/>
      <c r="P81" s="200">
        <v>-3958526388</v>
      </c>
      <c r="Q81" s="200"/>
      <c r="R81" s="200">
        <v>-2575806701</v>
      </c>
      <c r="S81" s="200"/>
      <c r="T81" s="234">
        <f t="shared" si="3"/>
        <v>-6534333089</v>
      </c>
      <c r="U81" s="228"/>
      <c r="V81" s="218">
        <f>T81/درآمدها!$J$5</f>
        <v>1.0846362770901554E-2</v>
      </c>
    </row>
    <row r="82" spans="1:22" s="99" customFormat="1" ht="42.75" customHeight="1">
      <c r="A82" s="100"/>
      <c r="B82" s="233" t="s">
        <v>222</v>
      </c>
      <c r="C82" s="223"/>
      <c r="D82" s="200">
        <v>0</v>
      </c>
      <c r="E82" s="212"/>
      <c r="F82" s="200">
        <v>656098707</v>
      </c>
      <c r="G82" s="200"/>
      <c r="H82" s="200">
        <v>-1045793622</v>
      </c>
      <c r="I82" s="200"/>
      <c r="J82" s="234">
        <f t="shared" si="2"/>
        <v>-389694915</v>
      </c>
      <c r="K82" s="234"/>
      <c r="L82" s="218">
        <f>J82/درآمدها!$J$7</f>
        <v>1.1814189881611411E-3</v>
      </c>
      <c r="M82" s="218"/>
      <c r="N82" s="200">
        <v>6880284600</v>
      </c>
      <c r="O82" s="200"/>
      <c r="P82" s="200">
        <v>-8787111481</v>
      </c>
      <c r="Q82" s="200"/>
      <c r="R82" s="200">
        <v>-16369077352</v>
      </c>
      <c r="S82" s="200"/>
      <c r="T82" s="234">
        <f t="shared" si="3"/>
        <v>-18275904233</v>
      </c>
      <c r="U82" s="228"/>
      <c r="V82" s="218">
        <f>T82/درآمدها!$J$5</f>
        <v>3.0336238538416715E-2</v>
      </c>
    </row>
    <row r="83" spans="1:22" s="99" customFormat="1" ht="42.75" customHeight="1">
      <c r="A83" s="100"/>
      <c r="B83" s="233" t="s">
        <v>89</v>
      </c>
      <c r="C83" s="223"/>
      <c r="D83" s="200">
        <v>0</v>
      </c>
      <c r="E83" s="212"/>
      <c r="F83" s="200">
        <v>-2119750755</v>
      </c>
      <c r="G83" s="200"/>
      <c r="H83" s="200">
        <v>-317955420</v>
      </c>
      <c r="I83" s="200"/>
      <c r="J83" s="234">
        <f t="shared" si="2"/>
        <v>-2437706175</v>
      </c>
      <c r="K83" s="234"/>
      <c r="L83" s="218">
        <f>J83/درآمدها!$J$7</f>
        <v>7.3902744219864029E-3</v>
      </c>
      <c r="M83" s="218"/>
      <c r="N83" s="200">
        <v>2002658200</v>
      </c>
      <c r="O83" s="200"/>
      <c r="P83" s="200">
        <v>-2776447566</v>
      </c>
      <c r="Q83" s="200"/>
      <c r="R83" s="200">
        <v>-3254676994</v>
      </c>
      <c r="S83" s="200"/>
      <c r="T83" s="234">
        <f t="shared" si="3"/>
        <v>-4028466360</v>
      </c>
      <c r="U83" s="228"/>
      <c r="V83" s="218">
        <f>T83/درآمدها!$J$5</f>
        <v>6.6868656610861825E-3</v>
      </c>
    </row>
    <row r="84" spans="1:22" s="99" customFormat="1" ht="42.75" customHeight="1">
      <c r="A84" s="100"/>
      <c r="B84" s="233" t="s">
        <v>114</v>
      </c>
      <c r="C84" s="223"/>
      <c r="D84" s="200">
        <v>0</v>
      </c>
      <c r="E84" s="212"/>
      <c r="F84" s="200">
        <v>-959513443</v>
      </c>
      <c r="G84" s="200"/>
      <c r="H84" s="200">
        <v>0</v>
      </c>
      <c r="I84" s="200"/>
      <c r="J84" s="234">
        <f t="shared" si="2"/>
        <v>-959513443</v>
      </c>
      <c r="K84" s="234"/>
      <c r="L84" s="218">
        <f>J84/درآمدها!$J$7</f>
        <v>2.9089099121451783E-3</v>
      </c>
      <c r="M84" s="218"/>
      <c r="N84" s="200">
        <v>0</v>
      </c>
      <c r="O84" s="200"/>
      <c r="P84" s="200">
        <v>2557166846</v>
      </c>
      <c r="Q84" s="200"/>
      <c r="R84" s="200">
        <v>2283669869</v>
      </c>
      <c r="S84" s="200"/>
      <c r="T84" s="234">
        <f t="shared" si="3"/>
        <v>4840836715</v>
      </c>
      <c r="U84" s="228"/>
      <c r="V84" s="218">
        <f>T84/درآمدها!$J$5</f>
        <v>-8.0353221071600908E-3</v>
      </c>
    </row>
    <row r="85" spans="1:22" s="99" customFormat="1" ht="42.75" customHeight="1">
      <c r="A85" s="100"/>
      <c r="B85" s="233" t="s">
        <v>129</v>
      </c>
      <c r="C85" s="223"/>
      <c r="D85" s="200">
        <v>0</v>
      </c>
      <c r="E85" s="212"/>
      <c r="F85" s="200">
        <v>3114240276</v>
      </c>
      <c r="G85" s="200"/>
      <c r="H85" s="200">
        <v>-1454736610</v>
      </c>
      <c r="I85" s="200"/>
      <c r="J85" s="234">
        <f t="shared" si="2"/>
        <v>1659503666</v>
      </c>
      <c r="K85" s="234"/>
      <c r="L85" s="218">
        <f>J85/درآمدها!$J$7</f>
        <v>-5.0310359885897514E-3</v>
      </c>
      <c r="M85" s="218"/>
      <c r="N85" s="200">
        <v>2112367680</v>
      </c>
      <c r="O85" s="200"/>
      <c r="P85" s="200">
        <v>-20179267763</v>
      </c>
      <c r="Q85" s="200"/>
      <c r="R85" s="200">
        <v>-2899042660</v>
      </c>
      <c r="S85" s="200"/>
      <c r="T85" s="234">
        <f t="shared" si="3"/>
        <v>-20965942743</v>
      </c>
      <c r="U85" s="228"/>
      <c r="V85" s="218">
        <f>T85/درآمدها!$J$5</f>
        <v>3.4801443043567019E-2</v>
      </c>
    </row>
    <row r="86" spans="1:22" s="99" customFormat="1" ht="42.75" customHeight="1">
      <c r="A86" s="100"/>
      <c r="B86" s="233" t="s">
        <v>280</v>
      </c>
      <c r="C86" s="223"/>
      <c r="D86" s="200">
        <v>0</v>
      </c>
      <c r="E86" s="212"/>
      <c r="F86" s="200">
        <v>-744228202</v>
      </c>
      <c r="G86" s="200"/>
      <c r="H86" s="200">
        <v>14631974</v>
      </c>
      <c r="I86" s="200"/>
      <c r="J86" s="234">
        <f t="shared" si="2"/>
        <v>-729596228</v>
      </c>
      <c r="K86" s="234"/>
      <c r="L86" s="218">
        <f>J86/درآمدها!$J$7</f>
        <v>2.2118811518234598E-3</v>
      </c>
      <c r="M86" s="218"/>
      <c r="N86" s="200">
        <v>37214810</v>
      </c>
      <c r="O86" s="200"/>
      <c r="P86" s="200">
        <v>-256915945</v>
      </c>
      <c r="Q86" s="200"/>
      <c r="R86" s="200">
        <v>-6035046795</v>
      </c>
      <c r="S86" s="200"/>
      <c r="T86" s="234">
        <f t="shared" si="3"/>
        <v>-6254747930</v>
      </c>
      <c r="U86" s="228"/>
      <c r="V86" s="218">
        <f>T86/درآمدها!$J$5</f>
        <v>1.0382278369544801E-2</v>
      </c>
    </row>
    <row r="87" spans="1:22" s="99" customFormat="1" ht="42.75" customHeight="1">
      <c r="A87" s="100"/>
      <c r="B87" s="233" t="s">
        <v>175</v>
      </c>
      <c r="C87" s="223"/>
      <c r="D87" s="200">
        <f>'درآمد سود سهام'!M195</f>
        <v>5116087353</v>
      </c>
      <c r="E87" s="212"/>
      <c r="F87" s="200">
        <v>-5156512888</v>
      </c>
      <c r="G87" s="200"/>
      <c r="H87" s="200">
        <v>0</v>
      </c>
      <c r="I87" s="200"/>
      <c r="J87" s="234">
        <f t="shared" si="2"/>
        <v>-40425535</v>
      </c>
      <c r="K87" s="234"/>
      <c r="L87" s="218">
        <f>J87/درآمدها!$J$7</f>
        <v>1.2255611458407867E-4</v>
      </c>
      <c r="M87" s="218"/>
      <c r="N87" s="200">
        <v>5116087353</v>
      </c>
      <c r="O87" s="200"/>
      <c r="P87" s="200">
        <v>1332587069</v>
      </c>
      <c r="Q87" s="200"/>
      <c r="R87" s="200">
        <v>-187294080</v>
      </c>
      <c r="S87" s="200"/>
      <c r="T87" s="234">
        <f t="shared" si="3"/>
        <v>6261380342</v>
      </c>
      <c r="U87" s="228"/>
      <c r="V87" s="218">
        <f>T87/درآمدها!$J$5</f>
        <v>-1.0393287533849447E-2</v>
      </c>
    </row>
    <row r="88" spans="1:22" s="99" customFormat="1" ht="42.75" customHeight="1">
      <c r="A88" s="100"/>
      <c r="B88" s="233" t="s">
        <v>307</v>
      </c>
      <c r="C88" s="223"/>
      <c r="D88" s="200">
        <v>0</v>
      </c>
      <c r="E88" s="200">
        <v>0</v>
      </c>
      <c r="F88" s="200">
        <v>-177664027</v>
      </c>
      <c r="G88" s="200"/>
      <c r="H88" s="200">
        <v>-295970594</v>
      </c>
      <c r="I88" s="200"/>
      <c r="J88" s="234">
        <f t="shared" si="2"/>
        <v>-473634621</v>
      </c>
      <c r="K88" s="234"/>
      <c r="L88" s="218">
        <f>J88/درآمدها!$J$7</f>
        <v>1.4358948838218881E-3</v>
      </c>
      <c r="M88" s="218"/>
      <c r="N88" s="200">
        <v>136507906</v>
      </c>
      <c r="O88" s="200"/>
      <c r="P88" s="200">
        <v>-2223526063</v>
      </c>
      <c r="Q88" s="200"/>
      <c r="R88" s="200">
        <v>-1282338763</v>
      </c>
      <c r="S88" s="200"/>
      <c r="T88" s="234">
        <f t="shared" si="3"/>
        <v>-3369356920</v>
      </c>
      <c r="U88" s="228"/>
      <c r="V88" s="218">
        <f>T88/درآمدها!$J$5</f>
        <v>5.5928075537637362E-3</v>
      </c>
    </row>
    <row r="89" spans="1:22" s="99" customFormat="1" ht="42.75" customHeight="1">
      <c r="A89" s="100"/>
      <c r="B89" s="233" t="s">
        <v>118</v>
      </c>
      <c r="C89" s="223"/>
      <c r="D89" s="200">
        <v>0</v>
      </c>
      <c r="E89" s="212"/>
      <c r="F89" s="200">
        <v>-573948824</v>
      </c>
      <c r="G89" s="200"/>
      <c r="H89" s="200">
        <v>-276134338</v>
      </c>
      <c r="I89" s="200"/>
      <c r="J89" s="234">
        <f t="shared" si="2"/>
        <v>-850083162</v>
      </c>
      <c r="K89" s="234"/>
      <c r="L89" s="218">
        <f>J89/درآمدها!$J$7</f>
        <v>2.5771554886798134E-3</v>
      </c>
      <c r="M89" s="218"/>
      <c r="N89" s="200">
        <v>343867170</v>
      </c>
      <c r="O89" s="200"/>
      <c r="P89" s="200">
        <v>-2777464154</v>
      </c>
      <c r="Q89" s="200"/>
      <c r="R89" s="200">
        <v>-5361963124</v>
      </c>
      <c r="S89" s="200"/>
      <c r="T89" s="234">
        <f t="shared" si="3"/>
        <v>-7795560108</v>
      </c>
      <c r="U89" s="228"/>
      <c r="V89" s="218">
        <f>T89/درآمدها!$J$5</f>
        <v>1.2939877992457282E-2</v>
      </c>
    </row>
    <row r="90" spans="1:22" s="99" customFormat="1" ht="42.75" customHeight="1">
      <c r="A90" s="100"/>
      <c r="B90" s="233" t="s">
        <v>338</v>
      </c>
      <c r="C90" s="223"/>
      <c r="D90" s="200">
        <v>0</v>
      </c>
      <c r="E90" s="212"/>
      <c r="F90" s="200">
        <v>-13715225</v>
      </c>
      <c r="G90" s="200"/>
      <c r="H90" s="200">
        <v>-416352149</v>
      </c>
      <c r="I90" s="200"/>
      <c r="J90" s="234">
        <f t="shared" si="2"/>
        <v>-430067374</v>
      </c>
      <c r="K90" s="234"/>
      <c r="L90" s="218">
        <f>J90/درآمدها!$J$7</f>
        <v>1.3038141948354626E-3</v>
      </c>
      <c r="M90" s="218"/>
      <c r="N90" s="200">
        <v>5894681000</v>
      </c>
      <c r="O90" s="200"/>
      <c r="P90" s="200">
        <v>-3197714618</v>
      </c>
      <c r="Q90" s="200"/>
      <c r="R90" s="200">
        <v>-3982829431</v>
      </c>
      <c r="S90" s="200"/>
      <c r="T90" s="234">
        <f t="shared" si="3"/>
        <v>-1285863049</v>
      </c>
      <c r="U90" s="228"/>
      <c r="V90" s="218">
        <f>T90/درآمدها!$J$5</f>
        <v>2.1344086555106991E-3</v>
      </c>
    </row>
    <row r="91" spans="1:22" s="99" customFormat="1" ht="42.75" customHeight="1">
      <c r="A91" s="100"/>
      <c r="B91" s="233" t="s">
        <v>336</v>
      </c>
      <c r="C91" s="223"/>
      <c r="D91" s="200">
        <v>0</v>
      </c>
      <c r="E91" s="212"/>
      <c r="F91" s="200">
        <v>-1524531252</v>
      </c>
      <c r="G91" s="200"/>
      <c r="H91" s="200">
        <v>-459488249</v>
      </c>
      <c r="I91" s="200"/>
      <c r="J91" s="234">
        <f t="shared" si="2"/>
        <v>-1984019501</v>
      </c>
      <c r="K91" s="234"/>
      <c r="L91" s="218">
        <f>J91/درآمدها!$J$7</f>
        <v>6.0148547521165167E-3</v>
      </c>
      <c r="M91" s="218"/>
      <c r="N91" s="200">
        <v>239491395</v>
      </c>
      <c r="O91" s="200"/>
      <c r="P91" s="200">
        <v>-4278248437</v>
      </c>
      <c r="Q91" s="200"/>
      <c r="R91" s="200">
        <v>-6565798519</v>
      </c>
      <c r="S91" s="200"/>
      <c r="T91" s="234">
        <f t="shared" si="3"/>
        <v>-10604555561</v>
      </c>
      <c r="U91" s="228"/>
      <c r="V91" s="218">
        <f>T91/درآمدها!$J$5</f>
        <v>1.7602539551039322E-2</v>
      </c>
    </row>
    <row r="92" spans="1:22" s="99" customFormat="1" ht="52.5" customHeight="1">
      <c r="A92" s="100"/>
      <c r="B92" s="233" t="s">
        <v>313</v>
      </c>
      <c r="C92" s="223"/>
      <c r="D92" s="200">
        <v>0</v>
      </c>
      <c r="E92" s="212"/>
      <c r="F92" s="200">
        <v>-121002754</v>
      </c>
      <c r="G92" s="200"/>
      <c r="H92" s="200">
        <v>-176893290</v>
      </c>
      <c r="I92" s="200"/>
      <c r="J92" s="234">
        <f t="shared" si="2"/>
        <v>-297896044</v>
      </c>
      <c r="K92" s="234"/>
      <c r="L92" s="218">
        <f>J92/درآمدها!$J$7</f>
        <v>9.031168468792742E-4</v>
      </c>
      <c r="M92" s="218"/>
      <c r="N92" s="200">
        <v>0</v>
      </c>
      <c r="O92" s="200"/>
      <c r="P92" s="200">
        <v>-1322570844</v>
      </c>
      <c r="Q92" s="200"/>
      <c r="R92" s="200">
        <v>-1368048070</v>
      </c>
      <c r="S92" s="200"/>
      <c r="T92" s="234">
        <f t="shared" si="3"/>
        <v>-2690618914</v>
      </c>
      <c r="U92" s="228"/>
      <c r="V92" s="218">
        <f>T92/درآمدها!$J$5</f>
        <v>4.4661679198174055E-3</v>
      </c>
    </row>
    <row r="93" spans="1:22" s="99" customFormat="1" ht="42.75" customHeight="1">
      <c r="A93" s="100"/>
      <c r="B93" s="190" t="s">
        <v>317</v>
      </c>
      <c r="C93" s="235"/>
      <c r="D93" s="200">
        <v>0</v>
      </c>
      <c r="E93" s="212"/>
      <c r="F93" s="200">
        <v>-234049280</v>
      </c>
      <c r="G93" s="200"/>
      <c r="H93" s="200">
        <v>-644300977</v>
      </c>
      <c r="I93" s="200"/>
      <c r="J93" s="234">
        <f t="shared" si="2"/>
        <v>-878350257</v>
      </c>
      <c r="K93" s="234"/>
      <c r="L93" s="218">
        <f>J93/درآمدها!$J$7</f>
        <v>2.6628514561859709E-3</v>
      </c>
      <c r="M93" s="218"/>
      <c r="N93" s="200">
        <v>0</v>
      </c>
      <c r="O93" s="200"/>
      <c r="P93" s="200">
        <v>-6078552915</v>
      </c>
      <c r="Q93" s="200"/>
      <c r="R93" s="200">
        <v>-3301663323</v>
      </c>
      <c r="S93" s="200"/>
      <c r="T93" s="234">
        <f t="shared" si="3"/>
        <v>-9380216238</v>
      </c>
      <c r="U93" s="236"/>
      <c r="V93" s="218">
        <f>T93/درآمدها!$J$5</f>
        <v>1.5570254347474609E-2</v>
      </c>
    </row>
    <row r="94" spans="1:22" s="99" customFormat="1" ht="42.75" customHeight="1">
      <c r="A94" s="100"/>
      <c r="B94" s="233" t="s">
        <v>185</v>
      </c>
      <c r="C94" s="223"/>
      <c r="D94" s="200">
        <v>0</v>
      </c>
      <c r="E94" s="212"/>
      <c r="F94" s="200">
        <v>3361782317</v>
      </c>
      <c r="G94" s="200"/>
      <c r="H94" s="200">
        <v>-648423545</v>
      </c>
      <c r="I94" s="200"/>
      <c r="J94" s="234">
        <f t="shared" si="2"/>
        <v>2713358772</v>
      </c>
      <c r="K94" s="234"/>
      <c r="L94" s="218">
        <f>J94/درآمدها!$J$7</f>
        <v>-8.2259568999877661E-3</v>
      </c>
      <c r="M94" s="218"/>
      <c r="N94" s="200">
        <v>8453108000</v>
      </c>
      <c r="O94" s="200"/>
      <c r="P94" s="200">
        <v>-8464182219</v>
      </c>
      <c r="Q94" s="200"/>
      <c r="R94" s="200">
        <v>-6613988883</v>
      </c>
      <c r="S94" s="200"/>
      <c r="T94" s="234">
        <f t="shared" si="3"/>
        <v>-6625063102</v>
      </c>
      <c r="U94" s="228"/>
      <c r="V94" s="218">
        <f>T94/درآمدها!$J$5</f>
        <v>1.0996965842676889E-2</v>
      </c>
    </row>
    <row r="95" spans="1:22" s="99" customFormat="1" ht="42.75" customHeight="1">
      <c r="A95" s="100"/>
      <c r="B95" s="233" t="s">
        <v>403</v>
      </c>
      <c r="C95" s="223"/>
      <c r="D95" s="200">
        <v>0</v>
      </c>
      <c r="E95" s="212"/>
      <c r="F95" s="200">
        <v>-4313444910</v>
      </c>
      <c r="G95" s="200"/>
      <c r="H95" s="200">
        <v>-736955893</v>
      </c>
      <c r="I95" s="200"/>
      <c r="J95" s="234">
        <f t="shared" si="2"/>
        <v>-5050400803</v>
      </c>
      <c r="K95" s="234"/>
      <c r="L95" s="218">
        <f>J95/درآمدها!$J$7</f>
        <v>1.531105276672259E-2</v>
      </c>
      <c r="M95" s="218"/>
      <c r="N95" s="200">
        <v>0</v>
      </c>
      <c r="O95" s="200"/>
      <c r="P95" s="200">
        <v>-13812918978</v>
      </c>
      <c r="Q95" s="200"/>
      <c r="R95" s="200">
        <v>-784986816</v>
      </c>
      <c r="S95" s="200"/>
      <c r="T95" s="234">
        <f t="shared" si="3"/>
        <v>-14597905794</v>
      </c>
      <c r="U95" s="228"/>
      <c r="V95" s="218">
        <f>T95/درآمدها!$J$5</f>
        <v>2.4231115827828241E-2</v>
      </c>
    </row>
    <row r="96" spans="1:22" s="99" customFormat="1" ht="42.75" customHeight="1">
      <c r="A96" s="100"/>
      <c r="B96" s="190" t="s">
        <v>296</v>
      </c>
      <c r="C96" s="235"/>
      <c r="D96" s="200">
        <v>0</v>
      </c>
      <c r="E96" s="212"/>
      <c r="F96" s="200">
        <v>1281237346</v>
      </c>
      <c r="G96" s="200"/>
      <c r="H96" s="200">
        <v>182282974</v>
      </c>
      <c r="I96" s="200"/>
      <c r="J96" s="234">
        <f t="shared" si="2"/>
        <v>1463520320</v>
      </c>
      <c r="K96" s="234"/>
      <c r="L96" s="218">
        <f>J96/درآمدها!$J$7</f>
        <v>-4.4368828769748491E-3</v>
      </c>
      <c r="M96" s="218"/>
      <c r="N96" s="200">
        <v>3536420160</v>
      </c>
      <c r="O96" s="200"/>
      <c r="P96" s="200">
        <v>2678337747</v>
      </c>
      <c r="Q96" s="200"/>
      <c r="R96" s="200">
        <v>-944894524</v>
      </c>
      <c r="S96" s="200"/>
      <c r="T96" s="234">
        <f t="shared" si="3"/>
        <v>5269863383</v>
      </c>
      <c r="U96" s="236"/>
      <c r="V96" s="218">
        <f>T96/درآمدها!$J$5</f>
        <v>-8.7474650016434938E-3</v>
      </c>
    </row>
    <row r="97" spans="1:22" s="99" customFormat="1" ht="42.75" customHeight="1">
      <c r="A97" s="100"/>
      <c r="B97" s="233" t="s">
        <v>291</v>
      </c>
      <c r="C97" s="223"/>
      <c r="D97" s="200">
        <v>0</v>
      </c>
      <c r="E97" s="212"/>
      <c r="F97" s="200">
        <v>-59286745</v>
      </c>
      <c r="G97" s="200"/>
      <c r="H97" s="200">
        <v>-451803838</v>
      </c>
      <c r="I97" s="200"/>
      <c r="J97" s="234">
        <f t="shared" si="2"/>
        <v>-511090583</v>
      </c>
      <c r="K97" s="234"/>
      <c r="L97" s="218">
        <f>J97/درآمدها!$J$7</f>
        <v>1.549448289379264E-3</v>
      </c>
      <c r="M97" s="218"/>
      <c r="N97" s="200">
        <v>0</v>
      </c>
      <c r="O97" s="200"/>
      <c r="P97" s="200">
        <v>-3888200392</v>
      </c>
      <c r="Q97" s="200"/>
      <c r="R97" s="200">
        <v>-1625214157</v>
      </c>
      <c r="S97" s="200"/>
      <c r="T97" s="234">
        <f t="shared" si="3"/>
        <v>-5513414549</v>
      </c>
      <c r="U97" s="228"/>
      <c r="V97" s="218">
        <f>T97/درآمدها!$J$5</f>
        <v>9.15173644965998E-3</v>
      </c>
    </row>
    <row r="98" spans="1:22" s="99" customFormat="1" ht="42.75" customHeight="1">
      <c r="A98" s="100"/>
      <c r="B98" s="233" t="s">
        <v>463</v>
      </c>
      <c r="C98" s="223"/>
      <c r="D98" s="200">
        <v>0</v>
      </c>
      <c r="E98" s="212"/>
      <c r="F98" s="200">
        <v>-2105203069</v>
      </c>
      <c r="G98" s="200"/>
      <c r="H98" s="200">
        <v>-236911231</v>
      </c>
      <c r="I98" s="200"/>
      <c r="J98" s="234">
        <f t="shared" si="2"/>
        <v>-2342114300</v>
      </c>
      <c r="K98" s="234"/>
      <c r="L98" s="218">
        <f>J98/درآمدها!$J$7</f>
        <v>7.100473216243376E-3</v>
      </c>
      <c r="M98" s="218"/>
      <c r="N98" s="200">
        <v>0</v>
      </c>
      <c r="O98" s="200"/>
      <c r="P98" s="200">
        <v>-1960938056</v>
      </c>
      <c r="Q98" s="200"/>
      <c r="R98" s="200">
        <v>768107560</v>
      </c>
      <c r="S98" s="200"/>
      <c r="T98" s="234">
        <f t="shared" si="3"/>
        <v>-1192830496</v>
      </c>
      <c r="U98" s="228"/>
      <c r="V98" s="218">
        <f>T98/درآمدها!$J$5</f>
        <v>1.9799835893873018E-3</v>
      </c>
    </row>
    <row r="99" spans="1:22" s="99" customFormat="1" ht="42.75" customHeight="1">
      <c r="A99" s="100"/>
      <c r="B99" s="233" t="s">
        <v>375</v>
      </c>
      <c r="C99" s="223"/>
      <c r="D99" s="200">
        <v>0</v>
      </c>
      <c r="E99" s="212"/>
      <c r="F99" s="200">
        <v>-1676632870</v>
      </c>
      <c r="G99" s="200"/>
      <c r="H99" s="200">
        <v>-3059615055</v>
      </c>
      <c r="I99" s="200"/>
      <c r="J99" s="234">
        <f t="shared" si="2"/>
        <v>-4736247925</v>
      </c>
      <c r="K99" s="234"/>
      <c r="L99" s="218">
        <f>J99/درآمدها!$J$7</f>
        <v>1.4358650872397974E-2</v>
      </c>
      <c r="M99" s="218"/>
      <c r="N99" s="200">
        <v>779925900</v>
      </c>
      <c r="O99" s="200"/>
      <c r="P99" s="200">
        <v>-27346650867</v>
      </c>
      <c r="Q99" s="200"/>
      <c r="R99" s="200">
        <v>-1931047279</v>
      </c>
      <c r="S99" s="200"/>
      <c r="T99" s="234">
        <f t="shared" si="3"/>
        <v>-28497772246</v>
      </c>
      <c r="U99" s="228"/>
      <c r="V99" s="218">
        <f>T99/درآمدها!$J$5</f>
        <v>4.7303553665328922E-2</v>
      </c>
    </row>
    <row r="100" spans="1:22" s="99" customFormat="1" ht="42.75" customHeight="1">
      <c r="A100" s="100"/>
      <c r="B100" s="233" t="s">
        <v>347</v>
      </c>
      <c r="C100" s="223"/>
      <c r="D100" s="200">
        <v>0</v>
      </c>
      <c r="E100" s="212"/>
      <c r="F100" s="200">
        <v>-270091717</v>
      </c>
      <c r="G100" s="200"/>
      <c r="H100" s="200">
        <v>102073737</v>
      </c>
      <c r="I100" s="200"/>
      <c r="J100" s="234">
        <f t="shared" si="2"/>
        <v>-168017980</v>
      </c>
      <c r="K100" s="234"/>
      <c r="L100" s="218">
        <f>J100/درآمدها!$J$7</f>
        <v>5.0937188114060677E-4</v>
      </c>
      <c r="M100" s="218"/>
      <c r="N100" s="200">
        <v>0</v>
      </c>
      <c r="O100" s="200"/>
      <c r="P100" s="200">
        <v>2048001490</v>
      </c>
      <c r="Q100" s="200"/>
      <c r="R100" s="200">
        <v>-6084788507</v>
      </c>
      <c r="S100" s="200"/>
      <c r="T100" s="234">
        <f t="shared" si="3"/>
        <v>-4036787017</v>
      </c>
      <c r="U100" s="228"/>
      <c r="V100" s="218">
        <f>T100/درآمدها!$J$5</f>
        <v>6.7006771492801598E-3</v>
      </c>
    </row>
    <row r="101" spans="1:22" s="99" customFormat="1" ht="42.75" customHeight="1">
      <c r="A101" s="100"/>
      <c r="B101" s="233" t="s">
        <v>384</v>
      </c>
      <c r="C101" s="223"/>
      <c r="D101" s="200">
        <v>0</v>
      </c>
      <c r="E101" s="212"/>
      <c r="F101" s="200">
        <v>0</v>
      </c>
      <c r="G101" s="200"/>
      <c r="H101" s="200">
        <v>0</v>
      </c>
      <c r="I101" s="200"/>
      <c r="J101" s="234">
        <f t="shared" si="2"/>
        <v>0</v>
      </c>
      <c r="K101" s="234"/>
      <c r="L101" s="218">
        <f>J101/درآمدها!$J$7</f>
        <v>0</v>
      </c>
      <c r="M101" s="218"/>
      <c r="N101" s="200">
        <v>0</v>
      </c>
      <c r="O101" s="200"/>
      <c r="P101" s="200">
        <v>0</v>
      </c>
      <c r="Q101" s="200"/>
      <c r="R101" s="200">
        <v>18143422393</v>
      </c>
      <c r="S101" s="200"/>
      <c r="T101" s="234">
        <f t="shared" si="3"/>
        <v>18143422393</v>
      </c>
      <c r="U101" s="228"/>
      <c r="V101" s="218">
        <f>T101/درآمدها!$J$5</f>
        <v>-3.011633146027656E-2</v>
      </c>
    </row>
    <row r="102" spans="1:22" s="99" customFormat="1" ht="42.75" customHeight="1">
      <c r="A102" s="100"/>
      <c r="B102" s="233" t="s">
        <v>378</v>
      </c>
      <c r="C102" s="223"/>
      <c r="D102" s="200">
        <v>0</v>
      </c>
      <c r="E102" s="212"/>
      <c r="F102" s="200">
        <v>-211131113</v>
      </c>
      <c r="G102" s="200"/>
      <c r="H102" s="200">
        <v>-163965219</v>
      </c>
      <c r="I102" s="200"/>
      <c r="J102" s="234">
        <f t="shared" si="2"/>
        <v>-375096332</v>
      </c>
      <c r="K102" s="234"/>
      <c r="L102" s="218">
        <f>J102/درآمدها!$J$7</f>
        <v>1.1371611790582266E-3</v>
      </c>
      <c r="M102" s="218"/>
      <c r="N102" s="200">
        <v>0</v>
      </c>
      <c r="O102" s="200"/>
      <c r="P102" s="200">
        <v>-1336580718</v>
      </c>
      <c r="Q102" s="200"/>
      <c r="R102" s="200">
        <v>-2709732746</v>
      </c>
      <c r="S102" s="200"/>
      <c r="T102" s="234">
        <f t="shared" si="3"/>
        <v>-4046313464</v>
      </c>
      <c r="U102" s="228"/>
      <c r="V102" s="218">
        <f>T102/درآمدها!$J$5</f>
        <v>6.7164901325903791E-3</v>
      </c>
    </row>
    <row r="103" spans="1:22" s="99" customFormat="1" ht="42.75" customHeight="1">
      <c r="A103" s="100"/>
      <c r="B103" s="233" t="s">
        <v>83</v>
      </c>
      <c r="C103" s="223"/>
      <c r="D103" s="200">
        <v>0</v>
      </c>
      <c r="E103" s="212"/>
      <c r="F103" s="200">
        <v>-2528694776</v>
      </c>
      <c r="G103" s="200"/>
      <c r="H103" s="200">
        <v>-151540676</v>
      </c>
      <c r="I103" s="200"/>
      <c r="J103" s="234">
        <f t="shared" si="2"/>
        <v>-2680235452</v>
      </c>
      <c r="K103" s="234"/>
      <c r="L103" s="218">
        <f>J103/درآمدها!$J$7</f>
        <v>8.1255385529869148E-3</v>
      </c>
      <c r="M103" s="218"/>
      <c r="N103" s="200">
        <v>0</v>
      </c>
      <c r="O103" s="200"/>
      <c r="P103" s="200">
        <v>-3303243584</v>
      </c>
      <c r="Q103" s="200"/>
      <c r="R103" s="200">
        <v>-1397117887</v>
      </c>
      <c r="S103" s="200"/>
      <c r="T103" s="234">
        <f t="shared" si="3"/>
        <v>-4700361471</v>
      </c>
      <c r="U103" s="228"/>
      <c r="V103" s="218">
        <f>T103/درآمدها!$J$5</f>
        <v>7.8021467492463891E-3</v>
      </c>
    </row>
    <row r="104" spans="1:22" s="99" customFormat="1" ht="42.75" customHeight="1">
      <c r="A104" s="100"/>
      <c r="B104" s="233" t="s">
        <v>348</v>
      </c>
      <c r="C104" s="223"/>
      <c r="D104" s="200">
        <v>0</v>
      </c>
      <c r="E104" s="212"/>
      <c r="F104" s="200">
        <v>-332895038</v>
      </c>
      <c r="G104" s="200"/>
      <c r="H104" s="200">
        <v>-243854663</v>
      </c>
      <c r="I104" s="200"/>
      <c r="J104" s="234">
        <f t="shared" si="2"/>
        <v>-576749701</v>
      </c>
      <c r="K104" s="234"/>
      <c r="L104" s="218">
        <f>J104/درآمدها!$J$7</f>
        <v>1.7485038217079651E-3</v>
      </c>
      <c r="M104" s="218"/>
      <c r="N104" s="200">
        <v>0</v>
      </c>
      <c r="O104" s="200"/>
      <c r="P104" s="200">
        <v>-2182314285</v>
      </c>
      <c r="Q104" s="200"/>
      <c r="R104" s="200">
        <v>-1042130024</v>
      </c>
      <c r="S104" s="200"/>
      <c r="T104" s="234">
        <f t="shared" si="3"/>
        <v>-3224444309</v>
      </c>
      <c r="U104" s="228"/>
      <c r="V104" s="218">
        <f>T104/درآمدها!$J$5</f>
        <v>5.3522665945600362E-3</v>
      </c>
    </row>
    <row r="105" spans="1:22" s="99" customFormat="1" ht="42.75" customHeight="1">
      <c r="A105" s="100"/>
      <c r="B105" s="233" t="s">
        <v>477</v>
      </c>
      <c r="C105" s="223"/>
      <c r="D105" s="200">
        <v>0</v>
      </c>
      <c r="E105" s="200"/>
      <c r="F105" s="200">
        <v>-2442517704</v>
      </c>
      <c r="G105" s="200"/>
      <c r="H105" s="200">
        <v>0</v>
      </c>
      <c r="I105" s="200"/>
      <c r="J105" s="234">
        <f t="shared" si="2"/>
        <v>-2442517704</v>
      </c>
      <c r="K105" s="234"/>
      <c r="L105" s="218">
        <f>J105/درآمدها!$J$7</f>
        <v>7.4048612988069232E-3</v>
      </c>
      <c r="M105" s="218"/>
      <c r="N105" s="200">
        <v>0</v>
      </c>
      <c r="O105" s="200"/>
      <c r="P105" s="200">
        <v>-2883258197</v>
      </c>
      <c r="Q105" s="200"/>
      <c r="R105" s="200">
        <v>93630591</v>
      </c>
      <c r="S105" s="200"/>
      <c r="T105" s="234">
        <f t="shared" si="3"/>
        <v>-2789627606</v>
      </c>
      <c r="U105" s="228"/>
      <c r="V105" s="218">
        <f>T105/درآمدها!$J$5</f>
        <v>4.6305128003549852E-3</v>
      </c>
    </row>
    <row r="106" spans="1:22" s="99" customFormat="1" ht="42.75" customHeight="1">
      <c r="A106" s="100"/>
      <c r="B106" s="233" t="s">
        <v>305</v>
      </c>
      <c r="C106" s="223"/>
      <c r="D106" s="200">
        <v>0</v>
      </c>
      <c r="E106" s="212"/>
      <c r="F106" s="200">
        <v>134526375</v>
      </c>
      <c r="G106" s="200"/>
      <c r="H106" s="200">
        <v>-422566029</v>
      </c>
      <c r="I106" s="200"/>
      <c r="J106" s="234">
        <f t="shared" si="2"/>
        <v>-288039654</v>
      </c>
      <c r="K106" s="234"/>
      <c r="L106" s="218">
        <f>J106/درآمدها!$J$7</f>
        <v>8.7323571204147015E-4</v>
      </c>
      <c r="M106" s="218"/>
      <c r="N106" s="200">
        <v>210262481</v>
      </c>
      <c r="O106" s="200"/>
      <c r="P106" s="200">
        <v>-3757537008</v>
      </c>
      <c r="Q106" s="200"/>
      <c r="R106" s="200">
        <v>-3084271556</v>
      </c>
      <c r="S106" s="200"/>
      <c r="T106" s="234">
        <f t="shared" si="3"/>
        <v>-6631546083</v>
      </c>
      <c r="U106" s="228"/>
      <c r="V106" s="218">
        <f>T106/درآمدها!$J$5</f>
        <v>1.1007726965932335E-2</v>
      </c>
    </row>
    <row r="107" spans="1:22" s="99" customFormat="1" ht="42.75" customHeight="1">
      <c r="A107" s="100"/>
      <c r="B107" s="233" t="s">
        <v>214</v>
      </c>
      <c r="C107" s="223"/>
      <c r="D107" s="200">
        <v>0</v>
      </c>
      <c r="E107" s="212"/>
      <c r="F107" s="200">
        <v>-15345401</v>
      </c>
      <c r="G107" s="200"/>
      <c r="H107" s="200">
        <v>-120448880</v>
      </c>
      <c r="I107" s="200"/>
      <c r="J107" s="234">
        <f t="shared" si="2"/>
        <v>-135794281</v>
      </c>
      <c r="K107" s="234"/>
      <c r="L107" s="218">
        <f>J107/درآمدها!$J$7</f>
        <v>4.1168087106574041E-4</v>
      </c>
      <c r="M107" s="218"/>
      <c r="N107" s="200">
        <v>772027500</v>
      </c>
      <c r="O107" s="200"/>
      <c r="P107" s="200">
        <v>-956062209</v>
      </c>
      <c r="Q107" s="200"/>
      <c r="R107" s="200">
        <v>-219501302</v>
      </c>
      <c r="S107" s="200"/>
      <c r="T107" s="234">
        <f t="shared" si="3"/>
        <v>-403536011</v>
      </c>
      <c r="U107" s="228"/>
      <c r="V107" s="218">
        <f>T107/درآمدها!$J$5</f>
        <v>6.6983086212679601E-4</v>
      </c>
    </row>
    <row r="108" spans="1:22" s="99" customFormat="1" ht="42.75" customHeight="1">
      <c r="A108" s="100"/>
      <c r="B108" s="233" t="s">
        <v>380</v>
      </c>
      <c r="C108" s="223"/>
      <c r="D108" s="200">
        <v>0</v>
      </c>
      <c r="E108" s="212"/>
      <c r="F108" s="200">
        <v>0</v>
      </c>
      <c r="G108" s="200"/>
      <c r="H108" s="200">
        <v>0</v>
      </c>
      <c r="I108" s="200"/>
      <c r="J108" s="234">
        <f t="shared" si="2"/>
        <v>0</v>
      </c>
      <c r="K108" s="234"/>
      <c r="L108" s="218">
        <f>J108/درآمدها!$J$7</f>
        <v>0</v>
      </c>
      <c r="M108" s="218"/>
      <c r="N108" s="200">
        <v>0</v>
      </c>
      <c r="O108" s="200"/>
      <c r="P108" s="200">
        <v>0</v>
      </c>
      <c r="Q108" s="200"/>
      <c r="R108" s="200">
        <v>-640339876</v>
      </c>
      <c r="S108" s="200"/>
      <c r="T108" s="234">
        <f t="shared" si="3"/>
        <v>-640339876</v>
      </c>
      <c r="U108" s="228"/>
      <c r="V108" s="218">
        <f>T108/درآمدها!$J$5</f>
        <v>1.0629024411782811E-3</v>
      </c>
    </row>
    <row r="109" spans="1:22" s="99" customFormat="1" ht="42.6" customHeight="1">
      <c r="A109" s="100"/>
      <c r="B109" s="233" t="s">
        <v>290</v>
      </c>
      <c r="C109" s="223"/>
      <c r="D109" s="200">
        <v>0</v>
      </c>
      <c r="E109" s="212"/>
      <c r="F109" s="200">
        <v>-1686963391</v>
      </c>
      <c r="G109" s="200"/>
      <c r="H109" s="200">
        <v>-1797324889</v>
      </c>
      <c r="I109" s="200"/>
      <c r="J109" s="234">
        <f t="shared" si="2"/>
        <v>-3484288280</v>
      </c>
      <c r="K109" s="234"/>
      <c r="L109" s="218">
        <f>J109/درآمدها!$J$7</f>
        <v>1.0563146132454211E-2</v>
      </c>
      <c r="M109" s="218"/>
      <c r="N109" s="200">
        <v>520805200</v>
      </c>
      <c r="O109" s="200"/>
      <c r="P109" s="200">
        <v>-16575393924</v>
      </c>
      <c r="Q109" s="200"/>
      <c r="R109" s="200">
        <v>-11005773298</v>
      </c>
      <c r="S109" s="200"/>
      <c r="T109" s="234">
        <f t="shared" si="3"/>
        <v>-27060362022</v>
      </c>
      <c r="U109" s="228"/>
      <c r="V109" s="218">
        <f>T109/درآمدها!$J$5</f>
        <v>4.4917591314197411E-2</v>
      </c>
    </row>
    <row r="110" spans="1:22" s="99" customFormat="1" ht="42.75" customHeight="1">
      <c r="A110" s="100"/>
      <c r="B110" s="233" t="s">
        <v>166</v>
      </c>
      <c r="C110" s="223"/>
      <c r="D110" s="200">
        <v>0</v>
      </c>
      <c r="E110" s="200"/>
      <c r="F110" s="200">
        <v>-2236662107</v>
      </c>
      <c r="G110" s="200"/>
      <c r="H110" s="200">
        <v>-621780703</v>
      </c>
      <c r="I110" s="200"/>
      <c r="J110" s="234">
        <f t="shared" si="2"/>
        <v>-2858442810</v>
      </c>
      <c r="K110" s="234"/>
      <c r="L110" s="218">
        <f>J110/درآمدها!$J$7</f>
        <v>8.66580107237655E-3</v>
      </c>
      <c r="M110" s="218"/>
      <c r="N110" s="200">
        <v>0</v>
      </c>
      <c r="O110" s="200"/>
      <c r="P110" s="200">
        <v>-4861854263</v>
      </c>
      <c r="Q110" s="200"/>
      <c r="R110" s="200">
        <v>-6843904730</v>
      </c>
      <c r="S110" s="200"/>
      <c r="T110" s="234">
        <f t="shared" si="3"/>
        <v>-11705758993</v>
      </c>
      <c r="U110" s="228"/>
      <c r="V110" s="218">
        <f>T110/درآمدها!$J$5</f>
        <v>1.9430431050500931E-2</v>
      </c>
    </row>
    <row r="111" spans="1:22" s="99" customFormat="1" ht="42.6" customHeight="1">
      <c r="A111" s="100"/>
      <c r="B111" s="233" t="s">
        <v>248</v>
      </c>
      <c r="C111" s="223"/>
      <c r="D111" s="200">
        <v>0</v>
      </c>
      <c r="E111" s="200"/>
      <c r="F111" s="200">
        <v>-132189267</v>
      </c>
      <c r="G111" s="200"/>
      <c r="H111" s="200">
        <v>-622829566</v>
      </c>
      <c r="I111" s="200"/>
      <c r="J111" s="234">
        <f t="shared" si="2"/>
        <v>-755018833</v>
      </c>
      <c r="K111" s="234"/>
      <c r="L111" s="218">
        <f>J111/درآمدها!$J$7</f>
        <v>2.2889536183079667E-3</v>
      </c>
      <c r="M111" s="218"/>
      <c r="N111" s="200">
        <v>2155625259</v>
      </c>
      <c r="O111" s="200"/>
      <c r="P111" s="200">
        <v>-5966018066</v>
      </c>
      <c r="Q111" s="200"/>
      <c r="R111" s="200">
        <v>-3227458736</v>
      </c>
      <c r="S111" s="200"/>
      <c r="T111" s="234">
        <f t="shared" si="3"/>
        <v>-7037851543</v>
      </c>
      <c r="U111" s="228"/>
      <c r="V111" s="218">
        <f>T111/درآمدها!$J$5</f>
        <v>1.1682154846319508E-2</v>
      </c>
    </row>
    <row r="112" spans="1:22" s="99" customFormat="1" ht="42.75" customHeight="1">
      <c r="A112" s="100"/>
      <c r="B112" s="233" t="s">
        <v>362</v>
      </c>
      <c r="C112" s="223"/>
      <c r="D112" s="200">
        <v>0</v>
      </c>
      <c r="E112" s="200"/>
      <c r="F112" s="200">
        <v>-5802988643</v>
      </c>
      <c r="G112" s="200"/>
      <c r="H112" s="200">
        <v>0</v>
      </c>
      <c r="I112" s="200"/>
      <c r="J112" s="234">
        <f t="shared" si="2"/>
        <v>-5802988643</v>
      </c>
      <c r="K112" s="234"/>
      <c r="L112" s="218">
        <f>J112/درآمدها!$J$7</f>
        <v>1.7592636462612433E-2</v>
      </c>
      <c r="M112" s="218"/>
      <c r="N112" s="200">
        <v>7107667360</v>
      </c>
      <c r="O112" s="200"/>
      <c r="P112" s="200">
        <v>-15526184769</v>
      </c>
      <c r="Q112" s="200"/>
      <c r="R112" s="200">
        <v>-2875668499</v>
      </c>
      <c r="S112" s="200"/>
      <c r="T112" s="234">
        <f t="shared" si="3"/>
        <v>-11294185908</v>
      </c>
      <c r="U112" s="228"/>
      <c r="V112" s="218">
        <f>T112/درآمدها!$J$5</f>
        <v>1.8747259420612034E-2</v>
      </c>
    </row>
    <row r="113" spans="1:22" s="99" customFormat="1" ht="42.75" customHeight="1">
      <c r="A113" s="100"/>
      <c r="B113" s="233" t="s">
        <v>309</v>
      </c>
      <c r="C113" s="223"/>
      <c r="D113" s="200">
        <v>0</v>
      </c>
      <c r="E113" s="200"/>
      <c r="F113" s="200">
        <v>-1153236688</v>
      </c>
      <c r="G113" s="200"/>
      <c r="H113" s="200">
        <v>-7805883</v>
      </c>
      <c r="I113" s="200"/>
      <c r="J113" s="234">
        <f t="shared" si="2"/>
        <v>-1161042571</v>
      </c>
      <c r="K113" s="234"/>
      <c r="L113" s="218">
        <f>J113/درآمدها!$J$7</f>
        <v>3.5198758994400268E-3</v>
      </c>
      <c r="M113" s="218"/>
      <c r="N113" s="200">
        <v>8133635230</v>
      </c>
      <c r="O113" s="200"/>
      <c r="P113" s="200">
        <v>-4134570582</v>
      </c>
      <c r="Q113" s="200"/>
      <c r="R113" s="200">
        <v>-13459689452</v>
      </c>
      <c r="S113" s="200"/>
      <c r="T113" s="234">
        <f t="shared" si="3"/>
        <v>-9460624804</v>
      </c>
      <c r="U113" s="228"/>
      <c r="V113" s="218">
        <f>T113/درآمدها!$J$5</f>
        <v>1.5703724812607792E-2</v>
      </c>
    </row>
    <row r="114" spans="1:22" s="99" customFormat="1" ht="42.75" customHeight="1">
      <c r="A114" s="100"/>
      <c r="B114" s="233" t="s">
        <v>204</v>
      </c>
      <c r="C114" s="223"/>
      <c r="D114" s="200">
        <f>'درآمد سود سهام'!M198</f>
        <v>459671317</v>
      </c>
      <c r="E114" s="200"/>
      <c r="F114" s="200">
        <v>-721553050</v>
      </c>
      <c r="G114" s="200"/>
      <c r="H114" s="200">
        <v>-343471662</v>
      </c>
      <c r="I114" s="200"/>
      <c r="J114" s="234">
        <f t="shared" si="2"/>
        <v>-605353395</v>
      </c>
      <c r="K114" s="234"/>
      <c r="L114" s="218">
        <f>J114/درآمدها!$J$7</f>
        <v>1.8352202399171966E-3</v>
      </c>
      <c r="M114" s="218"/>
      <c r="N114" s="200">
        <v>459671317</v>
      </c>
      <c r="O114" s="200"/>
      <c r="P114" s="200">
        <v>-6049895351</v>
      </c>
      <c r="Q114" s="200"/>
      <c r="R114" s="200">
        <v>-4418638703</v>
      </c>
      <c r="S114" s="200"/>
      <c r="T114" s="234">
        <f t="shared" si="3"/>
        <v>-10008862737</v>
      </c>
      <c r="U114" s="228"/>
      <c r="V114" s="218">
        <f>T114/درآمدها!$J$5</f>
        <v>1.6613746910516678E-2</v>
      </c>
    </row>
    <row r="115" spans="1:22" s="99" customFormat="1" ht="42.75" customHeight="1">
      <c r="A115" s="100"/>
      <c r="B115" s="233" t="s">
        <v>358</v>
      </c>
      <c r="C115" s="223"/>
      <c r="D115" s="200">
        <v>0</v>
      </c>
      <c r="E115" s="200"/>
      <c r="F115" s="200">
        <v>1497875683</v>
      </c>
      <c r="G115" s="200"/>
      <c r="H115" s="200">
        <v>-832205033</v>
      </c>
      <c r="I115" s="200"/>
      <c r="J115" s="234">
        <f t="shared" si="2"/>
        <v>665670650</v>
      </c>
      <c r="K115" s="234"/>
      <c r="L115" s="218">
        <f>J115/درآمدها!$J$7</f>
        <v>-2.0180811078111425E-3</v>
      </c>
      <c r="M115" s="218"/>
      <c r="N115" s="200">
        <v>9744066120</v>
      </c>
      <c r="O115" s="200"/>
      <c r="P115" s="200">
        <v>-7311074070</v>
      </c>
      <c r="Q115" s="200"/>
      <c r="R115" s="200">
        <v>-10736376329</v>
      </c>
      <c r="S115" s="200"/>
      <c r="T115" s="234">
        <f t="shared" si="3"/>
        <v>-8303384279</v>
      </c>
      <c r="U115" s="228"/>
      <c r="V115" s="218">
        <f>T115/درآمدها!$J$5</f>
        <v>1.3782817142861272E-2</v>
      </c>
    </row>
    <row r="116" spans="1:22" s="99" customFormat="1" ht="42.6" customHeight="1">
      <c r="A116" s="100"/>
      <c r="B116" s="233" t="s">
        <v>263</v>
      </c>
      <c r="C116" s="223"/>
      <c r="D116" s="200">
        <v>0</v>
      </c>
      <c r="E116" s="200"/>
      <c r="F116" s="200">
        <v>-907430847</v>
      </c>
      <c r="G116" s="200"/>
      <c r="H116" s="200">
        <v>-69285941</v>
      </c>
      <c r="I116" s="200"/>
      <c r="J116" s="234">
        <f t="shared" si="2"/>
        <v>-976716788</v>
      </c>
      <c r="K116" s="234"/>
      <c r="L116" s="218">
        <f>J116/درآمدها!$J$7</f>
        <v>2.9610644506330285E-3</v>
      </c>
      <c r="M116" s="218"/>
      <c r="N116" s="200">
        <v>331375500</v>
      </c>
      <c r="O116" s="200"/>
      <c r="P116" s="200">
        <v>-503897135</v>
      </c>
      <c r="Q116" s="200"/>
      <c r="R116" s="200">
        <v>1693740773</v>
      </c>
      <c r="S116" s="200"/>
      <c r="T116" s="234">
        <f t="shared" si="3"/>
        <v>1521219138</v>
      </c>
      <c r="U116" s="228"/>
      <c r="V116" s="218">
        <f>T116/درآمدها!$J$5</f>
        <v>-2.5250770660225452E-3</v>
      </c>
    </row>
    <row r="117" spans="1:22" s="99" customFormat="1" ht="42.75" customHeight="1">
      <c r="A117" s="100"/>
      <c r="B117" s="233" t="s">
        <v>464</v>
      </c>
      <c r="C117" s="223"/>
      <c r="D117" s="200">
        <v>0</v>
      </c>
      <c r="E117" s="200"/>
      <c r="F117" s="200">
        <v>0</v>
      </c>
      <c r="G117" s="200"/>
      <c r="H117" s="200">
        <v>0</v>
      </c>
      <c r="I117" s="200"/>
      <c r="J117" s="234">
        <f t="shared" si="2"/>
        <v>0</v>
      </c>
      <c r="K117" s="234"/>
      <c r="L117" s="218">
        <f>J117/درآمدها!$J$7</f>
        <v>0</v>
      </c>
      <c r="M117" s="218"/>
      <c r="N117" s="200">
        <v>0</v>
      </c>
      <c r="O117" s="200"/>
      <c r="P117" s="200">
        <v>0</v>
      </c>
      <c r="Q117" s="200"/>
      <c r="R117" s="200">
        <v>8600674842</v>
      </c>
      <c r="S117" s="200"/>
      <c r="T117" s="234">
        <f t="shared" si="3"/>
        <v>8600674842</v>
      </c>
      <c r="U117" s="228"/>
      <c r="V117" s="218">
        <f>T117/درآمدها!$J$5</f>
        <v>-1.4276290807387461E-2</v>
      </c>
    </row>
    <row r="118" spans="1:22" s="99" customFormat="1" ht="42.75" customHeight="1">
      <c r="A118" s="100"/>
      <c r="B118" s="233" t="s">
        <v>181</v>
      </c>
      <c r="C118" s="223"/>
      <c r="D118" s="200">
        <v>0</v>
      </c>
      <c r="E118" s="200"/>
      <c r="F118" s="200">
        <v>-5051554458</v>
      </c>
      <c r="G118" s="200"/>
      <c r="H118" s="200">
        <v>-72828887</v>
      </c>
      <c r="I118" s="200"/>
      <c r="J118" s="234">
        <f t="shared" si="2"/>
        <v>-5124383345</v>
      </c>
      <c r="K118" s="234"/>
      <c r="L118" s="218">
        <f>J118/درآمدها!$J$7</f>
        <v>1.5535342015945227E-2</v>
      </c>
      <c r="M118" s="218"/>
      <c r="N118" s="200">
        <v>12350459520</v>
      </c>
      <c r="O118" s="200"/>
      <c r="P118" s="200">
        <v>-1823753550</v>
      </c>
      <c r="Q118" s="200"/>
      <c r="R118" s="200">
        <v>-9071838649</v>
      </c>
      <c r="S118" s="200"/>
      <c r="T118" s="234">
        <f t="shared" si="3"/>
        <v>1454867321</v>
      </c>
      <c r="U118" s="228"/>
      <c r="V118" s="218">
        <f>T118/درآمدها!$J$5</f>
        <v>-2.4149394486271316E-3</v>
      </c>
    </row>
    <row r="119" spans="1:22" s="99" customFormat="1" ht="42.75" customHeight="1">
      <c r="A119" s="100"/>
      <c r="B119" s="233" t="s">
        <v>361</v>
      </c>
      <c r="C119" s="223"/>
      <c r="D119" s="200">
        <v>0</v>
      </c>
      <c r="E119" s="200"/>
      <c r="F119" s="200">
        <v>-130781113</v>
      </c>
      <c r="G119" s="200"/>
      <c r="H119" s="200">
        <v>-23019210</v>
      </c>
      <c r="I119" s="200"/>
      <c r="J119" s="234">
        <f t="shared" si="2"/>
        <v>-153800323</v>
      </c>
      <c r="K119" s="234"/>
      <c r="L119" s="218">
        <f>J119/درآمدها!$J$7</f>
        <v>4.6626890673571319E-4</v>
      </c>
      <c r="M119" s="218"/>
      <c r="N119" s="200">
        <v>13278647420</v>
      </c>
      <c r="O119" s="200"/>
      <c r="P119" s="200">
        <v>-3191393795</v>
      </c>
      <c r="Q119" s="200"/>
      <c r="R119" s="200">
        <v>-31405570214</v>
      </c>
      <c r="S119" s="200"/>
      <c r="T119" s="234">
        <f t="shared" si="3"/>
        <v>-21318316589</v>
      </c>
      <c r="U119" s="228"/>
      <c r="V119" s="218">
        <f>T119/درآمدها!$J$5</f>
        <v>3.5386349645761477E-2</v>
      </c>
    </row>
    <row r="120" spans="1:22" s="99" customFormat="1" ht="42.75" customHeight="1">
      <c r="A120" s="100"/>
      <c r="B120" s="233" t="s">
        <v>85</v>
      </c>
      <c r="C120" s="223"/>
      <c r="D120" s="200">
        <v>0</v>
      </c>
      <c r="E120" s="200"/>
      <c r="F120" s="200">
        <v>583185473</v>
      </c>
      <c r="G120" s="200"/>
      <c r="H120" s="200">
        <v>-299347051</v>
      </c>
      <c r="I120" s="200"/>
      <c r="J120" s="234">
        <f t="shared" si="2"/>
        <v>283838422</v>
      </c>
      <c r="K120" s="234"/>
      <c r="L120" s="218">
        <f>J120/درآمدها!$J$7</f>
        <v>-8.6049904274602853E-4</v>
      </c>
      <c r="M120" s="218"/>
      <c r="N120" s="200">
        <v>0</v>
      </c>
      <c r="O120" s="200"/>
      <c r="P120" s="200">
        <v>-2428816040</v>
      </c>
      <c r="Q120" s="200"/>
      <c r="R120" s="200">
        <v>1181927475</v>
      </c>
      <c r="S120" s="200"/>
      <c r="T120" s="234">
        <f t="shared" si="3"/>
        <v>-1246888565</v>
      </c>
      <c r="U120" s="228"/>
      <c r="V120" s="218">
        <f>T120/درآمدها!$J$5</f>
        <v>2.0697147706849727E-3</v>
      </c>
    </row>
    <row r="121" spans="1:22" s="99" customFormat="1" ht="42.75" customHeight="1">
      <c r="A121" s="100"/>
      <c r="B121" s="233" t="s">
        <v>521</v>
      </c>
      <c r="C121" s="223"/>
      <c r="D121" s="200">
        <v>0</v>
      </c>
      <c r="E121" s="200"/>
      <c r="F121" s="200">
        <v>244582040</v>
      </c>
      <c r="G121" s="200"/>
      <c r="H121" s="200">
        <v>-817719137</v>
      </c>
      <c r="I121" s="200"/>
      <c r="J121" s="234">
        <f t="shared" si="2"/>
        <v>-573137097</v>
      </c>
      <c r="K121" s="234"/>
      <c r="L121" s="218">
        <f>J121/درآمدها!$J$7</f>
        <v>1.7375516670915599E-3</v>
      </c>
      <c r="M121" s="218"/>
      <c r="N121" s="200">
        <v>0</v>
      </c>
      <c r="O121" s="200"/>
      <c r="P121" s="200">
        <v>-7321169483</v>
      </c>
      <c r="Q121" s="200"/>
      <c r="R121" s="200">
        <v>-1680023815</v>
      </c>
      <c r="S121" s="200"/>
      <c r="T121" s="234">
        <f t="shared" si="3"/>
        <v>-9001193298</v>
      </c>
      <c r="U121" s="228"/>
      <c r="V121" s="218">
        <f>T121/درآمدها!$J$5</f>
        <v>1.4941112819220684E-2</v>
      </c>
    </row>
    <row r="122" spans="1:22" s="99" customFormat="1" ht="42.75" customHeight="1">
      <c r="A122" s="100"/>
      <c r="B122" s="233" t="s">
        <v>88</v>
      </c>
      <c r="C122" s="223"/>
      <c r="D122" s="200">
        <v>0</v>
      </c>
      <c r="E122" s="200"/>
      <c r="F122" s="200">
        <v>3732220015</v>
      </c>
      <c r="G122" s="200"/>
      <c r="H122" s="200">
        <v>-2229240930</v>
      </c>
      <c r="I122" s="200"/>
      <c r="J122" s="234">
        <f t="shared" si="2"/>
        <v>1502979085</v>
      </c>
      <c r="K122" s="234"/>
      <c r="L122" s="218">
        <f>J122/درآمدها!$J$7</f>
        <v>-4.5565080822983217E-3</v>
      </c>
      <c r="M122" s="218"/>
      <c r="N122" s="200">
        <v>16957217900</v>
      </c>
      <c r="O122" s="200"/>
      <c r="P122" s="200">
        <v>-23443359002</v>
      </c>
      <c r="Q122" s="200"/>
      <c r="R122" s="200">
        <v>-31630229983</v>
      </c>
      <c r="S122" s="200"/>
      <c r="T122" s="234">
        <f t="shared" si="3"/>
        <v>-38116371085</v>
      </c>
      <c r="U122" s="228"/>
      <c r="V122" s="218">
        <f>T122/درآمدها!$J$5</f>
        <v>6.3269500141365148E-2</v>
      </c>
    </row>
    <row r="123" spans="1:22" s="99" customFormat="1" ht="42.75" customHeight="1">
      <c r="A123" s="100"/>
      <c r="B123" s="233" t="s">
        <v>311</v>
      </c>
      <c r="C123" s="223"/>
      <c r="D123" s="200">
        <v>0</v>
      </c>
      <c r="E123" s="200"/>
      <c r="F123" s="200">
        <v>-141355361</v>
      </c>
      <c r="G123" s="200"/>
      <c r="H123" s="200">
        <v>-1344410746</v>
      </c>
      <c r="I123" s="200"/>
      <c r="J123" s="234">
        <f t="shared" si="2"/>
        <v>-1485766107</v>
      </c>
      <c r="K123" s="234"/>
      <c r="L123" s="218">
        <f>J123/درآمدها!$J$7</f>
        <v>4.5043243399161565E-3</v>
      </c>
      <c r="M123" s="218"/>
      <c r="N123" s="200">
        <v>8527160</v>
      </c>
      <c r="O123" s="200"/>
      <c r="P123" s="200">
        <v>-12434013473</v>
      </c>
      <c r="Q123" s="200"/>
      <c r="R123" s="200">
        <v>-6318016355</v>
      </c>
      <c r="S123" s="200"/>
      <c r="T123" s="234">
        <f t="shared" si="3"/>
        <v>-18743502668</v>
      </c>
      <c r="U123" s="228"/>
      <c r="V123" s="218">
        <f>T123/درآمدها!$J$5</f>
        <v>3.1112406846342994E-2</v>
      </c>
    </row>
    <row r="124" spans="1:22" s="99" customFormat="1" ht="42.75" customHeight="1">
      <c r="A124" s="100"/>
      <c r="B124" s="233" t="s">
        <v>356</v>
      </c>
      <c r="C124" s="223"/>
      <c r="D124" s="200">
        <v>0</v>
      </c>
      <c r="E124" s="200"/>
      <c r="F124" s="200">
        <v>0</v>
      </c>
      <c r="G124" s="200"/>
      <c r="H124" s="200">
        <v>0</v>
      </c>
      <c r="I124" s="200"/>
      <c r="J124" s="234">
        <f t="shared" si="2"/>
        <v>0</v>
      </c>
      <c r="K124" s="234"/>
      <c r="L124" s="218">
        <f>J124/درآمدها!$J$7</f>
        <v>0</v>
      </c>
      <c r="M124" s="218"/>
      <c r="N124" s="200">
        <v>0</v>
      </c>
      <c r="O124" s="200"/>
      <c r="P124" s="200">
        <v>0</v>
      </c>
      <c r="Q124" s="200"/>
      <c r="R124" s="200">
        <v>-7459917090</v>
      </c>
      <c r="S124" s="200"/>
      <c r="T124" s="234">
        <f t="shared" si="3"/>
        <v>-7459917090</v>
      </c>
      <c r="U124" s="228"/>
      <c r="V124" s="218">
        <f>T124/درآمدها!$J$5</f>
        <v>1.2382742951258244E-2</v>
      </c>
    </row>
    <row r="125" spans="1:22" s="99" customFormat="1" ht="42.75" customHeight="1">
      <c r="A125" s="100"/>
      <c r="B125" s="233" t="s">
        <v>128</v>
      </c>
      <c r="C125" s="223"/>
      <c r="D125" s="200">
        <v>0</v>
      </c>
      <c r="E125" s="200"/>
      <c r="F125" s="200">
        <v>-1372541015</v>
      </c>
      <c r="G125" s="200"/>
      <c r="H125" s="200">
        <v>0</v>
      </c>
      <c r="I125" s="200"/>
      <c r="J125" s="234">
        <f t="shared" si="2"/>
        <v>-1372541015</v>
      </c>
      <c r="K125" s="234"/>
      <c r="L125" s="218">
        <f>J125/درآمدها!$J$7</f>
        <v>4.1610653737962312E-3</v>
      </c>
      <c r="M125" s="218"/>
      <c r="N125" s="200">
        <v>0</v>
      </c>
      <c r="O125" s="200"/>
      <c r="P125" s="200">
        <v>10362029308</v>
      </c>
      <c r="Q125" s="200"/>
      <c r="R125" s="200">
        <v>1727696457</v>
      </c>
      <c r="S125" s="200"/>
      <c r="T125" s="234">
        <f t="shared" si="3"/>
        <v>12089725765</v>
      </c>
      <c r="U125" s="228"/>
      <c r="V125" s="218">
        <f>T125/درآمدها!$J$5</f>
        <v>-2.0067778863102476E-2</v>
      </c>
    </row>
    <row r="126" spans="1:22" s="99" customFormat="1" ht="42.75" customHeight="1">
      <c r="A126" s="100"/>
      <c r="B126" s="233" t="s">
        <v>109</v>
      </c>
      <c r="C126" s="223"/>
      <c r="D126" s="200">
        <v>0</v>
      </c>
      <c r="E126" s="200"/>
      <c r="F126" s="200">
        <v>34449331</v>
      </c>
      <c r="G126" s="200"/>
      <c r="H126" s="200">
        <v>-439518084</v>
      </c>
      <c r="I126" s="200"/>
      <c r="J126" s="234">
        <f t="shared" si="2"/>
        <v>-405068753</v>
      </c>
      <c r="K126" s="234"/>
      <c r="L126" s="218">
        <f>J126/درآمدها!$J$7</f>
        <v>1.2280270998787735E-3</v>
      </c>
      <c r="M126" s="218"/>
      <c r="N126" s="200">
        <v>2315092950</v>
      </c>
      <c r="O126" s="200"/>
      <c r="P126" s="200">
        <v>-3360340419</v>
      </c>
      <c r="Q126" s="200"/>
      <c r="R126" s="200">
        <v>342002441</v>
      </c>
      <c r="S126" s="200"/>
      <c r="T126" s="234">
        <f t="shared" si="3"/>
        <v>-703245028</v>
      </c>
      <c r="U126" s="228"/>
      <c r="V126" s="218">
        <f>T126/درآمدها!$J$5</f>
        <v>1.1673189270625535E-3</v>
      </c>
    </row>
    <row r="127" spans="1:22" s="99" customFormat="1" ht="42.75" customHeight="1">
      <c r="A127" s="100"/>
      <c r="B127" s="233" t="s">
        <v>385</v>
      </c>
      <c r="C127" s="223"/>
      <c r="D127" s="200">
        <v>0</v>
      </c>
      <c r="E127" s="200"/>
      <c r="F127" s="200">
        <v>0</v>
      </c>
      <c r="G127" s="200"/>
      <c r="H127" s="200">
        <v>0</v>
      </c>
      <c r="I127" s="200"/>
      <c r="J127" s="234">
        <f t="shared" si="2"/>
        <v>0</v>
      </c>
      <c r="K127" s="234"/>
      <c r="L127" s="218">
        <f>J127/درآمدها!$J$7</f>
        <v>0</v>
      </c>
      <c r="M127" s="218"/>
      <c r="N127" s="200">
        <v>0</v>
      </c>
      <c r="O127" s="200"/>
      <c r="P127" s="200">
        <v>0</v>
      </c>
      <c r="Q127" s="200"/>
      <c r="R127" s="200">
        <v>-1460226168</v>
      </c>
      <c r="S127" s="200"/>
      <c r="T127" s="234">
        <f t="shared" si="3"/>
        <v>-1460226168</v>
      </c>
      <c r="U127" s="228"/>
      <c r="V127" s="218">
        <f>T127/درآمدها!$J$5</f>
        <v>2.423834617851609E-3</v>
      </c>
    </row>
    <row r="128" spans="1:22" s="99" customFormat="1" ht="42.75" customHeight="1">
      <c r="A128" s="100"/>
      <c r="B128" s="233" t="s">
        <v>111</v>
      </c>
      <c r="C128" s="223"/>
      <c r="D128" s="200">
        <v>0</v>
      </c>
      <c r="E128" s="200"/>
      <c r="F128" s="200">
        <v>60608655</v>
      </c>
      <c r="G128" s="200"/>
      <c r="H128" s="200">
        <v>-312215888</v>
      </c>
      <c r="I128" s="200"/>
      <c r="J128" s="234">
        <f t="shared" si="2"/>
        <v>-251607233</v>
      </c>
      <c r="K128" s="234"/>
      <c r="L128" s="218">
        <f>J128/درآمدها!$J$7</f>
        <v>7.6278532560499141E-4</v>
      </c>
      <c r="M128" s="218"/>
      <c r="N128" s="200">
        <v>948044480</v>
      </c>
      <c r="O128" s="200"/>
      <c r="P128" s="200">
        <v>-2460604276</v>
      </c>
      <c r="Q128" s="200"/>
      <c r="R128" s="200">
        <v>-1806049860</v>
      </c>
      <c r="S128" s="200"/>
      <c r="T128" s="234">
        <f t="shared" si="3"/>
        <v>-3318609656</v>
      </c>
      <c r="U128" s="228"/>
      <c r="V128" s="218">
        <f>T128/درآمدها!$J$5</f>
        <v>5.5085719894792488E-3</v>
      </c>
    </row>
    <row r="129" spans="1:22" s="99" customFormat="1" ht="42.75" customHeight="1">
      <c r="A129" s="100"/>
      <c r="B129" s="233" t="s">
        <v>369</v>
      </c>
      <c r="C129" s="223"/>
      <c r="D129" s="200">
        <v>0</v>
      </c>
      <c r="E129" s="200"/>
      <c r="F129" s="200">
        <v>-503804449</v>
      </c>
      <c r="G129" s="200"/>
      <c r="H129" s="200">
        <v>-1212188967</v>
      </c>
      <c r="I129" s="200"/>
      <c r="J129" s="234">
        <f t="shared" si="2"/>
        <v>-1715993416</v>
      </c>
      <c r="K129" s="234"/>
      <c r="L129" s="218">
        <f>J129/درآمدها!$J$7</f>
        <v>5.2022931970305544E-3</v>
      </c>
      <c r="M129" s="218"/>
      <c r="N129" s="200">
        <v>105389540</v>
      </c>
      <c r="O129" s="200"/>
      <c r="P129" s="200">
        <v>-11167226710</v>
      </c>
      <c r="Q129" s="200"/>
      <c r="R129" s="200">
        <v>-12014951976</v>
      </c>
      <c r="S129" s="200"/>
      <c r="T129" s="234">
        <f t="shared" si="3"/>
        <v>-23076789146</v>
      </c>
      <c r="U129" s="228"/>
      <c r="V129" s="218">
        <f>T129/درآمدها!$J$5</f>
        <v>3.8305244507121493E-2</v>
      </c>
    </row>
    <row r="130" spans="1:22" s="99" customFormat="1" ht="42.75" customHeight="1">
      <c r="A130" s="100"/>
      <c r="B130" s="233" t="s">
        <v>265</v>
      </c>
      <c r="C130" s="223"/>
      <c r="D130" s="200">
        <v>0</v>
      </c>
      <c r="E130" s="200"/>
      <c r="F130" s="200">
        <v>0</v>
      </c>
      <c r="G130" s="200"/>
      <c r="H130" s="200">
        <v>0</v>
      </c>
      <c r="I130" s="200"/>
      <c r="J130" s="234">
        <f t="shared" si="2"/>
        <v>0</v>
      </c>
      <c r="K130" s="234"/>
      <c r="L130" s="218">
        <f>J130/درآمدها!$J$7</f>
        <v>0</v>
      </c>
      <c r="M130" s="218"/>
      <c r="N130" s="200">
        <v>12715954056</v>
      </c>
      <c r="O130" s="200"/>
      <c r="P130" s="200">
        <v>0</v>
      </c>
      <c r="Q130" s="200"/>
      <c r="R130" s="200">
        <v>90398565892</v>
      </c>
      <c r="S130" s="200"/>
      <c r="T130" s="234">
        <f t="shared" si="3"/>
        <v>103114519948</v>
      </c>
      <c r="U130" s="228"/>
      <c r="V130" s="218">
        <f>T130/درآمدها!$J$5</f>
        <v>-0.1711601589741629</v>
      </c>
    </row>
    <row r="131" spans="1:22" s="99" customFormat="1" ht="42.75" customHeight="1">
      <c r="A131" s="100"/>
      <c r="B131" s="233" t="s">
        <v>113</v>
      </c>
      <c r="C131" s="223"/>
      <c r="D131" s="200">
        <v>0</v>
      </c>
      <c r="E131" s="200"/>
      <c r="F131" s="200">
        <v>2445748347</v>
      </c>
      <c r="G131" s="200"/>
      <c r="H131" s="200">
        <v>1135885726</v>
      </c>
      <c r="I131" s="200"/>
      <c r="J131" s="234">
        <f t="shared" si="2"/>
        <v>3581634073</v>
      </c>
      <c r="K131" s="234"/>
      <c r="L131" s="218">
        <f>J131/درآمدها!$J$7</f>
        <v>-1.0858264605498193E-2</v>
      </c>
      <c r="M131" s="218"/>
      <c r="N131" s="200">
        <v>0</v>
      </c>
      <c r="O131" s="200"/>
      <c r="P131" s="200">
        <v>6143340113</v>
      </c>
      <c r="Q131" s="200"/>
      <c r="R131" s="200">
        <v>6029013509</v>
      </c>
      <c r="S131" s="200"/>
      <c r="T131" s="234">
        <f t="shared" si="3"/>
        <v>12172353622</v>
      </c>
      <c r="U131" s="228"/>
      <c r="V131" s="218">
        <f>T131/درآمدها!$J$5</f>
        <v>-2.0204933137272073E-2</v>
      </c>
    </row>
    <row r="132" spans="1:22" s="99" customFormat="1" ht="42.75" customHeight="1">
      <c r="A132" s="100"/>
      <c r="B132" s="233" t="s">
        <v>279</v>
      </c>
      <c r="C132" s="223"/>
      <c r="D132" s="200">
        <v>0</v>
      </c>
      <c r="E132" s="200"/>
      <c r="F132" s="200">
        <v>131642004</v>
      </c>
      <c r="G132" s="200"/>
      <c r="H132" s="200">
        <v>-306570686</v>
      </c>
      <c r="I132" s="200"/>
      <c r="J132" s="234">
        <f t="shared" si="2"/>
        <v>-174928682</v>
      </c>
      <c r="K132" s="234"/>
      <c r="L132" s="218">
        <f>J132/درآمدها!$J$7</f>
        <v>5.3032271793641958E-4</v>
      </c>
      <c r="M132" s="218"/>
      <c r="N132" s="200">
        <v>364990797</v>
      </c>
      <c r="O132" s="200"/>
      <c r="P132" s="200">
        <v>-2613017843</v>
      </c>
      <c r="Q132" s="200"/>
      <c r="R132" s="200">
        <v>-5474537106</v>
      </c>
      <c r="S132" s="200"/>
      <c r="T132" s="234">
        <f t="shared" si="3"/>
        <v>-7722564152</v>
      </c>
      <c r="U132" s="228"/>
      <c r="V132" s="218">
        <f>T132/درآمدها!$J$5</f>
        <v>1.281871174506815E-2</v>
      </c>
    </row>
    <row r="133" spans="1:22" s="99" customFormat="1" ht="42.75" customHeight="1">
      <c r="A133" s="100"/>
      <c r="B133" s="233" t="s">
        <v>135</v>
      </c>
      <c r="C133" s="223"/>
      <c r="D133" s="200">
        <v>0</v>
      </c>
      <c r="E133" s="200"/>
      <c r="F133" s="200">
        <v>-1486807525</v>
      </c>
      <c r="G133" s="200"/>
      <c r="H133" s="200">
        <v>0</v>
      </c>
      <c r="I133" s="200"/>
      <c r="J133" s="234">
        <f t="shared" si="2"/>
        <v>-1486807525</v>
      </c>
      <c r="K133" s="234"/>
      <c r="L133" s="218">
        <f>J133/درآمدها!$J$7</f>
        <v>4.5074815558624123E-3</v>
      </c>
      <c r="M133" s="218"/>
      <c r="N133" s="200">
        <v>7238363000</v>
      </c>
      <c r="O133" s="200"/>
      <c r="P133" s="200">
        <v>7948052211</v>
      </c>
      <c r="Q133" s="200"/>
      <c r="R133" s="200">
        <v>-3403481675</v>
      </c>
      <c r="S133" s="200"/>
      <c r="T133" s="234">
        <f t="shared" si="3"/>
        <v>11782933536</v>
      </c>
      <c r="U133" s="228"/>
      <c r="V133" s="218">
        <f>T133/درآمدها!$J$5</f>
        <v>-1.9558533349336243E-2</v>
      </c>
    </row>
    <row r="134" spans="1:22" s="99" customFormat="1" ht="42.75" customHeight="1">
      <c r="A134" s="100"/>
      <c r="B134" s="233" t="s">
        <v>130</v>
      </c>
      <c r="C134" s="223"/>
      <c r="D134" s="200">
        <v>0</v>
      </c>
      <c r="E134" s="200"/>
      <c r="F134" s="200">
        <v>-3304592689</v>
      </c>
      <c r="G134" s="200"/>
      <c r="H134" s="200">
        <v>-1147834136</v>
      </c>
      <c r="I134" s="200"/>
      <c r="J134" s="234">
        <f t="shared" si="2"/>
        <v>-4452426825</v>
      </c>
      <c r="K134" s="234"/>
      <c r="L134" s="218">
        <f>J134/درآمدها!$J$7</f>
        <v>1.3498204343910985E-2</v>
      </c>
      <c r="M134" s="218"/>
      <c r="N134" s="200">
        <v>0</v>
      </c>
      <c r="O134" s="200"/>
      <c r="P134" s="200">
        <v>-15247479447</v>
      </c>
      <c r="Q134" s="200"/>
      <c r="R134" s="200">
        <v>1470816567</v>
      </c>
      <c r="S134" s="200"/>
      <c r="T134" s="234">
        <f t="shared" si="3"/>
        <v>-13776662880</v>
      </c>
      <c r="U134" s="228"/>
      <c r="V134" s="218">
        <f>T134/درآمدها!$J$5</f>
        <v>2.2867931789464582E-2</v>
      </c>
    </row>
    <row r="135" spans="1:22" s="99" customFormat="1" ht="42.75" customHeight="1">
      <c r="A135" s="100"/>
      <c r="B135" s="233" t="s">
        <v>344</v>
      </c>
      <c r="C135" s="223"/>
      <c r="D135" s="200">
        <v>0</v>
      </c>
      <c r="E135" s="200"/>
      <c r="F135" s="200">
        <v>-24961204</v>
      </c>
      <c r="G135" s="200"/>
      <c r="H135" s="200">
        <v>-86537536</v>
      </c>
      <c r="I135" s="200"/>
      <c r="J135" s="234">
        <f t="shared" si="2"/>
        <v>-111498740</v>
      </c>
      <c r="K135" s="234"/>
      <c r="L135" s="218">
        <f>J135/درآمدها!$J$7</f>
        <v>3.3802526931110238E-4</v>
      </c>
      <c r="M135" s="218"/>
      <c r="N135" s="200">
        <v>0</v>
      </c>
      <c r="O135" s="200"/>
      <c r="P135" s="200">
        <v>-808170334</v>
      </c>
      <c r="Q135" s="200"/>
      <c r="R135" s="200">
        <v>-1412010536</v>
      </c>
      <c r="S135" s="200"/>
      <c r="T135" s="234">
        <f t="shared" si="3"/>
        <v>-2220180870</v>
      </c>
      <c r="U135" s="228"/>
      <c r="V135" s="218">
        <f>T135/درآمدها!$J$5</f>
        <v>3.6852861347968276E-3</v>
      </c>
    </row>
    <row r="136" spans="1:22" s="99" customFormat="1" ht="42.75" customHeight="1">
      <c r="A136" s="100"/>
      <c r="B136" s="233" t="s">
        <v>234</v>
      </c>
      <c r="C136" s="223"/>
      <c r="D136" s="200">
        <v>0</v>
      </c>
      <c r="E136" s="200"/>
      <c r="F136" s="200">
        <v>507163183</v>
      </c>
      <c r="G136" s="200"/>
      <c r="H136" s="200">
        <v>-1198694310</v>
      </c>
      <c r="I136" s="200"/>
      <c r="J136" s="234">
        <f t="shared" si="2"/>
        <v>-691531127</v>
      </c>
      <c r="K136" s="234"/>
      <c r="L136" s="218">
        <f>J136/درآمدها!$J$7</f>
        <v>2.0964810493928911E-3</v>
      </c>
      <c r="M136" s="218"/>
      <c r="N136" s="200">
        <v>849085320</v>
      </c>
      <c r="O136" s="200"/>
      <c r="P136" s="200">
        <v>-10392652184</v>
      </c>
      <c r="Q136" s="200"/>
      <c r="R136" s="200">
        <v>-11471339158</v>
      </c>
      <c r="S136" s="200"/>
      <c r="T136" s="234">
        <f t="shared" si="3"/>
        <v>-21014906022</v>
      </c>
      <c r="U136" s="228"/>
      <c r="V136" s="218">
        <f>T136/درآمدها!$J$5</f>
        <v>3.4882717364795132E-2</v>
      </c>
    </row>
    <row r="137" spans="1:22" s="99" customFormat="1" ht="42.75" customHeight="1">
      <c r="A137" s="100"/>
      <c r="B137" s="233" t="s">
        <v>258</v>
      </c>
      <c r="C137" s="223"/>
      <c r="D137" s="200">
        <v>0</v>
      </c>
      <c r="E137" s="200"/>
      <c r="F137" s="200">
        <v>-235473065</v>
      </c>
      <c r="G137" s="200"/>
      <c r="H137" s="200">
        <v>-887980758</v>
      </c>
      <c r="I137" s="200"/>
      <c r="J137" s="234">
        <f t="shared" si="2"/>
        <v>-1123453823</v>
      </c>
      <c r="K137" s="234"/>
      <c r="L137" s="218">
        <f>J137/درآمدها!$J$7</f>
        <v>3.4059199330697598E-3</v>
      </c>
      <c r="M137" s="218"/>
      <c r="N137" s="200">
        <v>0</v>
      </c>
      <c r="O137" s="200"/>
      <c r="P137" s="200">
        <v>-6968789792</v>
      </c>
      <c r="Q137" s="200"/>
      <c r="R137" s="200">
        <v>-7314455880</v>
      </c>
      <c r="S137" s="200"/>
      <c r="T137" s="234">
        <f t="shared" si="3"/>
        <v>-14283245672</v>
      </c>
      <c r="U137" s="228"/>
      <c r="V137" s="218">
        <f>T137/درآمدها!$J$5</f>
        <v>2.3708810370444457E-2</v>
      </c>
    </row>
    <row r="138" spans="1:22" s="99" customFormat="1" ht="42.75" customHeight="1">
      <c r="A138" s="100"/>
      <c r="B138" s="233" t="s">
        <v>139</v>
      </c>
      <c r="C138" s="223"/>
      <c r="D138" s="200">
        <v>0</v>
      </c>
      <c r="E138" s="200"/>
      <c r="F138" s="200">
        <v>-1638763552</v>
      </c>
      <c r="G138" s="200"/>
      <c r="H138" s="200">
        <v>-1286458633</v>
      </c>
      <c r="I138" s="200"/>
      <c r="J138" s="234">
        <f t="shared" si="2"/>
        <v>-2925222185</v>
      </c>
      <c r="K138" s="234"/>
      <c r="L138" s="218">
        <f>J138/درآمدها!$J$7</f>
        <v>8.8682528329865999E-3</v>
      </c>
      <c r="M138" s="218"/>
      <c r="N138" s="200">
        <v>8247489690</v>
      </c>
      <c r="O138" s="200"/>
      <c r="P138" s="200">
        <v>-11995577644</v>
      </c>
      <c r="Q138" s="200"/>
      <c r="R138" s="200">
        <v>-3793294400</v>
      </c>
      <c r="S138" s="200"/>
      <c r="T138" s="234">
        <f t="shared" si="3"/>
        <v>-7541382354</v>
      </c>
      <c r="U138" s="228"/>
      <c r="V138" s="218">
        <f>T138/درآمدها!$J$5</f>
        <v>1.2517967433165777E-2</v>
      </c>
    </row>
    <row r="139" spans="1:22" s="99" customFormat="1" ht="42.75" customHeight="1">
      <c r="A139" s="100"/>
      <c r="B139" s="233" t="s">
        <v>329</v>
      </c>
      <c r="C139" s="223"/>
      <c r="D139" s="200">
        <v>0</v>
      </c>
      <c r="E139" s="200"/>
      <c r="F139" s="200">
        <v>863071350</v>
      </c>
      <c r="G139" s="200"/>
      <c r="H139" s="200">
        <v>-517003839</v>
      </c>
      <c r="I139" s="200"/>
      <c r="J139" s="234">
        <f t="shared" si="2"/>
        <v>346067511</v>
      </c>
      <c r="K139" s="234"/>
      <c r="L139" s="218">
        <f>J139/درآمدها!$J$7</f>
        <v>-1.0491559241440566E-3</v>
      </c>
      <c r="M139" s="218"/>
      <c r="N139" s="200">
        <v>0</v>
      </c>
      <c r="O139" s="200"/>
      <c r="P139" s="200">
        <v>-5726232340</v>
      </c>
      <c r="Q139" s="200"/>
      <c r="R139" s="200">
        <v>10841949913</v>
      </c>
      <c r="S139" s="200"/>
      <c r="T139" s="234">
        <f t="shared" si="3"/>
        <v>5115717573</v>
      </c>
      <c r="U139" s="228"/>
      <c r="V139" s="218">
        <f>T139/درآمدها!$J$5</f>
        <v>-8.4915978225293762E-3</v>
      </c>
    </row>
    <row r="140" spans="1:22" s="99" customFormat="1" ht="42.75" customHeight="1">
      <c r="A140" s="100"/>
      <c r="B140" s="233" t="s">
        <v>522</v>
      </c>
      <c r="C140" s="223"/>
      <c r="D140" s="200">
        <v>0</v>
      </c>
      <c r="E140" s="200"/>
      <c r="F140" s="200">
        <v>-435685559</v>
      </c>
      <c r="G140" s="200"/>
      <c r="H140" s="200">
        <v>-899340532</v>
      </c>
      <c r="I140" s="200"/>
      <c r="J140" s="234">
        <f t="shared" ref="J140:J205" si="4">D140+F140+H140</f>
        <v>-1335026091</v>
      </c>
      <c r="K140" s="234"/>
      <c r="L140" s="218">
        <f>J140/درآمدها!$J$7</f>
        <v>4.0473332160311697E-3</v>
      </c>
      <c r="M140" s="218"/>
      <c r="N140" s="200">
        <v>0</v>
      </c>
      <c r="O140" s="200"/>
      <c r="P140" s="200">
        <v>-7844720918</v>
      </c>
      <c r="Q140" s="200"/>
      <c r="R140" s="200">
        <v>-1472401069</v>
      </c>
      <c r="S140" s="200"/>
      <c r="T140" s="234">
        <f t="shared" ref="T140:T205" si="5">N140+P140+R140</f>
        <v>-9317121987</v>
      </c>
      <c r="U140" s="228"/>
      <c r="V140" s="218">
        <f>T140/درآمدها!$J$5</f>
        <v>1.5465523975486631E-2</v>
      </c>
    </row>
    <row r="141" spans="1:22" s="99" customFormat="1" ht="42.75" customHeight="1">
      <c r="A141" s="100"/>
      <c r="B141" s="221" t="s">
        <v>377</v>
      </c>
      <c r="C141" s="223"/>
      <c r="D141" s="200">
        <v>0</v>
      </c>
      <c r="E141" s="200"/>
      <c r="F141" s="200">
        <v>-1224879932</v>
      </c>
      <c r="G141" s="200"/>
      <c r="H141" s="200">
        <v>217746152</v>
      </c>
      <c r="I141" s="200"/>
      <c r="J141" s="234">
        <f t="shared" si="4"/>
        <v>-1007133780</v>
      </c>
      <c r="K141" s="234"/>
      <c r="L141" s="218">
        <f>J141/درآمدها!$J$7</f>
        <v>3.0532781555810272E-3</v>
      </c>
      <c r="M141" s="218"/>
      <c r="N141" s="200">
        <v>0</v>
      </c>
      <c r="O141" s="200"/>
      <c r="P141" s="200">
        <v>5263324885</v>
      </c>
      <c r="Q141" s="200"/>
      <c r="R141" s="200">
        <v>-2114490554</v>
      </c>
      <c r="S141" s="200"/>
      <c r="T141" s="234">
        <f t="shared" si="5"/>
        <v>3148834331</v>
      </c>
      <c r="U141" s="228"/>
      <c r="V141" s="218">
        <f>T141/درآمدها!$J$5</f>
        <v>-5.2267613227414862E-3</v>
      </c>
    </row>
    <row r="142" spans="1:22" s="99" customFormat="1" ht="42.75" customHeight="1">
      <c r="A142" s="100"/>
      <c r="B142" s="233" t="s">
        <v>260</v>
      </c>
      <c r="C142" s="223"/>
      <c r="D142" s="200">
        <v>0</v>
      </c>
      <c r="E142" s="200"/>
      <c r="F142" s="200">
        <v>-5110481514</v>
      </c>
      <c r="G142" s="200"/>
      <c r="H142" s="200">
        <v>0</v>
      </c>
      <c r="I142" s="200"/>
      <c r="J142" s="234">
        <f t="shared" si="4"/>
        <v>-5110481514</v>
      </c>
      <c r="K142" s="234"/>
      <c r="L142" s="218">
        <f>J142/درآمدها!$J$7</f>
        <v>1.5493196515756681E-2</v>
      </c>
      <c r="M142" s="218"/>
      <c r="N142" s="200">
        <v>13918413126</v>
      </c>
      <c r="O142" s="200"/>
      <c r="P142" s="200">
        <v>-12373451881</v>
      </c>
      <c r="Q142" s="200"/>
      <c r="R142" s="200">
        <v>-3191265573</v>
      </c>
      <c r="S142" s="200"/>
      <c r="T142" s="234">
        <f t="shared" si="5"/>
        <v>-1646304328</v>
      </c>
      <c r="U142" s="228"/>
      <c r="V142" s="218">
        <f>T142/درآمدها!$J$5</f>
        <v>2.7327064184795038E-3</v>
      </c>
    </row>
    <row r="143" spans="1:22" s="99" customFormat="1" ht="42.75" customHeight="1">
      <c r="A143" s="100"/>
      <c r="B143" s="233" t="s">
        <v>289</v>
      </c>
      <c r="C143" s="223"/>
      <c r="D143" s="200">
        <v>0</v>
      </c>
      <c r="E143" s="200"/>
      <c r="F143" s="200">
        <v>-1403247279</v>
      </c>
      <c r="G143" s="200"/>
      <c r="H143" s="200">
        <v>-135273032</v>
      </c>
      <c r="I143" s="200"/>
      <c r="J143" s="234">
        <f t="shared" si="4"/>
        <v>-1538520311</v>
      </c>
      <c r="K143" s="234"/>
      <c r="L143" s="218">
        <f>J143/درآمدها!$J$7</f>
        <v>4.6642566765003439E-3</v>
      </c>
      <c r="M143" s="218"/>
      <c r="N143" s="200">
        <v>0</v>
      </c>
      <c r="O143" s="200"/>
      <c r="P143" s="200">
        <v>-1337089356</v>
      </c>
      <c r="Q143" s="200"/>
      <c r="R143" s="200">
        <v>-1330917619</v>
      </c>
      <c r="S143" s="200"/>
      <c r="T143" s="234">
        <f t="shared" si="5"/>
        <v>-2668006975</v>
      </c>
      <c r="U143" s="228"/>
      <c r="V143" s="218">
        <f>T143/درآمدها!$J$5</f>
        <v>4.4286342817235098E-3</v>
      </c>
    </row>
    <row r="144" spans="1:22" s="99" customFormat="1" ht="42.75" customHeight="1">
      <c r="A144" s="100"/>
      <c r="B144" s="233" t="s">
        <v>359</v>
      </c>
      <c r="C144" s="223"/>
      <c r="D144" s="200">
        <v>0</v>
      </c>
      <c r="E144" s="200"/>
      <c r="F144" s="200">
        <v>-633232256</v>
      </c>
      <c r="G144" s="200"/>
      <c r="H144" s="200">
        <v>-1200960828</v>
      </c>
      <c r="I144" s="200"/>
      <c r="J144" s="234">
        <f t="shared" si="4"/>
        <v>-1834193084</v>
      </c>
      <c r="K144" s="234"/>
      <c r="L144" s="218">
        <f>J144/درآمدها!$J$7</f>
        <v>5.5606333415755315E-3</v>
      </c>
      <c r="M144" s="218"/>
      <c r="N144" s="200">
        <v>3465545</v>
      </c>
      <c r="O144" s="200"/>
      <c r="P144" s="200">
        <v>-10842397665</v>
      </c>
      <c r="Q144" s="200"/>
      <c r="R144" s="200">
        <v>-7302396994</v>
      </c>
      <c r="S144" s="200"/>
      <c r="T144" s="234">
        <f t="shared" si="5"/>
        <v>-18141329114</v>
      </c>
      <c r="U144" s="228"/>
      <c r="V144" s="218">
        <f>T144/درآمدها!$J$5</f>
        <v>3.011285681900782E-2</v>
      </c>
    </row>
    <row r="145" spans="1:22" s="99" customFormat="1" ht="42.75" customHeight="1">
      <c r="A145" s="100"/>
      <c r="B145" s="233" t="s">
        <v>187</v>
      </c>
      <c r="C145" s="223"/>
      <c r="D145" s="200">
        <v>0</v>
      </c>
      <c r="E145" s="200"/>
      <c r="F145" s="200">
        <v>-567126213</v>
      </c>
      <c r="G145" s="200"/>
      <c r="H145" s="200">
        <v>-1426010495</v>
      </c>
      <c r="I145" s="200"/>
      <c r="J145" s="234">
        <f t="shared" si="4"/>
        <v>-1993136708</v>
      </c>
      <c r="K145" s="234"/>
      <c r="L145" s="218">
        <f>J145/درآمدها!$J$7</f>
        <v>6.042494942055345E-3</v>
      </c>
      <c r="M145" s="218"/>
      <c r="N145" s="200">
        <v>0</v>
      </c>
      <c r="O145" s="200"/>
      <c r="P145" s="200">
        <v>-14221891992</v>
      </c>
      <c r="Q145" s="200"/>
      <c r="R145" s="200">
        <v>-14333643401</v>
      </c>
      <c r="S145" s="200"/>
      <c r="T145" s="234">
        <f t="shared" si="5"/>
        <v>-28555535393</v>
      </c>
      <c r="U145" s="228"/>
      <c r="V145" s="218">
        <f>T145/درآمدها!$J$5</f>
        <v>4.7399434918796945E-2</v>
      </c>
    </row>
    <row r="146" spans="1:22" s="99" customFormat="1" ht="42.75" customHeight="1">
      <c r="A146" s="100"/>
      <c r="B146" s="233" t="s">
        <v>365</v>
      </c>
      <c r="C146" s="223"/>
      <c r="D146" s="200">
        <v>0</v>
      </c>
      <c r="E146" s="200"/>
      <c r="F146" s="200">
        <v>0</v>
      </c>
      <c r="G146" s="200"/>
      <c r="H146" s="200">
        <v>0</v>
      </c>
      <c r="I146" s="200"/>
      <c r="J146" s="234">
        <f t="shared" si="4"/>
        <v>0</v>
      </c>
      <c r="K146" s="234"/>
      <c r="L146" s="218">
        <f>J146/درآمدها!$J$7</f>
        <v>0</v>
      </c>
      <c r="M146" s="218"/>
      <c r="N146" s="200">
        <v>865076650</v>
      </c>
      <c r="O146" s="200"/>
      <c r="P146" s="200">
        <v>0</v>
      </c>
      <c r="Q146" s="200"/>
      <c r="R146" s="200">
        <v>53698026400</v>
      </c>
      <c r="S146" s="200"/>
      <c r="T146" s="234">
        <f t="shared" si="5"/>
        <v>54563103050</v>
      </c>
      <c r="U146" s="228"/>
      <c r="V146" s="218">
        <f>T146/درآمدها!$J$5</f>
        <v>-9.0569489116287857E-2</v>
      </c>
    </row>
    <row r="147" spans="1:22" s="99" customFormat="1" ht="42.75" customHeight="1">
      <c r="A147" s="100"/>
      <c r="B147" s="233" t="s">
        <v>218</v>
      </c>
      <c r="C147" s="223"/>
      <c r="D147" s="200">
        <f>'درآمد سود سهام'!M193</f>
        <v>0</v>
      </c>
      <c r="E147" s="200"/>
      <c r="F147" s="200">
        <v>-2809260750</v>
      </c>
      <c r="G147" s="200"/>
      <c r="H147" s="200">
        <v>0</v>
      </c>
      <c r="I147" s="200"/>
      <c r="J147" s="234">
        <f t="shared" si="4"/>
        <v>-2809260750</v>
      </c>
      <c r="K147" s="234"/>
      <c r="L147" s="218">
        <f>J147/درآمدها!$J$7</f>
        <v>8.5166982298083317E-3</v>
      </c>
      <c r="M147" s="218"/>
      <c r="N147" s="200">
        <v>12016287274</v>
      </c>
      <c r="O147" s="200"/>
      <c r="P147" s="200">
        <v>-19858767707</v>
      </c>
      <c r="Q147" s="200"/>
      <c r="R147" s="200">
        <v>-3278388721</v>
      </c>
      <c r="S147" s="200"/>
      <c r="T147" s="234">
        <f t="shared" si="5"/>
        <v>-11120869154</v>
      </c>
      <c r="U147" s="228"/>
      <c r="V147" s="218">
        <f>T147/درآمدها!$J$5</f>
        <v>1.8459570323261964E-2</v>
      </c>
    </row>
    <row r="148" spans="1:22" s="99" customFormat="1" ht="42.75" customHeight="1">
      <c r="A148" s="100"/>
      <c r="B148" s="233" t="s">
        <v>138</v>
      </c>
      <c r="C148" s="223"/>
      <c r="D148" s="200">
        <v>0</v>
      </c>
      <c r="E148" s="200"/>
      <c r="F148" s="200">
        <v>0</v>
      </c>
      <c r="G148" s="200"/>
      <c r="H148" s="200">
        <v>0</v>
      </c>
      <c r="I148" s="200"/>
      <c r="J148" s="234">
        <f t="shared" si="4"/>
        <v>0</v>
      </c>
      <c r="K148" s="234"/>
      <c r="L148" s="218">
        <f>J148/درآمدها!$J$7</f>
        <v>0</v>
      </c>
      <c r="M148" s="218"/>
      <c r="N148" s="200">
        <v>2125809600</v>
      </c>
      <c r="O148" s="200"/>
      <c r="P148" s="200">
        <v>-6092426605</v>
      </c>
      <c r="Q148" s="200"/>
      <c r="R148" s="200">
        <v>-4023750342</v>
      </c>
      <c r="S148" s="200"/>
      <c r="T148" s="234">
        <f t="shared" si="5"/>
        <v>-7990367347</v>
      </c>
      <c r="U148" s="228"/>
      <c r="V148" s="218">
        <f>T148/درآمدها!$J$5</f>
        <v>1.3263239222411826E-2</v>
      </c>
    </row>
    <row r="149" spans="1:22" s="99" customFormat="1" ht="42.75" customHeight="1">
      <c r="A149" s="100"/>
      <c r="B149" s="233" t="s">
        <v>131</v>
      </c>
      <c r="C149" s="223"/>
      <c r="D149" s="200">
        <v>0</v>
      </c>
      <c r="E149" s="200"/>
      <c r="F149" s="200">
        <v>422823282</v>
      </c>
      <c r="G149" s="200"/>
      <c r="H149" s="200">
        <v>-240765889</v>
      </c>
      <c r="I149" s="200"/>
      <c r="J149" s="234">
        <f t="shared" si="4"/>
        <v>182057393</v>
      </c>
      <c r="K149" s="234"/>
      <c r="L149" s="218">
        <f>J149/درآمدها!$J$7</f>
        <v>-5.5193448194035375E-4</v>
      </c>
      <c r="M149" s="218"/>
      <c r="N149" s="200">
        <v>0</v>
      </c>
      <c r="O149" s="200"/>
      <c r="P149" s="200">
        <v>-2255448882</v>
      </c>
      <c r="Q149" s="200"/>
      <c r="R149" s="200">
        <v>-5535183165</v>
      </c>
      <c r="S149" s="200"/>
      <c r="T149" s="234">
        <f t="shared" si="5"/>
        <v>-7790632047</v>
      </c>
      <c r="U149" s="228"/>
      <c r="V149" s="218">
        <f>T149/درآمدها!$J$5</f>
        <v>1.2931697886448741E-2</v>
      </c>
    </row>
    <row r="150" spans="1:22" s="99" customFormat="1" ht="42.75" customHeight="1">
      <c r="A150" s="100"/>
      <c r="B150" s="233" t="s">
        <v>229</v>
      </c>
      <c r="C150" s="223"/>
      <c r="D150" s="200">
        <v>0</v>
      </c>
      <c r="E150" s="200"/>
      <c r="F150" s="200">
        <v>0</v>
      </c>
      <c r="G150" s="200"/>
      <c r="H150" s="200">
        <v>0</v>
      </c>
      <c r="I150" s="200"/>
      <c r="J150" s="234">
        <f t="shared" si="4"/>
        <v>0</v>
      </c>
      <c r="K150" s="234"/>
      <c r="L150" s="218">
        <f>J150/درآمدها!$J$7</f>
        <v>0</v>
      </c>
      <c r="M150" s="218"/>
      <c r="N150" s="200">
        <v>0</v>
      </c>
      <c r="O150" s="200"/>
      <c r="P150" s="200">
        <v>-3906072314</v>
      </c>
      <c r="Q150" s="200"/>
      <c r="R150" s="200">
        <v>-1667671663</v>
      </c>
      <c r="S150" s="200"/>
      <c r="T150" s="234">
        <f t="shared" si="5"/>
        <v>-5573743977</v>
      </c>
      <c r="U150" s="228"/>
      <c r="V150" s="218">
        <f>T150/درآمدها!$J$5</f>
        <v>9.2518774821014598E-3</v>
      </c>
    </row>
    <row r="151" spans="1:22" s="99" customFormat="1" ht="42.75" customHeight="1">
      <c r="A151" s="100"/>
      <c r="B151" s="233" t="s">
        <v>298</v>
      </c>
      <c r="C151" s="223"/>
      <c r="D151" s="200">
        <v>0</v>
      </c>
      <c r="E151" s="200"/>
      <c r="F151" s="200">
        <v>-50516131</v>
      </c>
      <c r="G151" s="200"/>
      <c r="H151" s="200">
        <v>-755600312</v>
      </c>
      <c r="I151" s="200"/>
      <c r="J151" s="234">
        <f t="shared" si="4"/>
        <v>-806116443</v>
      </c>
      <c r="K151" s="234"/>
      <c r="L151" s="218">
        <f>J151/درآمدها!$J$7</f>
        <v>2.4438637399954734E-3</v>
      </c>
      <c r="M151" s="218"/>
      <c r="N151" s="200">
        <v>151122529</v>
      </c>
      <c r="O151" s="200"/>
      <c r="P151" s="200">
        <v>-5630652685</v>
      </c>
      <c r="Q151" s="200"/>
      <c r="R151" s="200">
        <v>-4101127538</v>
      </c>
      <c r="S151" s="200"/>
      <c r="T151" s="234">
        <f t="shared" si="5"/>
        <v>-9580657694</v>
      </c>
      <c r="U151" s="228"/>
      <c r="V151" s="218">
        <f>T151/درآمدها!$J$5</f>
        <v>1.5902967834297548E-2</v>
      </c>
    </row>
    <row r="152" spans="1:22" s="99" customFormat="1" ht="42.75" customHeight="1">
      <c r="A152" s="100"/>
      <c r="B152" s="233" t="s">
        <v>372</v>
      </c>
      <c r="C152" s="223"/>
      <c r="D152" s="200">
        <v>0</v>
      </c>
      <c r="E152" s="200"/>
      <c r="F152" s="200">
        <v>0</v>
      </c>
      <c r="G152" s="200"/>
      <c r="H152" s="200">
        <v>0</v>
      </c>
      <c r="I152" s="200"/>
      <c r="J152" s="234">
        <f t="shared" si="4"/>
        <v>0</v>
      </c>
      <c r="K152" s="234"/>
      <c r="L152" s="218">
        <f>J152/درآمدها!$J$7</f>
        <v>0</v>
      </c>
      <c r="M152" s="218"/>
      <c r="N152" s="200">
        <v>13420098</v>
      </c>
      <c r="O152" s="200"/>
      <c r="P152" s="200">
        <v>0</v>
      </c>
      <c r="Q152" s="200"/>
      <c r="R152" s="200">
        <v>-2037306360</v>
      </c>
      <c r="S152" s="200"/>
      <c r="T152" s="234">
        <f t="shared" si="5"/>
        <v>-2023886262</v>
      </c>
      <c r="U152" s="228"/>
      <c r="V152" s="218">
        <f>T152/درآمدها!$J$5</f>
        <v>3.3594560157409067E-3</v>
      </c>
    </row>
    <row r="153" spans="1:22" s="99" customFormat="1" ht="42.75" customHeight="1">
      <c r="A153" s="100"/>
      <c r="B153" s="233" t="s">
        <v>104</v>
      </c>
      <c r="C153" s="223"/>
      <c r="D153" s="200">
        <v>0</v>
      </c>
      <c r="E153" s="200"/>
      <c r="F153" s="200">
        <v>-197325270</v>
      </c>
      <c r="G153" s="200"/>
      <c r="H153" s="200">
        <v>-2656236877</v>
      </c>
      <c r="I153" s="200"/>
      <c r="J153" s="234">
        <f t="shared" si="4"/>
        <v>-2853562147</v>
      </c>
      <c r="K153" s="234"/>
      <c r="L153" s="218">
        <f>J153/درآمدها!$J$7</f>
        <v>8.6510046053941275E-3</v>
      </c>
      <c r="M153" s="218"/>
      <c r="N153" s="200">
        <v>12059955017</v>
      </c>
      <c r="O153" s="200"/>
      <c r="P153" s="200">
        <v>-21534860118</v>
      </c>
      <c r="Q153" s="200"/>
      <c r="R153" s="200">
        <v>-9135419560</v>
      </c>
      <c r="S153" s="200"/>
      <c r="T153" s="234">
        <f t="shared" si="5"/>
        <v>-18610324661</v>
      </c>
      <c r="U153" s="228"/>
      <c r="V153" s="218">
        <f>T153/درآمدها!$J$5</f>
        <v>3.0891344198119664E-2</v>
      </c>
    </row>
    <row r="154" spans="1:22" s="99" customFormat="1" ht="42.75" customHeight="1">
      <c r="A154" s="100"/>
      <c r="B154" s="233" t="s">
        <v>404</v>
      </c>
      <c r="C154" s="223"/>
      <c r="D154" s="200">
        <v>0</v>
      </c>
      <c r="E154" s="200"/>
      <c r="F154" s="200">
        <v>0</v>
      </c>
      <c r="G154" s="200"/>
      <c r="H154" s="200">
        <v>0</v>
      </c>
      <c r="I154" s="200"/>
      <c r="J154" s="234">
        <f t="shared" si="4"/>
        <v>0</v>
      </c>
      <c r="K154" s="234"/>
      <c r="L154" s="218">
        <f>J154/درآمدها!$J$7</f>
        <v>0</v>
      </c>
      <c r="M154" s="218"/>
      <c r="N154" s="200">
        <v>1400925120</v>
      </c>
      <c r="O154" s="200"/>
      <c r="P154" s="200">
        <v>0</v>
      </c>
      <c r="Q154" s="200"/>
      <c r="R154" s="200">
        <v>15435345337</v>
      </c>
      <c r="S154" s="200"/>
      <c r="T154" s="234">
        <f t="shared" si="5"/>
        <v>16836270457</v>
      </c>
      <c r="U154" s="228"/>
      <c r="V154" s="218">
        <f>T154/درآمدها!$J$5</f>
        <v>-2.7946585305399712E-2</v>
      </c>
    </row>
    <row r="155" spans="1:22" s="99" customFormat="1" ht="42.75" customHeight="1">
      <c r="A155" s="100"/>
      <c r="B155" s="233" t="s">
        <v>177</v>
      </c>
      <c r="C155" s="223"/>
      <c r="D155" s="200">
        <v>0</v>
      </c>
      <c r="E155" s="200"/>
      <c r="F155" s="200">
        <v>-3742502903</v>
      </c>
      <c r="G155" s="200"/>
      <c r="H155" s="200">
        <v>132946564</v>
      </c>
      <c r="I155" s="200"/>
      <c r="J155" s="234">
        <f t="shared" si="4"/>
        <v>-3609556339</v>
      </c>
      <c r="K155" s="234"/>
      <c r="L155" s="218">
        <f>J155/درآمدها!$J$7</f>
        <v>1.0942915171813348E-2</v>
      </c>
      <c r="M155" s="218"/>
      <c r="N155" s="200">
        <v>2422902300</v>
      </c>
      <c r="O155" s="200"/>
      <c r="P155" s="200">
        <v>2152276878</v>
      </c>
      <c r="Q155" s="200"/>
      <c r="R155" s="200">
        <v>-3025911809</v>
      </c>
      <c r="S155" s="200"/>
      <c r="T155" s="234">
        <f t="shared" si="5"/>
        <v>1549267369</v>
      </c>
      <c r="U155" s="228"/>
      <c r="V155" s="218">
        <f>T155/درآمدها!$J$5</f>
        <v>-2.571634424572292E-3</v>
      </c>
    </row>
    <row r="156" spans="1:22" s="99" customFormat="1" ht="42.75" customHeight="1">
      <c r="A156" s="100"/>
      <c r="B156" s="233" t="s">
        <v>176</v>
      </c>
      <c r="C156" s="223"/>
      <c r="D156" s="200">
        <f>'درآمد سود سهام'!M194</f>
        <v>0</v>
      </c>
      <c r="E156" s="200"/>
      <c r="F156" s="200">
        <v>5488149503</v>
      </c>
      <c r="G156" s="200"/>
      <c r="H156" s="200">
        <v>-272942627</v>
      </c>
      <c r="I156" s="200"/>
      <c r="J156" s="234">
        <f t="shared" si="4"/>
        <v>5215206876</v>
      </c>
      <c r="K156" s="234"/>
      <c r="L156" s="218">
        <f>J156/درآمدها!$J$7</f>
        <v>-1.5810687266717211E-2</v>
      </c>
      <c r="M156" s="218"/>
      <c r="N156" s="200">
        <v>6576511428</v>
      </c>
      <c r="O156" s="200"/>
      <c r="P156" s="200">
        <v>-743961061</v>
      </c>
      <c r="Q156" s="200"/>
      <c r="R156" s="200">
        <v>-1278874705</v>
      </c>
      <c r="S156" s="200"/>
      <c r="T156" s="234">
        <f t="shared" si="5"/>
        <v>4553675662</v>
      </c>
      <c r="U156" s="228"/>
      <c r="V156" s="218">
        <f>T156/درآمدها!$J$5</f>
        <v>-7.5586624523660386E-3</v>
      </c>
    </row>
    <row r="157" spans="1:22" s="99" customFormat="1" ht="42.75" customHeight="1">
      <c r="A157" s="100"/>
      <c r="B157" s="233" t="s">
        <v>156</v>
      </c>
      <c r="C157" s="223"/>
      <c r="D157" s="200">
        <v>0</v>
      </c>
      <c r="E157" s="200"/>
      <c r="F157" s="200">
        <v>753197102</v>
      </c>
      <c r="G157" s="200"/>
      <c r="H157" s="200">
        <v>208019887</v>
      </c>
      <c r="I157" s="200"/>
      <c r="J157" s="234">
        <f t="shared" si="4"/>
        <v>961216989</v>
      </c>
      <c r="K157" s="234"/>
      <c r="L157" s="218">
        <f>J157/درآمدها!$J$7</f>
        <v>-2.9140744691207444E-3</v>
      </c>
      <c r="M157" s="218"/>
      <c r="N157" s="200">
        <v>2253250125</v>
      </c>
      <c r="O157" s="200"/>
      <c r="P157" s="200">
        <v>2313405378</v>
      </c>
      <c r="Q157" s="200"/>
      <c r="R157" s="200">
        <v>2271734008</v>
      </c>
      <c r="S157" s="200"/>
      <c r="T157" s="234">
        <f t="shared" si="5"/>
        <v>6838389511</v>
      </c>
      <c r="U157" s="228"/>
      <c r="V157" s="218">
        <f>T157/درآمدها!$J$5</f>
        <v>-1.1351067108883051E-2</v>
      </c>
    </row>
    <row r="158" spans="1:22" s="99" customFormat="1" ht="42.75" customHeight="1">
      <c r="A158" s="100"/>
      <c r="B158" s="233" t="s">
        <v>98</v>
      </c>
      <c r="C158" s="223"/>
      <c r="D158" s="200">
        <v>0</v>
      </c>
      <c r="E158" s="200"/>
      <c r="F158" s="200">
        <v>787491633</v>
      </c>
      <c r="G158" s="200"/>
      <c r="H158" s="200">
        <v>-1339372099</v>
      </c>
      <c r="I158" s="200"/>
      <c r="J158" s="234">
        <f t="shared" si="4"/>
        <v>-551880466</v>
      </c>
      <c r="K158" s="234"/>
      <c r="L158" s="218">
        <f>J158/درآمدها!$J$7</f>
        <v>1.6731089799506852E-3</v>
      </c>
      <c r="M158" s="218"/>
      <c r="N158" s="200">
        <v>450924600</v>
      </c>
      <c r="O158" s="200"/>
      <c r="P158" s="200">
        <v>-10506719162</v>
      </c>
      <c r="Q158" s="200"/>
      <c r="R158" s="200">
        <v>-5835007086</v>
      </c>
      <c r="S158" s="200"/>
      <c r="T158" s="234">
        <f t="shared" si="5"/>
        <v>-15890801648</v>
      </c>
      <c r="U158" s="228"/>
      <c r="V158" s="218">
        <f>T158/درآمدها!$J$5</f>
        <v>2.6377198261410557E-2</v>
      </c>
    </row>
    <row r="159" spans="1:22" s="99" customFormat="1" ht="42.75" customHeight="1">
      <c r="A159" s="100"/>
      <c r="B159" s="233" t="s">
        <v>536</v>
      </c>
      <c r="C159" s="223"/>
      <c r="D159" s="200">
        <v>0</v>
      </c>
      <c r="E159" s="200"/>
      <c r="F159" s="200">
        <v>0</v>
      </c>
      <c r="G159" s="200"/>
      <c r="H159" s="200">
        <v>0</v>
      </c>
      <c r="I159" s="200"/>
      <c r="J159" s="234">
        <f t="shared" si="4"/>
        <v>0</v>
      </c>
      <c r="K159" s="234"/>
      <c r="L159" s="218">
        <f>J159/درآمدها!$J$7</f>
        <v>0</v>
      </c>
      <c r="M159" s="218"/>
      <c r="N159" s="200">
        <v>0</v>
      </c>
      <c r="O159" s="200"/>
      <c r="P159" s="200">
        <v>0</v>
      </c>
      <c r="Q159" s="200"/>
      <c r="R159" s="200">
        <v>1568697940</v>
      </c>
      <c r="S159" s="200"/>
      <c r="T159" s="234">
        <f t="shared" si="5"/>
        <v>1568697940</v>
      </c>
      <c r="U159" s="228"/>
      <c r="V159" s="218">
        <f>T159/درآمدها!$J$5</f>
        <v>-2.6038872985903829E-3</v>
      </c>
    </row>
    <row r="160" spans="1:22" s="99" customFormat="1" ht="49.5" customHeight="1">
      <c r="A160" s="100"/>
      <c r="B160" s="233" t="s">
        <v>99</v>
      </c>
      <c r="C160" s="223"/>
      <c r="D160" s="200">
        <v>0</v>
      </c>
      <c r="E160" s="200"/>
      <c r="F160" s="200">
        <v>8450132260</v>
      </c>
      <c r="G160" s="200"/>
      <c r="H160" s="200">
        <v>-3225850893</v>
      </c>
      <c r="I160" s="200"/>
      <c r="J160" s="234">
        <f t="shared" si="4"/>
        <v>5224281367</v>
      </c>
      <c r="K160" s="234"/>
      <c r="L160" s="218">
        <f>J160/درآمدها!$J$7</f>
        <v>-1.5838197956650892E-2</v>
      </c>
      <c r="M160" s="218"/>
      <c r="N160" s="200">
        <v>5932063280</v>
      </c>
      <c r="O160" s="200"/>
      <c r="P160" s="200">
        <v>-24315484496</v>
      </c>
      <c r="Q160" s="200"/>
      <c r="R160" s="200">
        <v>-9701263961</v>
      </c>
      <c r="S160" s="200"/>
      <c r="T160" s="234">
        <f t="shared" si="5"/>
        <v>-28084685177</v>
      </c>
      <c r="U160" s="228"/>
      <c r="V160" s="218">
        <f>T160/درآمدها!$J$5</f>
        <v>4.6617868968005335E-2</v>
      </c>
    </row>
    <row r="161" spans="1:22" s="99" customFormat="1" ht="42.75" customHeight="1">
      <c r="A161" s="100"/>
      <c r="B161" s="233" t="s">
        <v>523</v>
      </c>
      <c r="C161" s="223"/>
      <c r="D161" s="200">
        <v>0</v>
      </c>
      <c r="E161" s="200"/>
      <c r="F161" s="200">
        <v>1354632027</v>
      </c>
      <c r="G161" s="200"/>
      <c r="H161" s="200">
        <v>-1660808092</v>
      </c>
      <c r="I161" s="200"/>
      <c r="J161" s="234">
        <f t="shared" si="4"/>
        <v>-306176065</v>
      </c>
      <c r="K161" s="234"/>
      <c r="L161" s="218">
        <f>J161/درآمدها!$J$7</f>
        <v>9.2821898102380871E-4</v>
      </c>
      <c r="M161" s="218"/>
      <c r="N161" s="200">
        <v>0</v>
      </c>
      <c r="O161" s="200"/>
      <c r="P161" s="200">
        <v>0</v>
      </c>
      <c r="Q161" s="200"/>
      <c r="R161" s="200">
        <v>-1664870744</v>
      </c>
      <c r="S161" s="200"/>
      <c r="T161" s="234">
        <f t="shared" si="5"/>
        <v>-1664870744</v>
      </c>
      <c r="U161" s="228"/>
      <c r="V161" s="218">
        <f>T161/درآمدها!$J$5</f>
        <v>2.763524878534819E-3</v>
      </c>
    </row>
    <row r="162" spans="1:22" s="99" customFormat="1" ht="42.75" customHeight="1">
      <c r="A162" s="100"/>
      <c r="B162" s="233" t="s">
        <v>142</v>
      </c>
      <c r="C162" s="223"/>
      <c r="D162" s="200">
        <v>0</v>
      </c>
      <c r="E162" s="200"/>
      <c r="F162" s="200">
        <v>-1266372373</v>
      </c>
      <c r="G162" s="200"/>
      <c r="H162" s="200">
        <v>-1543424703</v>
      </c>
      <c r="I162" s="200"/>
      <c r="J162" s="234">
        <f t="shared" si="4"/>
        <v>-2809797076</v>
      </c>
      <c r="K162" s="234"/>
      <c r="L162" s="218">
        <f>J162/درآمدها!$J$7</f>
        <v>8.5183241830755034E-3</v>
      </c>
      <c r="M162" s="218"/>
      <c r="N162" s="200">
        <v>35149831896</v>
      </c>
      <c r="O162" s="200"/>
      <c r="P162" s="200">
        <v>-49945341361</v>
      </c>
      <c r="Q162" s="200"/>
      <c r="R162" s="200">
        <v>-4373780340</v>
      </c>
      <c r="S162" s="200"/>
      <c r="T162" s="234">
        <f t="shared" si="5"/>
        <v>-19169289805</v>
      </c>
      <c r="U162" s="228"/>
      <c r="V162" s="218">
        <f>T162/درآمدها!$J$5</f>
        <v>3.1819172431779709E-2</v>
      </c>
    </row>
    <row r="163" spans="1:22" s="99" customFormat="1" ht="42.75" customHeight="1">
      <c r="A163" s="100"/>
      <c r="B163" s="233" t="s">
        <v>328</v>
      </c>
      <c r="C163" s="223"/>
      <c r="D163" s="200">
        <v>0</v>
      </c>
      <c r="E163" s="200"/>
      <c r="F163" s="200">
        <v>-1583103659</v>
      </c>
      <c r="G163" s="200"/>
      <c r="H163" s="200">
        <v>0</v>
      </c>
      <c r="I163" s="200"/>
      <c r="J163" s="234">
        <f t="shared" si="4"/>
        <v>-1583103659</v>
      </c>
      <c r="K163" s="234"/>
      <c r="L163" s="218">
        <f>J163/درآمدها!$J$7</f>
        <v>4.7994178291240475E-3</v>
      </c>
      <c r="M163" s="218"/>
      <c r="N163" s="200">
        <v>255214974</v>
      </c>
      <c r="O163" s="200"/>
      <c r="P163" s="200">
        <v>-9948226188</v>
      </c>
      <c r="Q163" s="200"/>
      <c r="R163" s="200">
        <v>-2085853706</v>
      </c>
      <c r="S163" s="200"/>
      <c r="T163" s="234">
        <f t="shared" si="5"/>
        <v>-11778864920</v>
      </c>
      <c r="U163" s="228"/>
      <c r="V163" s="218">
        <f>T163/درآمدها!$J$5</f>
        <v>1.9551779839144703E-2</v>
      </c>
    </row>
    <row r="164" spans="1:22" s="99" customFormat="1" ht="42.75" customHeight="1">
      <c r="A164" s="100"/>
      <c r="B164" s="233" t="s">
        <v>301</v>
      </c>
      <c r="C164" s="223"/>
      <c r="D164" s="200">
        <v>0</v>
      </c>
      <c r="E164" s="200"/>
      <c r="F164" s="200">
        <v>131262828</v>
      </c>
      <c r="G164" s="200"/>
      <c r="H164" s="200">
        <v>-51029781</v>
      </c>
      <c r="I164" s="200"/>
      <c r="J164" s="234">
        <f t="shared" si="4"/>
        <v>80233047</v>
      </c>
      <c r="K164" s="234"/>
      <c r="L164" s="218">
        <f>J164/درآمدها!$J$7</f>
        <v>-2.4323859910726646E-4</v>
      </c>
      <c r="M164" s="218"/>
      <c r="N164" s="200">
        <v>0</v>
      </c>
      <c r="O164" s="200"/>
      <c r="P164" s="200">
        <v>-227675307</v>
      </c>
      <c r="Q164" s="200"/>
      <c r="R164" s="200">
        <v>-1544309785</v>
      </c>
      <c r="S164" s="200"/>
      <c r="T164" s="234">
        <f t="shared" si="5"/>
        <v>-1771985092</v>
      </c>
      <c r="U164" s="228"/>
      <c r="V164" s="218">
        <f>T164/درآمدها!$J$5</f>
        <v>2.9413243663406041E-3</v>
      </c>
    </row>
    <row r="165" spans="1:22" s="99" customFormat="1" ht="42.75" customHeight="1">
      <c r="A165" s="100"/>
      <c r="B165" s="233" t="s">
        <v>247</v>
      </c>
      <c r="C165" s="223"/>
      <c r="D165" s="200">
        <v>0</v>
      </c>
      <c r="E165" s="200"/>
      <c r="F165" s="200">
        <v>-2159782837</v>
      </c>
      <c r="G165" s="200"/>
      <c r="H165" s="200">
        <v>-400607902</v>
      </c>
      <c r="I165" s="200"/>
      <c r="J165" s="234">
        <f t="shared" si="4"/>
        <v>-2560390739</v>
      </c>
      <c r="K165" s="234"/>
      <c r="L165" s="218">
        <f>J165/درآمدها!$J$7</f>
        <v>7.7622112060829335E-3</v>
      </c>
      <c r="M165" s="218"/>
      <c r="N165" s="200">
        <v>138200200</v>
      </c>
      <c r="O165" s="200"/>
      <c r="P165" s="200">
        <v>-7878426709</v>
      </c>
      <c r="Q165" s="200"/>
      <c r="R165" s="200">
        <v>-4003171211</v>
      </c>
      <c r="S165" s="200"/>
      <c r="T165" s="234">
        <f t="shared" si="5"/>
        <v>-11743397720</v>
      </c>
      <c r="U165" s="228"/>
      <c r="V165" s="218">
        <f>T165/درآمدها!$J$5</f>
        <v>1.9492907707524151E-2</v>
      </c>
    </row>
    <row r="166" spans="1:22" s="99" customFormat="1" ht="42.75" customHeight="1">
      <c r="A166" s="100"/>
      <c r="B166" s="233" t="s">
        <v>382</v>
      </c>
      <c r="C166" s="223"/>
      <c r="D166" s="200">
        <v>0</v>
      </c>
      <c r="E166" s="200"/>
      <c r="F166" s="200">
        <v>2607759946</v>
      </c>
      <c r="G166" s="200"/>
      <c r="H166" s="200">
        <v>-829386097</v>
      </c>
      <c r="I166" s="200"/>
      <c r="J166" s="234">
        <f t="shared" si="4"/>
        <v>1778373849</v>
      </c>
      <c r="K166" s="234"/>
      <c r="L166" s="218">
        <f>J166/درآمدها!$J$7</f>
        <v>-5.3914089006211795E-3</v>
      </c>
      <c r="M166" s="218"/>
      <c r="N166" s="200">
        <v>0</v>
      </c>
      <c r="O166" s="200"/>
      <c r="P166" s="200">
        <v>-736262700</v>
      </c>
      <c r="Q166" s="200"/>
      <c r="R166" s="200">
        <v>-4167049012</v>
      </c>
      <c r="S166" s="200"/>
      <c r="T166" s="234">
        <f t="shared" si="5"/>
        <v>-4903311712</v>
      </c>
      <c r="U166" s="228"/>
      <c r="V166" s="218">
        <f>T166/درآمدها!$J$5</f>
        <v>8.1390245772275729E-3</v>
      </c>
    </row>
    <row r="167" spans="1:22" s="99" customFormat="1" ht="42.75" customHeight="1">
      <c r="A167" s="100"/>
      <c r="B167" s="233" t="s">
        <v>82</v>
      </c>
      <c r="C167" s="223"/>
      <c r="D167" s="200">
        <v>0</v>
      </c>
      <c r="E167" s="200"/>
      <c r="F167" s="200">
        <v>-880409988</v>
      </c>
      <c r="G167" s="200"/>
      <c r="H167" s="200">
        <v>-566406654</v>
      </c>
      <c r="I167" s="200"/>
      <c r="J167" s="234">
        <f t="shared" si="4"/>
        <v>-1446816642</v>
      </c>
      <c r="K167" s="234"/>
      <c r="L167" s="218">
        <f>J167/درآمدها!$J$7</f>
        <v>4.3862431544592767E-3</v>
      </c>
      <c r="M167" s="218"/>
      <c r="N167" s="200">
        <v>0</v>
      </c>
      <c r="O167" s="200"/>
      <c r="P167" s="200">
        <v>-4648662223</v>
      </c>
      <c r="Q167" s="200"/>
      <c r="R167" s="200">
        <v>-7592073946</v>
      </c>
      <c r="S167" s="200"/>
      <c r="T167" s="234">
        <f t="shared" si="5"/>
        <v>-12240736169</v>
      </c>
      <c r="U167" s="228"/>
      <c r="V167" s="218">
        <f>T167/درآمدها!$J$5</f>
        <v>2.0318441570628315E-2</v>
      </c>
    </row>
    <row r="168" spans="1:22" s="99" customFormat="1" ht="42.75" customHeight="1">
      <c r="A168" s="100"/>
      <c r="B168" s="233" t="s">
        <v>405</v>
      </c>
      <c r="C168" s="223"/>
      <c r="D168" s="200">
        <f>'درآمد سود سهام'!M192</f>
        <v>0</v>
      </c>
      <c r="E168" s="200"/>
      <c r="F168" s="200">
        <v>2917690836</v>
      </c>
      <c r="G168" s="200"/>
      <c r="H168" s="200">
        <v>-1699178744</v>
      </c>
      <c r="I168" s="200"/>
      <c r="J168" s="234">
        <f t="shared" si="4"/>
        <v>1218512092</v>
      </c>
      <c r="K168" s="234"/>
      <c r="L168" s="218">
        <f>J168/درآمدها!$J$7</f>
        <v>-3.6941034316364E-3</v>
      </c>
      <c r="M168" s="218"/>
      <c r="N168" s="200">
        <v>28539096096</v>
      </c>
      <c r="O168" s="200"/>
      <c r="P168" s="200">
        <v>-52596484210</v>
      </c>
      <c r="Q168" s="200"/>
      <c r="R168" s="200">
        <v>-18406682656</v>
      </c>
      <c r="S168" s="200"/>
      <c r="T168" s="234">
        <f t="shared" si="5"/>
        <v>-42464070770</v>
      </c>
      <c r="U168" s="228"/>
      <c r="V168" s="218">
        <f>T168/درآمدها!$J$5</f>
        <v>7.0486262335785393E-2</v>
      </c>
    </row>
    <row r="169" spans="1:22" s="99" customFormat="1" ht="42.75" customHeight="1">
      <c r="A169" s="100"/>
      <c r="B169" s="233" t="s">
        <v>351</v>
      </c>
      <c r="C169" s="223"/>
      <c r="D169" s="200">
        <v>0</v>
      </c>
      <c r="E169" s="200"/>
      <c r="F169" s="200">
        <v>-635019697</v>
      </c>
      <c r="G169" s="200"/>
      <c r="H169" s="200">
        <v>-259091056</v>
      </c>
      <c r="I169" s="200"/>
      <c r="J169" s="234">
        <f t="shared" si="4"/>
        <v>-894110753</v>
      </c>
      <c r="K169" s="234"/>
      <c r="L169" s="218">
        <f>J169/درآمدها!$J$7</f>
        <v>2.7106317800252946E-3</v>
      </c>
      <c r="M169" s="218"/>
      <c r="N169" s="200">
        <v>1161833655</v>
      </c>
      <c r="O169" s="200"/>
      <c r="P169" s="200">
        <v>-2636015204</v>
      </c>
      <c r="Q169" s="200"/>
      <c r="R169" s="200">
        <v>-2681126372</v>
      </c>
      <c r="S169" s="200"/>
      <c r="T169" s="234">
        <f t="shared" si="5"/>
        <v>-4155307921</v>
      </c>
      <c r="U169" s="228"/>
      <c r="V169" s="218">
        <f>T169/درآمدها!$J$5</f>
        <v>6.8974104200225502E-3</v>
      </c>
    </row>
    <row r="170" spans="1:22" s="99" customFormat="1" ht="42.75" customHeight="1">
      <c r="A170" s="100"/>
      <c r="B170" s="233" t="s">
        <v>292</v>
      </c>
      <c r="C170" s="223"/>
      <c r="D170" s="200">
        <v>0</v>
      </c>
      <c r="E170" s="200"/>
      <c r="F170" s="200">
        <v>-282382908</v>
      </c>
      <c r="G170" s="200"/>
      <c r="H170" s="200">
        <v>-1060744296</v>
      </c>
      <c r="I170" s="200"/>
      <c r="J170" s="234">
        <f t="shared" si="4"/>
        <v>-1343127204</v>
      </c>
      <c r="K170" s="234"/>
      <c r="L170" s="218">
        <f>J170/درآمدها!$J$7</f>
        <v>4.0718929635542777E-3</v>
      </c>
      <c r="M170" s="218"/>
      <c r="N170" s="200">
        <v>0</v>
      </c>
      <c r="O170" s="200"/>
      <c r="P170" s="200">
        <v>-7955862763</v>
      </c>
      <c r="Q170" s="200"/>
      <c r="R170" s="200">
        <v>-2982673279</v>
      </c>
      <c r="S170" s="200"/>
      <c r="T170" s="234">
        <f t="shared" si="5"/>
        <v>-10938536042</v>
      </c>
      <c r="U170" s="228"/>
      <c r="V170" s="218">
        <f>T170/درآمدها!$J$5</f>
        <v>1.8156914941149804E-2</v>
      </c>
    </row>
    <row r="171" spans="1:22" s="99" customFormat="1" ht="42.75" customHeight="1">
      <c r="A171" s="100"/>
      <c r="B171" s="233" t="s">
        <v>357</v>
      </c>
      <c r="C171" s="223"/>
      <c r="D171" s="200">
        <v>0</v>
      </c>
      <c r="E171" s="200"/>
      <c r="F171" s="200">
        <v>-439939667</v>
      </c>
      <c r="G171" s="200"/>
      <c r="H171" s="200">
        <v>-56855805</v>
      </c>
      <c r="I171" s="200"/>
      <c r="J171" s="234">
        <f t="shared" si="4"/>
        <v>-496795472</v>
      </c>
      <c r="K171" s="234"/>
      <c r="L171" s="218">
        <f>J171/درآمدها!$J$7</f>
        <v>1.5061105014759469E-3</v>
      </c>
      <c r="M171" s="218"/>
      <c r="N171" s="200">
        <v>1137450600</v>
      </c>
      <c r="O171" s="200"/>
      <c r="P171" s="200">
        <v>-709706186</v>
      </c>
      <c r="Q171" s="200"/>
      <c r="R171" s="200">
        <v>-1334064218</v>
      </c>
      <c r="S171" s="200"/>
      <c r="T171" s="234">
        <f t="shared" si="5"/>
        <v>-906319804</v>
      </c>
      <c r="U171" s="228"/>
      <c r="V171" s="218">
        <f>T171/درآمدها!$J$5</f>
        <v>1.5044034711338534E-3</v>
      </c>
    </row>
    <row r="172" spans="1:22" s="99" customFormat="1" ht="42.75" customHeight="1">
      <c r="A172" s="100"/>
      <c r="B172" s="233" t="s">
        <v>299</v>
      </c>
      <c r="C172" s="223"/>
      <c r="D172" s="200">
        <v>0</v>
      </c>
      <c r="E172" s="200"/>
      <c r="F172" s="200">
        <v>-2466810831</v>
      </c>
      <c r="G172" s="200"/>
      <c r="H172" s="200">
        <v>126786020</v>
      </c>
      <c r="I172" s="200"/>
      <c r="J172" s="234">
        <f t="shared" si="4"/>
        <v>-2340024811</v>
      </c>
      <c r="K172" s="234"/>
      <c r="L172" s="218">
        <f>J172/درآمدها!$J$7</f>
        <v>7.094138614776601E-3</v>
      </c>
      <c r="M172" s="218"/>
      <c r="N172" s="200">
        <v>1276102450</v>
      </c>
      <c r="O172" s="200"/>
      <c r="P172" s="200">
        <v>877739937</v>
      </c>
      <c r="Q172" s="200"/>
      <c r="R172" s="200">
        <v>-559172111</v>
      </c>
      <c r="S172" s="200"/>
      <c r="T172" s="234">
        <f t="shared" si="5"/>
        <v>1594670276</v>
      </c>
      <c r="U172" s="228"/>
      <c r="V172" s="218">
        <f>T172/درآمدها!$J$5</f>
        <v>-2.6469988716349177E-3</v>
      </c>
    </row>
    <row r="173" spans="1:22" s="99" customFormat="1" ht="42.75" customHeight="1">
      <c r="A173" s="100"/>
      <c r="B173" s="233" t="s">
        <v>219</v>
      </c>
      <c r="C173" s="223"/>
      <c r="D173" s="200">
        <v>0</v>
      </c>
      <c r="E173" s="200"/>
      <c r="F173" s="200">
        <v>-211252752</v>
      </c>
      <c r="G173" s="200"/>
      <c r="H173" s="200">
        <v>-218006863</v>
      </c>
      <c r="I173" s="200"/>
      <c r="J173" s="234">
        <f t="shared" si="4"/>
        <v>-429259615</v>
      </c>
      <c r="K173" s="234"/>
      <c r="L173" s="218">
        <f>J173/درآمدها!$J$7</f>
        <v>1.3013653514358558E-3</v>
      </c>
      <c r="M173" s="218"/>
      <c r="N173" s="200">
        <v>0</v>
      </c>
      <c r="O173" s="200"/>
      <c r="P173" s="200">
        <v>-1922951533</v>
      </c>
      <c r="Q173" s="200"/>
      <c r="R173" s="200">
        <v>-527546461</v>
      </c>
      <c r="S173" s="200"/>
      <c r="T173" s="234">
        <f t="shared" si="5"/>
        <v>-2450497994</v>
      </c>
      <c r="U173" s="228"/>
      <c r="V173" s="218">
        <f>T173/درآمدها!$J$5</f>
        <v>4.0675903493554736E-3</v>
      </c>
    </row>
    <row r="174" spans="1:22" s="99" customFormat="1" ht="42.75" customHeight="1">
      <c r="A174" s="100"/>
      <c r="B174" s="233" t="s">
        <v>255</v>
      </c>
      <c r="C174" s="223"/>
      <c r="D174" s="200">
        <v>0</v>
      </c>
      <c r="E174" s="200"/>
      <c r="F174" s="200">
        <v>-1498965915</v>
      </c>
      <c r="G174" s="200"/>
      <c r="H174" s="200">
        <v>-550266272</v>
      </c>
      <c r="I174" s="200"/>
      <c r="J174" s="234">
        <f t="shared" si="4"/>
        <v>-2049232187</v>
      </c>
      <c r="K174" s="234"/>
      <c r="L174" s="218">
        <f>J174/درآمدها!$J$7</f>
        <v>6.2125568584152097E-3</v>
      </c>
      <c r="M174" s="218"/>
      <c r="N174" s="200">
        <v>0</v>
      </c>
      <c r="O174" s="200"/>
      <c r="P174" s="200">
        <v>-4317072350</v>
      </c>
      <c r="Q174" s="200"/>
      <c r="R174" s="200">
        <v>-1062099959</v>
      </c>
      <c r="S174" s="200"/>
      <c r="T174" s="234">
        <f t="shared" si="5"/>
        <v>-5379172309</v>
      </c>
      <c r="U174" s="228"/>
      <c r="V174" s="218">
        <f>T174/درآمدها!$J$5</f>
        <v>8.9289072772889607E-3</v>
      </c>
    </row>
    <row r="175" spans="1:22" s="99" customFormat="1" ht="42.75" customHeight="1">
      <c r="A175" s="100"/>
      <c r="B175" s="233" t="s">
        <v>367</v>
      </c>
      <c r="C175" s="223"/>
      <c r="D175" s="200">
        <v>0</v>
      </c>
      <c r="E175" s="200"/>
      <c r="F175" s="200">
        <v>-1195877355</v>
      </c>
      <c r="G175" s="200"/>
      <c r="H175" s="200">
        <v>76900406</v>
      </c>
      <c r="I175" s="200"/>
      <c r="J175" s="234">
        <f t="shared" si="4"/>
        <v>-1118976949</v>
      </c>
      <c r="K175" s="234"/>
      <c r="L175" s="218">
        <f>J175/درآمدها!$J$7</f>
        <v>3.3923476134227228E-3</v>
      </c>
      <c r="M175" s="218"/>
      <c r="N175" s="200">
        <v>4622802420</v>
      </c>
      <c r="O175" s="200"/>
      <c r="P175" s="200">
        <v>1075380292</v>
      </c>
      <c r="Q175" s="200"/>
      <c r="R175" s="200">
        <v>2710270138</v>
      </c>
      <c r="S175" s="200"/>
      <c r="T175" s="234">
        <f t="shared" si="5"/>
        <v>8408452850</v>
      </c>
      <c r="U175" s="228"/>
      <c r="V175" s="218">
        <f>T175/درآمدها!$J$5</f>
        <v>-1.3957220838137331E-2</v>
      </c>
    </row>
    <row r="176" spans="1:22" s="99" customFormat="1" ht="42.75" customHeight="1">
      <c r="A176" s="100"/>
      <c r="B176" s="233" t="s">
        <v>171</v>
      </c>
      <c r="C176" s="223"/>
      <c r="D176" s="200">
        <v>0</v>
      </c>
      <c r="E176" s="200"/>
      <c r="F176" s="200">
        <v>156326202</v>
      </c>
      <c r="G176" s="200"/>
      <c r="H176" s="200">
        <v>910385532</v>
      </c>
      <c r="I176" s="200"/>
      <c r="J176" s="234">
        <f t="shared" si="4"/>
        <v>1066711734</v>
      </c>
      <c r="K176" s="234"/>
      <c r="L176" s="218">
        <f>J176/درآمدها!$J$7</f>
        <v>-3.233897720841177E-3</v>
      </c>
      <c r="M176" s="218"/>
      <c r="N176" s="200">
        <v>3587115000</v>
      </c>
      <c r="O176" s="200"/>
      <c r="P176" s="200">
        <v>17094961901</v>
      </c>
      <c r="Q176" s="200"/>
      <c r="R176" s="200">
        <v>511694778</v>
      </c>
      <c r="S176" s="200"/>
      <c r="T176" s="234">
        <f t="shared" si="5"/>
        <v>21193771679</v>
      </c>
      <c r="U176" s="228"/>
      <c r="V176" s="218">
        <f>T176/درآمدها!$J$5</f>
        <v>-3.5179617106001093E-2</v>
      </c>
    </row>
    <row r="177" spans="1:22" s="99" customFormat="1" ht="42.75" customHeight="1">
      <c r="A177" s="100"/>
      <c r="B177" s="233" t="s">
        <v>250</v>
      </c>
      <c r="C177" s="223"/>
      <c r="D177" s="200">
        <v>0</v>
      </c>
      <c r="E177" s="200"/>
      <c r="F177" s="200">
        <v>-613638226</v>
      </c>
      <c r="G177" s="200"/>
      <c r="H177" s="200">
        <v>140673625</v>
      </c>
      <c r="I177" s="200"/>
      <c r="J177" s="234">
        <f t="shared" si="4"/>
        <v>-472964601</v>
      </c>
      <c r="K177" s="234"/>
      <c r="L177" s="218">
        <f>J177/درآمدها!$J$7</f>
        <v>1.4338636170026951E-3</v>
      </c>
      <c r="M177" s="218"/>
      <c r="N177" s="200">
        <v>0</v>
      </c>
      <c r="O177" s="200"/>
      <c r="P177" s="200">
        <v>3050739719</v>
      </c>
      <c r="Q177" s="200"/>
      <c r="R177" s="200">
        <v>4808148612</v>
      </c>
      <c r="S177" s="200"/>
      <c r="T177" s="234">
        <f t="shared" si="5"/>
        <v>7858888331</v>
      </c>
      <c r="U177" s="228"/>
      <c r="V177" s="218">
        <f>T177/درآمدها!$J$5</f>
        <v>-1.3044996735401508E-2</v>
      </c>
    </row>
    <row r="178" spans="1:22" s="99" customFormat="1" ht="42.75" customHeight="1">
      <c r="A178" s="100"/>
      <c r="B178" s="233" t="s">
        <v>119</v>
      </c>
      <c r="C178" s="223"/>
      <c r="D178" s="200">
        <v>0</v>
      </c>
      <c r="E178" s="200"/>
      <c r="F178" s="200">
        <v>-5289830697</v>
      </c>
      <c r="G178" s="200"/>
      <c r="H178" s="200">
        <v>0</v>
      </c>
      <c r="I178" s="200"/>
      <c r="J178" s="234">
        <f t="shared" si="4"/>
        <v>-5289830697</v>
      </c>
      <c r="K178" s="234"/>
      <c r="L178" s="218">
        <f>J178/درآمدها!$J$7</f>
        <v>1.6036920650076954E-2</v>
      </c>
      <c r="M178" s="218"/>
      <c r="N178" s="200">
        <v>21508016500</v>
      </c>
      <c r="O178" s="200"/>
      <c r="P178" s="200">
        <v>-13362230591</v>
      </c>
      <c r="Q178" s="200"/>
      <c r="R178" s="200">
        <v>-30572860120</v>
      </c>
      <c r="S178" s="200"/>
      <c r="T178" s="234">
        <f t="shared" si="5"/>
        <v>-22427074211</v>
      </c>
      <c r="U178" s="228"/>
      <c r="V178" s="218">
        <f>T178/درآمدها!$J$5</f>
        <v>3.7226780372113466E-2</v>
      </c>
    </row>
    <row r="179" spans="1:22" s="99" customFormat="1" ht="42.75" customHeight="1">
      <c r="A179" s="100"/>
      <c r="B179" s="233" t="s">
        <v>105</v>
      </c>
      <c r="C179" s="223"/>
      <c r="D179" s="200">
        <v>0</v>
      </c>
      <c r="E179" s="200"/>
      <c r="F179" s="200">
        <v>119433050</v>
      </c>
      <c r="G179" s="200"/>
      <c r="H179" s="200">
        <v>59687732</v>
      </c>
      <c r="I179" s="200"/>
      <c r="J179" s="234">
        <f t="shared" si="4"/>
        <v>179120782</v>
      </c>
      <c r="K179" s="234"/>
      <c r="L179" s="218">
        <f>J179/درآمدها!$J$7</f>
        <v>-5.4303170219470876E-4</v>
      </c>
      <c r="M179" s="218"/>
      <c r="N179" s="200">
        <v>4641381600</v>
      </c>
      <c r="O179" s="200"/>
      <c r="P179" s="200">
        <v>1465244729</v>
      </c>
      <c r="Q179" s="200"/>
      <c r="R179" s="200">
        <v>-5313454923</v>
      </c>
      <c r="S179" s="200"/>
      <c r="T179" s="234">
        <f t="shared" si="5"/>
        <v>793171406</v>
      </c>
      <c r="U179" s="228"/>
      <c r="V179" s="218">
        <f>T179/درآمدها!$J$5</f>
        <v>-1.3165880422386963E-3</v>
      </c>
    </row>
    <row r="180" spans="1:22" s="99" customFormat="1" ht="42.75" customHeight="1">
      <c r="A180" s="100"/>
      <c r="B180" s="233" t="s">
        <v>253</v>
      </c>
      <c r="C180" s="223"/>
      <c r="D180" s="200">
        <v>0</v>
      </c>
      <c r="E180" s="200"/>
      <c r="F180" s="200">
        <v>-3151985076</v>
      </c>
      <c r="G180" s="200"/>
      <c r="H180" s="200">
        <v>130037702</v>
      </c>
      <c r="I180" s="200"/>
      <c r="J180" s="234">
        <f t="shared" si="4"/>
        <v>-3021947374</v>
      </c>
      <c r="K180" s="234"/>
      <c r="L180" s="218">
        <f>J180/درآمدها!$J$7</f>
        <v>9.1614898512783968E-3</v>
      </c>
      <c r="M180" s="218"/>
      <c r="N180" s="200">
        <v>5722169100</v>
      </c>
      <c r="O180" s="200"/>
      <c r="P180" s="200">
        <v>1162656865</v>
      </c>
      <c r="Q180" s="200"/>
      <c r="R180" s="200">
        <v>-3847849561</v>
      </c>
      <c r="S180" s="200"/>
      <c r="T180" s="234">
        <f t="shared" si="5"/>
        <v>3036976404</v>
      </c>
      <c r="U180" s="228"/>
      <c r="V180" s="218">
        <f>T180/درآمدها!$J$5</f>
        <v>-5.0410879512561195E-3</v>
      </c>
    </row>
    <row r="181" spans="1:22" s="99" customFormat="1" ht="42.75" customHeight="1">
      <c r="A181" s="100"/>
      <c r="B181" s="233" t="s">
        <v>143</v>
      </c>
      <c r="C181" s="223"/>
      <c r="D181" s="200">
        <v>0</v>
      </c>
      <c r="E181" s="200"/>
      <c r="F181" s="200">
        <v>0</v>
      </c>
      <c r="G181" s="200"/>
      <c r="H181" s="200">
        <v>0</v>
      </c>
      <c r="I181" s="200"/>
      <c r="J181" s="234">
        <f t="shared" si="4"/>
        <v>0</v>
      </c>
      <c r="K181" s="234"/>
      <c r="L181" s="218">
        <f>J181/درآمدها!$J$7</f>
        <v>0</v>
      </c>
      <c r="M181" s="218"/>
      <c r="N181" s="200">
        <v>3074820000</v>
      </c>
      <c r="O181" s="200"/>
      <c r="P181" s="200">
        <v>0</v>
      </c>
      <c r="Q181" s="200"/>
      <c r="R181" s="200">
        <v>-15999104209</v>
      </c>
      <c r="S181" s="200"/>
      <c r="T181" s="234">
        <f t="shared" si="5"/>
        <v>-12924284209</v>
      </c>
      <c r="U181" s="228"/>
      <c r="V181" s="218">
        <f>T181/درآمدها!$J$5</f>
        <v>2.1453065397145452E-2</v>
      </c>
    </row>
    <row r="182" spans="1:22" s="99" customFormat="1" ht="42.75" customHeight="1">
      <c r="A182" s="100"/>
      <c r="B182" s="233" t="s">
        <v>341</v>
      </c>
      <c r="C182" s="223"/>
      <c r="D182" s="200">
        <v>0</v>
      </c>
      <c r="E182" s="200"/>
      <c r="F182" s="200">
        <v>-268811786</v>
      </c>
      <c r="G182" s="200"/>
      <c r="H182" s="200">
        <v>-1345253374</v>
      </c>
      <c r="I182" s="200"/>
      <c r="J182" s="234">
        <f t="shared" si="4"/>
        <v>-1614065160</v>
      </c>
      <c r="K182" s="234"/>
      <c r="L182" s="218">
        <f>J182/درآمدها!$J$7</f>
        <v>4.8932822953395485E-3</v>
      </c>
      <c r="M182" s="218"/>
      <c r="N182" s="200">
        <v>0</v>
      </c>
      <c r="O182" s="200"/>
      <c r="P182" s="200">
        <v>-11633382422</v>
      </c>
      <c r="Q182" s="200"/>
      <c r="R182" s="200">
        <v>-6816822685</v>
      </c>
      <c r="S182" s="200"/>
      <c r="T182" s="234">
        <f t="shared" si="5"/>
        <v>-18450205107</v>
      </c>
      <c r="U182" s="228"/>
      <c r="V182" s="218">
        <f>T182/درآمدها!$J$5</f>
        <v>3.0625561180060396E-2</v>
      </c>
    </row>
    <row r="183" spans="1:22" s="99" customFormat="1" ht="42.75" customHeight="1">
      <c r="A183" s="100"/>
      <c r="B183" s="233" t="s">
        <v>159</v>
      </c>
      <c r="C183" s="223"/>
      <c r="D183" s="200">
        <v>0</v>
      </c>
      <c r="E183" s="200"/>
      <c r="F183" s="200">
        <v>1151480425</v>
      </c>
      <c r="G183" s="200"/>
      <c r="H183" s="200">
        <v>79882615</v>
      </c>
      <c r="I183" s="200"/>
      <c r="J183" s="234">
        <f t="shared" si="4"/>
        <v>1231363040</v>
      </c>
      <c r="K183" s="234"/>
      <c r="L183" s="218">
        <f>J183/درآمدها!$J$7</f>
        <v>-3.7330630213017451E-3</v>
      </c>
      <c r="M183" s="218"/>
      <c r="N183" s="200">
        <v>3007726000</v>
      </c>
      <c r="O183" s="200"/>
      <c r="P183" s="200">
        <v>849572215</v>
      </c>
      <c r="Q183" s="200"/>
      <c r="R183" s="200">
        <v>-296282503</v>
      </c>
      <c r="S183" s="200"/>
      <c r="T183" s="234">
        <f t="shared" si="5"/>
        <v>3561015712</v>
      </c>
      <c r="U183" s="228"/>
      <c r="V183" s="218">
        <f>T183/درآمدها!$J$5</f>
        <v>-5.9109426653276469E-3</v>
      </c>
    </row>
    <row r="184" spans="1:22" s="99" customFormat="1" ht="42.75" customHeight="1">
      <c r="A184" s="100"/>
      <c r="B184" s="233" t="s">
        <v>123</v>
      </c>
      <c r="C184" s="223"/>
      <c r="D184" s="200">
        <v>0</v>
      </c>
      <c r="E184" s="200"/>
      <c r="F184" s="200">
        <v>-5457785192</v>
      </c>
      <c r="G184" s="200"/>
      <c r="H184" s="200">
        <v>-337371506</v>
      </c>
      <c r="I184" s="200"/>
      <c r="J184" s="234">
        <f t="shared" si="4"/>
        <v>-5795156698</v>
      </c>
      <c r="K184" s="234"/>
      <c r="L184" s="218">
        <f>J184/درآمدها!$J$7</f>
        <v>1.7568892738532189E-2</v>
      </c>
      <c r="M184" s="218"/>
      <c r="N184" s="200">
        <v>21616113610</v>
      </c>
      <c r="O184" s="200"/>
      <c r="P184" s="200">
        <v>-25393853830</v>
      </c>
      <c r="Q184" s="200"/>
      <c r="R184" s="200">
        <v>-13475557435</v>
      </c>
      <c r="S184" s="200"/>
      <c r="T184" s="234">
        <f t="shared" si="5"/>
        <v>-17253297655</v>
      </c>
      <c r="U184" s="228"/>
      <c r="V184" s="218">
        <f>T184/درآمدها!$J$5</f>
        <v>2.8638810236885845E-2</v>
      </c>
    </row>
    <row r="185" spans="1:22" s="99" customFormat="1" ht="42.75" customHeight="1">
      <c r="A185" s="100"/>
      <c r="B185" s="233" t="s">
        <v>183</v>
      </c>
      <c r="C185" s="223"/>
      <c r="D185" s="200">
        <v>0</v>
      </c>
      <c r="E185" s="200"/>
      <c r="F185" s="200">
        <v>-655577525</v>
      </c>
      <c r="G185" s="200"/>
      <c r="H185" s="200">
        <v>-428637692</v>
      </c>
      <c r="I185" s="200"/>
      <c r="J185" s="234">
        <f t="shared" si="4"/>
        <v>-1084215217</v>
      </c>
      <c r="K185" s="234"/>
      <c r="L185" s="218">
        <f>J185/درآمدها!$J$7</f>
        <v>3.2869621730041102E-3</v>
      </c>
      <c r="M185" s="218"/>
      <c r="N185" s="200">
        <v>0</v>
      </c>
      <c r="O185" s="200"/>
      <c r="P185" s="200">
        <v>-4019848814</v>
      </c>
      <c r="Q185" s="200"/>
      <c r="R185" s="200">
        <v>-9332118139</v>
      </c>
      <c r="S185" s="200"/>
      <c r="T185" s="234">
        <f t="shared" si="5"/>
        <v>-13351966953</v>
      </c>
      <c r="U185" s="228"/>
      <c r="V185" s="218">
        <f>T185/درآمدها!$J$5</f>
        <v>2.2162977507393957E-2</v>
      </c>
    </row>
    <row r="186" spans="1:22" s="99" customFormat="1" ht="42.75" customHeight="1">
      <c r="A186" s="100"/>
      <c r="B186" s="233" t="s">
        <v>208</v>
      </c>
      <c r="C186" s="223"/>
      <c r="D186" s="200">
        <v>0</v>
      </c>
      <c r="E186" s="200"/>
      <c r="F186" s="200">
        <v>-1686038383</v>
      </c>
      <c r="G186" s="200"/>
      <c r="H186" s="200">
        <v>658528177</v>
      </c>
      <c r="I186" s="200"/>
      <c r="J186" s="234">
        <f t="shared" si="4"/>
        <v>-1027510206</v>
      </c>
      <c r="K186" s="234"/>
      <c r="L186" s="218">
        <f>J186/درآمدها!$J$7</f>
        <v>3.1150523683322008E-3</v>
      </c>
      <c r="M186" s="218"/>
      <c r="N186" s="200">
        <v>0</v>
      </c>
      <c r="O186" s="200"/>
      <c r="P186" s="200">
        <v>5192897616</v>
      </c>
      <c r="Q186" s="200"/>
      <c r="R186" s="200">
        <v>20601969365</v>
      </c>
      <c r="S186" s="200"/>
      <c r="T186" s="234">
        <f t="shared" si="5"/>
        <v>25794866981</v>
      </c>
      <c r="U186" s="228"/>
      <c r="V186" s="218">
        <f>T186/درآمدها!$J$5</f>
        <v>-4.281699158772042E-2</v>
      </c>
    </row>
    <row r="187" spans="1:22" s="99" customFormat="1" ht="42.75" customHeight="1">
      <c r="A187" s="100"/>
      <c r="B187" s="233" t="s">
        <v>210</v>
      </c>
      <c r="C187" s="223"/>
      <c r="D187" s="200">
        <v>0</v>
      </c>
      <c r="E187" s="200"/>
      <c r="F187" s="200">
        <v>-7772773435</v>
      </c>
      <c r="G187" s="200"/>
      <c r="H187" s="200">
        <v>176133726</v>
      </c>
      <c r="I187" s="200"/>
      <c r="J187" s="234">
        <f t="shared" si="4"/>
        <v>-7596639709</v>
      </c>
      <c r="K187" s="234"/>
      <c r="L187" s="218">
        <f>J187/درآمدها!$J$7</f>
        <v>2.3030360553797643E-2</v>
      </c>
      <c r="M187" s="218"/>
      <c r="N187" s="200">
        <v>7133687104</v>
      </c>
      <c r="O187" s="200"/>
      <c r="P187" s="200">
        <v>2252660769</v>
      </c>
      <c r="Q187" s="200"/>
      <c r="R187" s="200">
        <v>5747446681</v>
      </c>
      <c r="S187" s="200"/>
      <c r="T187" s="234">
        <f t="shared" si="5"/>
        <v>15133794554</v>
      </c>
      <c r="U187" s="228"/>
      <c r="V187" s="218">
        <f>T187/درآمدها!$J$5</f>
        <v>-2.512063948948445E-2</v>
      </c>
    </row>
    <row r="188" spans="1:22" s="99" customFormat="1" ht="42.75" customHeight="1">
      <c r="A188" s="100"/>
      <c r="B188" s="233" t="s">
        <v>245</v>
      </c>
      <c r="C188" s="223"/>
      <c r="D188" s="200">
        <v>0</v>
      </c>
      <c r="E188" s="200"/>
      <c r="F188" s="200">
        <v>-647219143</v>
      </c>
      <c r="G188" s="200"/>
      <c r="H188" s="200">
        <v>-1020809887</v>
      </c>
      <c r="I188" s="200"/>
      <c r="J188" s="234">
        <f t="shared" si="4"/>
        <v>-1668029030</v>
      </c>
      <c r="K188" s="234"/>
      <c r="L188" s="218">
        <f>J188/درآمدها!$J$7</f>
        <v>5.0568819170915009E-3</v>
      </c>
      <c r="M188" s="218"/>
      <c r="N188" s="200">
        <v>1254642900</v>
      </c>
      <c r="O188" s="200"/>
      <c r="P188" s="200">
        <v>-9199492650</v>
      </c>
      <c r="Q188" s="200"/>
      <c r="R188" s="200">
        <v>-6273735253</v>
      </c>
      <c r="S188" s="200"/>
      <c r="T188" s="234">
        <f t="shared" si="5"/>
        <v>-14218585003</v>
      </c>
      <c r="U188" s="228"/>
      <c r="V188" s="218">
        <f>T188/درآمدها!$J$5</f>
        <v>2.3601479895638416E-2</v>
      </c>
    </row>
    <row r="189" spans="1:22" s="99" customFormat="1" ht="42.75" customHeight="1">
      <c r="A189" s="100"/>
      <c r="B189" s="233" t="s">
        <v>235</v>
      </c>
      <c r="C189" s="223"/>
      <c r="D189" s="200">
        <v>0</v>
      </c>
      <c r="E189" s="200"/>
      <c r="F189" s="200">
        <v>3549326404</v>
      </c>
      <c r="G189" s="200"/>
      <c r="H189" s="200">
        <v>-1309405094</v>
      </c>
      <c r="I189" s="200"/>
      <c r="J189" s="234">
        <f t="shared" si="4"/>
        <v>2239921310</v>
      </c>
      <c r="K189" s="234"/>
      <c r="L189" s="218">
        <f>J189/درآمدها!$J$7</f>
        <v>-6.7906597334501471E-3</v>
      </c>
      <c r="M189" s="218"/>
      <c r="N189" s="200">
        <v>51492090000</v>
      </c>
      <c r="O189" s="200"/>
      <c r="P189" s="200">
        <v>-17266224167</v>
      </c>
      <c r="Q189" s="200"/>
      <c r="R189" s="200">
        <v>-35384586746</v>
      </c>
      <c r="S189" s="200"/>
      <c r="T189" s="234">
        <f t="shared" si="5"/>
        <v>-1158720913</v>
      </c>
      <c r="U189" s="228"/>
      <c r="V189" s="218">
        <f>T189/درآمدها!$J$5</f>
        <v>1.9233649710611285E-3</v>
      </c>
    </row>
    <row r="190" spans="1:22" s="99" customFormat="1" ht="42.75" customHeight="1">
      <c r="A190" s="100"/>
      <c r="B190" s="233" t="s">
        <v>224</v>
      </c>
      <c r="C190" s="223"/>
      <c r="D190" s="200">
        <v>0</v>
      </c>
      <c r="E190" s="200"/>
      <c r="F190" s="200">
        <v>-916732744</v>
      </c>
      <c r="G190" s="200"/>
      <c r="H190" s="200">
        <v>709728757</v>
      </c>
      <c r="I190" s="200"/>
      <c r="J190" s="234">
        <f t="shared" si="4"/>
        <v>-207003987</v>
      </c>
      <c r="K190" s="234"/>
      <c r="L190" s="218">
        <f>J190/درآمدها!$J$7</f>
        <v>6.2756384918920998E-4</v>
      </c>
      <c r="M190" s="218"/>
      <c r="N190" s="200">
        <v>259557936</v>
      </c>
      <c r="O190" s="200"/>
      <c r="P190" s="200">
        <v>6257427507</v>
      </c>
      <c r="Q190" s="200"/>
      <c r="R190" s="200">
        <v>9531722794</v>
      </c>
      <c r="S190" s="200"/>
      <c r="T190" s="234">
        <f t="shared" si="5"/>
        <v>16048708237</v>
      </c>
      <c r="U190" s="228"/>
      <c r="V190" s="218">
        <f>T190/درآمدها!$J$5</f>
        <v>-2.6639307970983347E-2</v>
      </c>
    </row>
    <row r="191" spans="1:22" s="99" customFormat="1" ht="42.75" customHeight="1">
      <c r="A191" s="100"/>
      <c r="B191" s="233" t="s">
        <v>93</v>
      </c>
      <c r="C191" s="223"/>
      <c r="D191" s="200">
        <v>0</v>
      </c>
      <c r="E191" s="200"/>
      <c r="F191" s="200">
        <v>-2087846853</v>
      </c>
      <c r="G191" s="200"/>
      <c r="H191" s="200">
        <v>-454324618</v>
      </c>
      <c r="I191" s="200"/>
      <c r="J191" s="234">
        <f t="shared" si="4"/>
        <v>-2542171471</v>
      </c>
      <c r="K191" s="234"/>
      <c r="L191" s="218">
        <f>J191/درآمدها!$J$7</f>
        <v>7.7069767435916882E-3</v>
      </c>
      <c r="M191" s="218"/>
      <c r="N191" s="200">
        <v>404312240</v>
      </c>
      <c r="O191" s="200"/>
      <c r="P191" s="200">
        <v>-4691615950</v>
      </c>
      <c r="Q191" s="200"/>
      <c r="R191" s="200">
        <v>-2307842013</v>
      </c>
      <c r="S191" s="200"/>
      <c r="T191" s="234">
        <f t="shared" si="5"/>
        <v>-6595145723</v>
      </c>
      <c r="U191" s="228"/>
      <c r="V191" s="218">
        <f>T191/درآمدها!$J$5</f>
        <v>1.0947305878703701E-2</v>
      </c>
    </row>
    <row r="192" spans="1:22" s="99" customFormat="1" ht="42.75" customHeight="1">
      <c r="A192" s="100"/>
      <c r="B192" s="233" t="s">
        <v>406</v>
      </c>
      <c r="C192" s="223"/>
      <c r="D192" s="200">
        <f>'درآمد سود سهام'!M200</f>
        <v>52671619</v>
      </c>
      <c r="E192" s="200"/>
      <c r="F192" s="200">
        <v>-2385688705</v>
      </c>
      <c r="G192" s="200"/>
      <c r="H192" s="200">
        <v>-316963937</v>
      </c>
      <c r="I192" s="200"/>
      <c r="J192" s="234">
        <f t="shared" si="4"/>
        <v>-2649981023</v>
      </c>
      <c r="K192" s="234"/>
      <c r="L192" s="218">
        <f>J192/درآمدها!$J$7</f>
        <v>8.0338176823243519E-3</v>
      </c>
      <c r="M192" s="218"/>
      <c r="N192" s="200">
        <v>89716543</v>
      </c>
      <c r="O192" s="200"/>
      <c r="P192" s="200">
        <v>-5821487124</v>
      </c>
      <c r="Q192" s="200"/>
      <c r="R192" s="200">
        <v>-2198108611</v>
      </c>
      <c r="S192" s="200"/>
      <c r="T192" s="234">
        <f t="shared" si="5"/>
        <v>-7929879192</v>
      </c>
      <c r="U192" s="228"/>
      <c r="V192" s="218">
        <f>T192/درآمدها!$J$5</f>
        <v>1.3162834718457632E-2</v>
      </c>
    </row>
    <row r="193" spans="1:22 16326:16326" s="99" customFormat="1" ht="42.75" customHeight="1">
      <c r="A193" s="100"/>
      <c r="B193" s="233" t="s">
        <v>101</v>
      </c>
      <c r="C193" s="223"/>
      <c r="D193" s="200">
        <v>0</v>
      </c>
      <c r="E193" s="200"/>
      <c r="F193" s="200">
        <v>-3130425120</v>
      </c>
      <c r="G193" s="200"/>
      <c r="H193" s="200">
        <v>4129910139</v>
      </c>
      <c r="I193" s="200"/>
      <c r="J193" s="234">
        <f t="shared" si="4"/>
        <v>999485019</v>
      </c>
      <c r="K193" s="234"/>
      <c r="L193" s="218">
        <f>J193/درآمدها!$J$7</f>
        <v>-3.0300897814619903E-3</v>
      </c>
      <c r="M193" s="218"/>
      <c r="N193" s="200">
        <v>26013619184</v>
      </c>
      <c r="O193" s="200"/>
      <c r="P193" s="200">
        <v>72931552238</v>
      </c>
      <c r="Q193" s="200"/>
      <c r="R193" s="200">
        <v>15640214883</v>
      </c>
      <c r="S193" s="200"/>
      <c r="T193" s="234">
        <f t="shared" si="5"/>
        <v>114585386305</v>
      </c>
      <c r="U193" s="228"/>
      <c r="V193" s="218">
        <f>T193/درآمدها!$J$5</f>
        <v>-0.1902006909014376</v>
      </c>
    </row>
    <row r="194" spans="1:22 16326:16326" s="99" customFormat="1" ht="42.75" customHeight="1">
      <c r="A194" s="100"/>
      <c r="B194" s="233" t="s">
        <v>352</v>
      </c>
      <c r="C194" s="223"/>
      <c r="D194" s="200">
        <v>0</v>
      </c>
      <c r="E194" s="200"/>
      <c r="F194" s="200">
        <v>491496998</v>
      </c>
      <c r="G194" s="200"/>
      <c r="H194" s="200">
        <v>-1819828362</v>
      </c>
      <c r="I194" s="200"/>
      <c r="J194" s="234">
        <f t="shared" si="4"/>
        <v>-1328331364</v>
      </c>
      <c r="K194" s="234"/>
      <c r="L194" s="218">
        <f>J194/درآمدها!$J$7</f>
        <v>4.0270371400652951E-3</v>
      </c>
      <c r="M194" s="218"/>
      <c r="N194" s="200">
        <v>437255000</v>
      </c>
      <c r="O194" s="200"/>
      <c r="P194" s="200">
        <v>-15645268365</v>
      </c>
      <c r="Q194" s="200"/>
      <c r="R194" s="200">
        <v>-8534468521</v>
      </c>
      <c r="S194" s="200"/>
      <c r="T194" s="234">
        <f t="shared" si="5"/>
        <v>-23742481886</v>
      </c>
      <c r="U194" s="228"/>
      <c r="V194" s="218">
        <f>T194/درآمدها!$J$5</f>
        <v>3.9410230257564842E-2</v>
      </c>
    </row>
    <row r="195" spans="1:22 16326:16326" s="99" customFormat="1" ht="42.75" customHeight="1">
      <c r="A195" s="100"/>
      <c r="B195" s="233" t="s">
        <v>107</v>
      </c>
      <c r="C195" s="223"/>
      <c r="D195" s="200">
        <v>0</v>
      </c>
      <c r="E195" s="200"/>
      <c r="F195" s="200">
        <v>-898955731</v>
      </c>
      <c r="G195" s="200"/>
      <c r="H195" s="200">
        <v>289149852</v>
      </c>
      <c r="I195" s="200"/>
      <c r="J195" s="234">
        <f t="shared" si="4"/>
        <v>-609805879</v>
      </c>
      <c r="K195" s="234"/>
      <c r="L195" s="218">
        <f>J195/درآمدها!$J$7</f>
        <v>1.848718617595755E-3</v>
      </c>
      <c r="M195" s="218"/>
      <c r="N195" s="200">
        <v>0</v>
      </c>
      <c r="O195" s="200"/>
      <c r="P195" s="200">
        <v>2962632341</v>
      </c>
      <c r="Q195" s="200"/>
      <c r="R195" s="200">
        <v>3930901753</v>
      </c>
      <c r="S195" s="200"/>
      <c r="T195" s="234">
        <f t="shared" si="5"/>
        <v>6893534094</v>
      </c>
      <c r="U195" s="228"/>
      <c r="V195" s="218">
        <f>T195/درآمدها!$J$5</f>
        <v>-1.1442601798639681E-2</v>
      </c>
    </row>
    <row r="196" spans="1:22 16326:16326" s="99" customFormat="1" ht="42.75" customHeight="1">
      <c r="A196" s="100"/>
      <c r="B196" s="233" t="s">
        <v>86</v>
      </c>
      <c r="C196" s="223"/>
      <c r="D196" s="200">
        <v>0</v>
      </c>
      <c r="E196" s="200"/>
      <c r="F196" s="200">
        <v>-2216893531</v>
      </c>
      <c r="G196" s="200"/>
      <c r="H196" s="200">
        <v>-170618078</v>
      </c>
      <c r="I196" s="200"/>
      <c r="J196" s="234">
        <f t="shared" si="4"/>
        <v>-2387511609</v>
      </c>
      <c r="K196" s="234"/>
      <c r="L196" s="218">
        <f>J196/درآمدها!$J$7</f>
        <v>7.2381020145663383E-3</v>
      </c>
      <c r="M196" s="218"/>
      <c r="N196" s="200">
        <v>0</v>
      </c>
      <c r="O196" s="200"/>
      <c r="P196" s="200">
        <v>-1317022710</v>
      </c>
      <c r="Q196" s="200"/>
      <c r="R196" s="200">
        <v>-1199499201</v>
      </c>
      <c r="S196" s="200"/>
      <c r="T196" s="234">
        <f t="shared" si="5"/>
        <v>-2516521911</v>
      </c>
      <c r="U196" s="228"/>
      <c r="V196" s="218">
        <f>T196/درآمدها!$J$5</f>
        <v>4.1771836843728484E-3</v>
      </c>
    </row>
    <row r="197" spans="1:22 16326:16326" s="99" customFormat="1" ht="42.75" customHeight="1">
      <c r="A197" s="100"/>
      <c r="B197" s="233" t="s">
        <v>273</v>
      </c>
      <c r="C197" s="223"/>
      <c r="D197" s="200">
        <v>0</v>
      </c>
      <c r="E197" s="200"/>
      <c r="F197" s="200">
        <v>-102</v>
      </c>
      <c r="G197" s="200"/>
      <c r="H197" s="200">
        <v>0</v>
      </c>
      <c r="I197" s="200"/>
      <c r="J197" s="234">
        <f t="shared" si="4"/>
        <v>-102</v>
      </c>
      <c r="K197" s="234"/>
      <c r="L197" s="218">
        <f>J197/درآمدها!$J$7</f>
        <v>3.092284044620813E-10</v>
      </c>
      <c r="M197" s="218"/>
      <c r="N197" s="200">
        <v>9013591080</v>
      </c>
      <c r="O197" s="200"/>
      <c r="P197" s="200">
        <v>-507</v>
      </c>
      <c r="Q197" s="200"/>
      <c r="R197" s="200">
        <v>-14542031589</v>
      </c>
      <c r="S197" s="200"/>
      <c r="T197" s="234">
        <f t="shared" si="5"/>
        <v>-5528441016</v>
      </c>
      <c r="U197" s="228"/>
      <c r="V197" s="218">
        <f>T197/درآمدها!$J$5</f>
        <v>9.1766789357602598E-3</v>
      </c>
    </row>
    <row r="198" spans="1:22 16326:16326" s="99" customFormat="1" ht="42.75" customHeight="1">
      <c r="A198" s="100"/>
      <c r="B198" s="233" t="s">
        <v>137</v>
      </c>
      <c r="C198" s="223"/>
      <c r="D198" s="200">
        <v>0</v>
      </c>
      <c r="E198" s="200"/>
      <c r="F198" s="200">
        <v>4495554416</v>
      </c>
      <c r="G198" s="200"/>
      <c r="H198" s="200">
        <v>-1027051703</v>
      </c>
      <c r="I198" s="200"/>
      <c r="J198" s="234">
        <f t="shared" si="4"/>
        <v>3468502713</v>
      </c>
      <c r="K198" s="234"/>
      <c r="L198" s="218">
        <f>J198/درآمدها!$J$7</f>
        <v>-1.0515289802092062E-2</v>
      </c>
      <c r="M198" s="218"/>
      <c r="N198" s="200">
        <v>300337520</v>
      </c>
      <c r="O198" s="200"/>
      <c r="P198" s="200">
        <v>-7317123432</v>
      </c>
      <c r="Q198" s="200"/>
      <c r="R198" s="200">
        <v>-6960326247</v>
      </c>
      <c r="S198" s="200"/>
      <c r="T198" s="234">
        <f t="shared" si="5"/>
        <v>-13977112159</v>
      </c>
      <c r="U198" s="228"/>
      <c r="V198" s="218">
        <f>T198/درآمدها!$J$5</f>
        <v>2.3200658261713088E-2</v>
      </c>
      <c r="XCX198" s="101">
        <f>SUM(B198:XCW198)</f>
        <v>-21017218891.987312</v>
      </c>
    </row>
    <row r="199" spans="1:22 16326:16326" s="99" customFormat="1" ht="42.75" customHeight="1">
      <c r="A199" s="100"/>
      <c r="B199" s="233" t="s">
        <v>237</v>
      </c>
      <c r="C199" s="223"/>
      <c r="D199" s="200">
        <v>0</v>
      </c>
      <c r="E199" s="200"/>
      <c r="F199" s="200">
        <v>-9027422536</v>
      </c>
      <c r="G199" s="200"/>
      <c r="H199" s="200">
        <v>-47634748</v>
      </c>
      <c r="I199" s="200"/>
      <c r="J199" s="234">
        <f t="shared" si="4"/>
        <v>-9075057284</v>
      </c>
      <c r="K199" s="234"/>
      <c r="L199" s="218">
        <f>J199/درآمدها!$J$7</f>
        <v>2.7512406709150089E-2</v>
      </c>
      <c r="M199" s="218"/>
      <c r="N199" s="200">
        <v>0</v>
      </c>
      <c r="O199" s="200"/>
      <c r="P199" s="200">
        <v>-2582852704</v>
      </c>
      <c r="Q199" s="200"/>
      <c r="R199" s="200">
        <v>1783555078</v>
      </c>
      <c r="S199" s="200"/>
      <c r="T199" s="234">
        <f t="shared" si="5"/>
        <v>-799297626</v>
      </c>
      <c r="U199" s="228"/>
      <c r="V199" s="218">
        <f>T199/درآمدها!$J$5</f>
        <v>1.3267569766393945E-3</v>
      </c>
    </row>
    <row r="200" spans="1:22 16326:16326" s="99" customFormat="1" ht="42.75" customHeight="1">
      <c r="A200" s="100"/>
      <c r="B200" s="233" t="s">
        <v>287</v>
      </c>
      <c r="C200" s="223"/>
      <c r="D200" s="200">
        <v>0</v>
      </c>
      <c r="E200" s="200"/>
      <c r="F200" s="200">
        <v>1709565299</v>
      </c>
      <c r="G200" s="200"/>
      <c r="H200" s="200">
        <v>-202229565</v>
      </c>
      <c r="I200" s="200"/>
      <c r="J200" s="234">
        <f t="shared" si="4"/>
        <v>1507335734</v>
      </c>
      <c r="K200" s="234"/>
      <c r="L200" s="218">
        <f>J200/درآمدها!$J$7</f>
        <v>-4.5697159217009823E-3</v>
      </c>
      <c r="M200" s="218"/>
      <c r="N200" s="200">
        <v>558604368</v>
      </c>
      <c r="O200" s="200"/>
      <c r="P200" s="200">
        <v>-1247500806</v>
      </c>
      <c r="Q200" s="200"/>
      <c r="R200" s="200">
        <v>-3381825773</v>
      </c>
      <c r="S200" s="200"/>
      <c r="T200" s="234">
        <f t="shared" si="5"/>
        <v>-4070722211</v>
      </c>
      <c r="U200" s="228"/>
      <c r="V200" s="218">
        <f>T200/درآمدها!$J$5</f>
        <v>6.7570062986840283E-3</v>
      </c>
    </row>
    <row r="201" spans="1:22 16326:16326" s="99" customFormat="1" ht="42.75" customHeight="1">
      <c r="A201" s="100"/>
      <c r="B201" s="233" t="s">
        <v>164</v>
      </c>
      <c r="C201" s="223"/>
      <c r="D201" s="200">
        <v>0</v>
      </c>
      <c r="E201" s="200"/>
      <c r="F201" s="200">
        <v>69584253</v>
      </c>
      <c r="G201" s="200"/>
      <c r="H201" s="200">
        <v>-800057638</v>
      </c>
      <c r="I201" s="200"/>
      <c r="J201" s="234">
        <f t="shared" si="4"/>
        <v>-730473385</v>
      </c>
      <c r="K201" s="234"/>
      <c r="L201" s="218">
        <f>J201/درآمدها!$J$7</f>
        <v>2.2145403857408395E-3</v>
      </c>
      <c r="M201" s="218"/>
      <c r="N201" s="200">
        <v>1949885375</v>
      </c>
      <c r="O201" s="200"/>
      <c r="P201" s="200">
        <v>-7492521915</v>
      </c>
      <c r="Q201" s="200"/>
      <c r="R201" s="200">
        <v>-9394609964</v>
      </c>
      <c r="S201" s="200"/>
      <c r="T201" s="234">
        <f t="shared" si="5"/>
        <v>-14937246504</v>
      </c>
      <c r="U201" s="228"/>
      <c r="V201" s="218">
        <f>T201/درآمدها!$J$5</f>
        <v>2.4794388681149922E-2</v>
      </c>
    </row>
    <row r="202" spans="1:22 16326:16326" s="99" customFormat="1" ht="42.75" customHeight="1">
      <c r="A202" s="100"/>
      <c r="B202" s="233" t="s">
        <v>145</v>
      </c>
      <c r="C202" s="223"/>
      <c r="D202" s="200">
        <v>0</v>
      </c>
      <c r="E202" s="200"/>
      <c r="F202" s="200">
        <v>-786797633</v>
      </c>
      <c r="G202" s="200"/>
      <c r="H202" s="200">
        <v>9940035</v>
      </c>
      <c r="I202" s="200"/>
      <c r="J202" s="234">
        <f t="shared" si="4"/>
        <v>-776857598</v>
      </c>
      <c r="K202" s="234"/>
      <c r="L202" s="218">
        <f>J202/درآمدها!$J$7</f>
        <v>2.3551611325861271E-3</v>
      </c>
      <c r="M202" s="218"/>
      <c r="N202" s="200">
        <v>4952623923</v>
      </c>
      <c r="O202" s="200"/>
      <c r="P202" s="200">
        <v>1230507286</v>
      </c>
      <c r="Q202" s="200"/>
      <c r="R202" s="200">
        <v>35087551066</v>
      </c>
      <c r="S202" s="200"/>
      <c r="T202" s="234">
        <f t="shared" si="5"/>
        <v>41270682275</v>
      </c>
      <c r="U202" s="228"/>
      <c r="V202" s="218">
        <f>T202/درآمدها!$J$5</f>
        <v>-6.8505352521870302E-2</v>
      </c>
    </row>
    <row r="203" spans="1:22 16326:16326" s="99" customFormat="1" ht="42.75" customHeight="1">
      <c r="A203" s="100"/>
      <c r="B203" s="233" t="s">
        <v>76</v>
      </c>
      <c r="C203" s="223"/>
      <c r="D203" s="200">
        <v>0</v>
      </c>
      <c r="E203" s="200"/>
      <c r="F203" s="200">
        <v>-73287391</v>
      </c>
      <c r="G203" s="200"/>
      <c r="H203" s="200">
        <v>-914544562</v>
      </c>
      <c r="I203" s="200"/>
      <c r="J203" s="234">
        <f t="shared" si="4"/>
        <v>-987831953</v>
      </c>
      <c r="K203" s="234"/>
      <c r="L203" s="218">
        <f>J203/درآمدها!$J$7</f>
        <v>2.994761751988742E-3</v>
      </c>
      <c r="M203" s="218"/>
      <c r="N203" s="200">
        <v>3722619000</v>
      </c>
      <c r="O203" s="200"/>
      <c r="P203" s="200">
        <v>-8136964924</v>
      </c>
      <c r="Q203" s="200"/>
      <c r="R203" s="200">
        <v>-13658699726</v>
      </c>
      <c r="S203" s="200"/>
      <c r="T203" s="234">
        <f t="shared" si="5"/>
        <v>-18073045650</v>
      </c>
      <c r="U203" s="228"/>
      <c r="V203" s="218">
        <f>T203/درآمدها!$J$5</f>
        <v>2.9999512853876233E-2</v>
      </c>
    </row>
    <row r="204" spans="1:22 16326:16326" s="99" customFormat="1" ht="42.75" customHeight="1">
      <c r="A204" s="100"/>
      <c r="B204" s="233" t="s">
        <v>330</v>
      </c>
      <c r="C204" s="223"/>
      <c r="D204" s="200">
        <v>0</v>
      </c>
      <c r="E204" s="200"/>
      <c r="F204" s="200">
        <v>-1200100429</v>
      </c>
      <c r="G204" s="200"/>
      <c r="H204" s="200">
        <v>0</v>
      </c>
      <c r="I204" s="200"/>
      <c r="J204" s="234">
        <f t="shared" si="4"/>
        <v>-1200100429</v>
      </c>
      <c r="K204" s="234"/>
      <c r="L204" s="218">
        <f>J204/درآمدها!$J$7</f>
        <v>3.6382856946463654E-3</v>
      </c>
      <c r="M204" s="218"/>
      <c r="N204" s="200">
        <v>0</v>
      </c>
      <c r="O204" s="200"/>
      <c r="P204" s="200">
        <v>-940574550</v>
      </c>
      <c r="Q204" s="200"/>
      <c r="R204" s="200">
        <v>-815148118</v>
      </c>
      <c r="S204" s="200"/>
      <c r="T204" s="234">
        <f t="shared" si="5"/>
        <v>-1755722668</v>
      </c>
      <c r="U204" s="228"/>
      <c r="V204" s="218">
        <f>T204/درآمدها!$J$5</f>
        <v>2.9143303108133231E-3</v>
      </c>
    </row>
    <row r="205" spans="1:22 16326:16326" s="99" customFormat="1" ht="42.75" customHeight="1">
      <c r="A205" s="100"/>
      <c r="B205" s="233" t="s">
        <v>213</v>
      </c>
      <c r="C205" s="223"/>
      <c r="D205" s="200">
        <v>0</v>
      </c>
      <c r="E205" s="200"/>
      <c r="F205" s="200">
        <v>345018257</v>
      </c>
      <c r="G205" s="200"/>
      <c r="H205" s="200">
        <v>-975250707</v>
      </c>
      <c r="I205" s="200"/>
      <c r="J205" s="234">
        <f t="shared" si="4"/>
        <v>-630232450</v>
      </c>
      <c r="K205" s="234"/>
      <c r="L205" s="218">
        <f>J205/درآمدها!$J$7</f>
        <v>1.9106448524875337E-3</v>
      </c>
      <c r="M205" s="218"/>
      <c r="N205" s="200">
        <v>0</v>
      </c>
      <c r="O205" s="200"/>
      <c r="P205" s="200">
        <v>-9084042788</v>
      </c>
      <c r="Q205" s="200"/>
      <c r="R205" s="200">
        <v>-24346222081</v>
      </c>
      <c r="S205" s="200"/>
      <c r="T205" s="234">
        <f t="shared" si="5"/>
        <v>-33430264869</v>
      </c>
      <c r="U205" s="228"/>
      <c r="V205" s="218">
        <f>T205/درآمدها!$J$5</f>
        <v>5.5491015740673048E-2</v>
      </c>
    </row>
    <row r="206" spans="1:22 16326:16326" s="99" customFormat="1" ht="42.75" customHeight="1">
      <c r="A206" s="100"/>
      <c r="B206" s="233" t="s">
        <v>169</v>
      </c>
      <c r="C206" s="223"/>
      <c r="D206" s="200">
        <v>0</v>
      </c>
      <c r="E206" s="200"/>
      <c r="F206" s="200">
        <v>-5963540426</v>
      </c>
      <c r="G206" s="200"/>
      <c r="H206" s="200">
        <v>100058324</v>
      </c>
      <c r="I206" s="200"/>
      <c r="J206" s="234">
        <f t="shared" ref="J206:J269" si="6">D206+F206+H206</f>
        <v>-5863482102</v>
      </c>
      <c r="K206" s="234"/>
      <c r="L206" s="218">
        <f>J206/درآمدها!$J$7</f>
        <v>1.7776031519543437E-2</v>
      </c>
      <c r="M206" s="218"/>
      <c r="N206" s="200">
        <v>5813381000</v>
      </c>
      <c r="O206" s="200"/>
      <c r="P206" s="200">
        <v>-556246150</v>
      </c>
      <c r="Q206" s="200"/>
      <c r="R206" s="200">
        <v>-2337534969</v>
      </c>
      <c r="S206" s="200"/>
      <c r="T206" s="234">
        <f t="shared" ref="T206:T269" si="7">N206+P206+R206</f>
        <v>2919599881</v>
      </c>
      <c r="U206" s="228"/>
      <c r="V206" s="218">
        <f>T206/درآمدها!$J$5</f>
        <v>-4.84625424261212E-3</v>
      </c>
    </row>
    <row r="207" spans="1:22 16326:16326" s="99" customFormat="1" ht="42.75" customHeight="1">
      <c r="A207" s="100"/>
      <c r="B207" s="233" t="s">
        <v>368</v>
      </c>
      <c r="C207" s="223"/>
      <c r="D207" s="200">
        <v>0</v>
      </c>
      <c r="E207" s="200"/>
      <c r="F207" s="200">
        <v>0</v>
      </c>
      <c r="G207" s="200"/>
      <c r="H207" s="200">
        <v>0</v>
      </c>
      <c r="I207" s="200"/>
      <c r="J207" s="234">
        <f t="shared" si="6"/>
        <v>0</v>
      </c>
      <c r="K207" s="234"/>
      <c r="L207" s="218">
        <f>J207/درآمدها!$J$7</f>
        <v>0</v>
      </c>
      <c r="M207" s="218"/>
      <c r="N207" s="200">
        <v>15737474</v>
      </c>
      <c r="O207" s="200"/>
      <c r="P207" s="200">
        <v>0</v>
      </c>
      <c r="Q207" s="200"/>
      <c r="R207" s="200">
        <v>-2830999642</v>
      </c>
      <c r="S207" s="200"/>
      <c r="T207" s="234">
        <f t="shared" si="7"/>
        <v>-2815262168</v>
      </c>
      <c r="U207" s="228"/>
      <c r="V207" s="218">
        <f>T207/درآمدها!$J$5</f>
        <v>4.6730637011337083E-3</v>
      </c>
    </row>
    <row r="208" spans="1:22 16326:16326" s="99" customFormat="1" ht="42.75" customHeight="1">
      <c r="A208" s="100"/>
      <c r="B208" s="233" t="s">
        <v>163</v>
      </c>
      <c r="C208" s="223"/>
      <c r="D208" s="200">
        <v>0</v>
      </c>
      <c r="E208" s="200"/>
      <c r="F208" s="200">
        <v>-125902245</v>
      </c>
      <c r="G208" s="200"/>
      <c r="H208" s="200">
        <v>-118107653</v>
      </c>
      <c r="I208" s="200"/>
      <c r="J208" s="234">
        <f t="shared" si="6"/>
        <v>-244009898</v>
      </c>
      <c r="K208" s="234"/>
      <c r="L208" s="218">
        <f>J208/درآمدها!$J$7</f>
        <v>7.3975285717152158E-4</v>
      </c>
      <c r="M208" s="218"/>
      <c r="N208" s="200">
        <v>2657947500</v>
      </c>
      <c r="O208" s="200"/>
      <c r="P208" s="200">
        <v>-1045737656</v>
      </c>
      <c r="Q208" s="200"/>
      <c r="R208" s="200">
        <v>-3195129614</v>
      </c>
      <c r="S208" s="200"/>
      <c r="T208" s="234">
        <f t="shared" si="7"/>
        <v>-1582919770</v>
      </c>
      <c r="U208" s="228"/>
      <c r="V208" s="218">
        <f>T208/درآمدها!$J$5</f>
        <v>2.6274941648681007E-3</v>
      </c>
    </row>
    <row r="209" spans="1:22" s="99" customFormat="1" ht="42.75" customHeight="1">
      <c r="A209" s="100"/>
      <c r="B209" s="233" t="s">
        <v>87</v>
      </c>
      <c r="C209" s="223"/>
      <c r="D209" s="200">
        <v>0</v>
      </c>
      <c r="E209" s="200"/>
      <c r="F209" s="200">
        <v>1283971500</v>
      </c>
      <c r="G209" s="200"/>
      <c r="H209" s="200">
        <v>0</v>
      </c>
      <c r="I209" s="200"/>
      <c r="J209" s="234">
        <f t="shared" si="6"/>
        <v>1283971500</v>
      </c>
      <c r="K209" s="234"/>
      <c r="L209" s="218">
        <f>J209/درآمدها!$J$7</f>
        <v>-3.8925535129390705E-3</v>
      </c>
      <c r="M209" s="218"/>
      <c r="N209" s="200">
        <v>13599314663</v>
      </c>
      <c r="O209" s="200"/>
      <c r="P209" s="200">
        <v>-23395282351</v>
      </c>
      <c r="Q209" s="200"/>
      <c r="R209" s="200">
        <v>-24728992127</v>
      </c>
      <c r="S209" s="200"/>
      <c r="T209" s="234">
        <f t="shared" si="7"/>
        <v>-34524959815</v>
      </c>
      <c r="U209" s="228"/>
      <c r="V209" s="218">
        <f>T209/درآمدها!$J$5</f>
        <v>5.7308103781038858E-2</v>
      </c>
    </row>
    <row r="210" spans="1:22" s="99" customFormat="1" ht="42.6" customHeight="1">
      <c r="A210" s="100"/>
      <c r="B210" s="233" t="s">
        <v>117</v>
      </c>
      <c r="C210" s="223"/>
      <c r="D210" s="200">
        <v>0</v>
      </c>
      <c r="E210" s="200"/>
      <c r="F210" s="200">
        <v>-161755035</v>
      </c>
      <c r="G210" s="200"/>
      <c r="H210" s="200">
        <v>-997631031</v>
      </c>
      <c r="I210" s="200"/>
      <c r="J210" s="234">
        <f t="shared" si="6"/>
        <v>-1159386066</v>
      </c>
      <c r="K210" s="234"/>
      <c r="L210" s="218">
        <f>J210/درآمدها!$J$7</f>
        <v>3.5148539543602871E-3</v>
      </c>
      <c r="M210" s="218"/>
      <c r="N210" s="200">
        <v>0</v>
      </c>
      <c r="O210" s="200"/>
      <c r="P210" s="200">
        <v>-8818725378</v>
      </c>
      <c r="Q210" s="200"/>
      <c r="R210" s="200">
        <v>-6901836824</v>
      </c>
      <c r="S210" s="200"/>
      <c r="T210" s="234">
        <f t="shared" si="7"/>
        <v>-15720562202</v>
      </c>
      <c r="U210" s="228"/>
      <c r="V210" s="218">
        <f>T210/درآمدها!$J$5</f>
        <v>2.6094617198571611E-2</v>
      </c>
    </row>
    <row r="211" spans="1:22" s="150" customFormat="1" ht="42.75" customHeight="1">
      <c r="A211" s="149"/>
      <c r="B211" s="233" t="s">
        <v>197</v>
      </c>
      <c r="C211" s="223"/>
      <c r="D211" s="200">
        <v>0</v>
      </c>
      <c r="E211" s="200"/>
      <c r="F211" s="200">
        <v>-1305793902</v>
      </c>
      <c r="G211" s="200"/>
      <c r="H211" s="200">
        <v>-376009338</v>
      </c>
      <c r="I211" s="200"/>
      <c r="J211" s="234">
        <f t="shared" si="6"/>
        <v>-1681803240</v>
      </c>
      <c r="K211" s="234"/>
      <c r="L211" s="218">
        <f>J211/درآمدها!$J$7</f>
        <v>5.0986405149446934E-3</v>
      </c>
      <c r="M211" s="218"/>
      <c r="N211" s="200">
        <v>0</v>
      </c>
      <c r="O211" s="200"/>
      <c r="P211" s="200">
        <v>-3726154438</v>
      </c>
      <c r="Q211" s="200"/>
      <c r="R211" s="200">
        <v>-3414111442</v>
      </c>
      <c r="S211" s="200"/>
      <c r="T211" s="234">
        <f t="shared" si="7"/>
        <v>-7140265880</v>
      </c>
      <c r="U211" s="228"/>
      <c r="V211" s="218">
        <f>T211/درآمدها!$J$5</f>
        <v>1.1852152769124108E-2</v>
      </c>
    </row>
    <row r="212" spans="1:22" s="99" customFormat="1" ht="42.75" customHeight="1">
      <c r="A212" s="100"/>
      <c r="B212" s="233" t="s">
        <v>332</v>
      </c>
      <c r="C212" s="223"/>
      <c r="D212" s="200">
        <v>0</v>
      </c>
      <c r="E212" s="200"/>
      <c r="F212" s="200">
        <v>-1976877156</v>
      </c>
      <c r="G212" s="200"/>
      <c r="H212" s="200">
        <v>-67940845</v>
      </c>
      <c r="I212" s="200"/>
      <c r="J212" s="234">
        <f t="shared" si="6"/>
        <v>-2044818001</v>
      </c>
      <c r="K212" s="234"/>
      <c r="L212" s="218">
        <f>J212/درآمدها!$J$7</f>
        <v>6.1991745869075738E-3</v>
      </c>
      <c r="M212" s="218"/>
      <c r="N212" s="200">
        <v>0</v>
      </c>
      <c r="O212" s="200"/>
      <c r="P212" s="200">
        <v>-1807632368</v>
      </c>
      <c r="Q212" s="200"/>
      <c r="R212" s="200">
        <v>3848359179</v>
      </c>
      <c r="S212" s="200"/>
      <c r="T212" s="234">
        <f t="shared" si="7"/>
        <v>2040726811</v>
      </c>
      <c r="U212" s="228"/>
      <c r="V212" s="218">
        <f>T212/درآمدها!$J$5</f>
        <v>-3.3874097030150729E-3</v>
      </c>
    </row>
    <row r="213" spans="1:22" s="99" customFormat="1" ht="42.75" customHeight="1">
      <c r="A213" s="100"/>
      <c r="B213" s="233" t="s">
        <v>374</v>
      </c>
      <c r="C213" s="223"/>
      <c r="D213" s="200">
        <v>0</v>
      </c>
      <c r="E213" s="200"/>
      <c r="F213" s="200">
        <v>-156358149</v>
      </c>
      <c r="G213" s="200"/>
      <c r="H213" s="200">
        <v>-295947836</v>
      </c>
      <c r="I213" s="200"/>
      <c r="J213" s="234">
        <f t="shared" si="6"/>
        <v>-452305985</v>
      </c>
      <c r="K213" s="234"/>
      <c r="L213" s="218">
        <f>J213/درآمدها!$J$7</f>
        <v>1.3712339026490203E-3</v>
      </c>
      <c r="M213" s="218"/>
      <c r="N213" s="200">
        <v>56910686</v>
      </c>
      <c r="O213" s="200"/>
      <c r="P213" s="200">
        <v>-5388415352</v>
      </c>
      <c r="Q213" s="200"/>
      <c r="R213" s="200">
        <v>-3062560657</v>
      </c>
      <c r="S213" s="200"/>
      <c r="T213" s="234">
        <f t="shared" si="7"/>
        <v>-8394065323</v>
      </c>
      <c r="U213" s="228"/>
      <c r="V213" s="218">
        <f>T213/درآمدها!$J$5</f>
        <v>1.3933338930819071E-2</v>
      </c>
    </row>
    <row r="214" spans="1:22" s="99" customFormat="1" ht="42.6" customHeight="1">
      <c r="A214" s="100"/>
      <c r="B214" s="233" t="s">
        <v>155</v>
      </c>
      <c r="C214" s="223"/>
      <c r="D214" s="200">
        <v>0</v>
      </c>
      <c r="E214" s="200"/>
      <c r="F214" s="200">
        <v>-1563748772</v>
      </c>
      <c r="G214" s="200"/>
      <c r="H214" s="200">
        <v>251838062</v>
      </c>
      <c r="I214" s="200"/>
      <c r="J214" s="234">
        <f t="shared" si="6"/>
        <v>-1311910710</v>
      </c>
      <c r="K214" s="234"/>
      <c r="L214" s="218">
        <f>J214/درآمدها!$J$7</f>
        <v>3.977255447549179E-3</v>
      </c>
      <c r="M214" s="218"/>
      <c r="N214" s="200">
        <v>0</v>
      </c>
      <c r="O214" s="200"/>
      <c r="P214" s="200">
        <v>5078111354</v>
      </c>
      <c r="Q214" s="200"/>
      <c r="R214" s="200">
        <v>1228012172</v>
      </c>
      <c r="S214" s="200"/>
      <c r="T214" s="234">
        <f t="shared" si="7"/>
        <v>6306123526</v>
      </c>
      <c r="U214" s="228"/>
      <c r="V214" s="218">
        <f>T214/درآمدها!$J$5</f>
        <v>-1.046755690435432E-2</v>
      </c>
    </row>
    <row r="215" spans="1:22" s="99" customFormat="1" ht="42.75" customHeight="1">
      <c r="A215" s="100"/>
      <c r="B215" s="233" t="s">
        <v>345</v>
      </c>
      <c r="C215" s="223"/>
      <c r="D215" s="200">
        <v>0</v>
      </c>
      <c r="E215" s="200"/>
      <c r="F215" s="200">
        <v>268784622</v>
      </c>
      <c r="G215" s="200"/>
      <c r="H215" s="200">
        <v>-718685270</v>
      </c>
      <c r="I215" s="200"/>
      <c r="J215" s="234">
        <f t="shared" si="6"/>
        <v>-449900648</v>
      </c>
      <c r="K215" s="234"/>
      <c r="L215" s="218">
        <f>J215/درآمدها!$J$7</f>
        <v>1.3639417602695732E-3</v>
      </c>
      <c r="M215" s="218"/>
      <c r="N215" s="200">
        <v>0</v>
      </c>
      <c r="O215" s="200"/>
      <c r="P215" s="200">
        <v>-6151269314</v>
      </c>
      <c r="Q215" s="200"/>
      <c r="R215" s="200">
        <v>-2801611879</v>
      </c>
      <c r="S215" s="200"/>
      <c r="T215" s="234">
        <f t="shared" si="7"/>
        <v>-8952881193</v>
      </c>
      <c r="U215" s="228"/>
      <c r="V215" s="218">
        <f>T215/درآمدها!$J$5</f>
        <v>1.4860919384034771E-2</v>
      </c>
    </row>
    <row r="216" spans="1:22" s="99" customFormat="1" ht="42.75" customHeight="1">
      <c r="A216" s="100"/>
      <c r="B216" s="233" t="s">
        <v>179</v>
      </c>
      <c r="C216" s="223"/>
      <c r="D216" s="200">
        <v>0</v>
      </c>
      <c r="E216" s="200"/>
      <c r="F216" s="200">
        <v>-2108525294</v>
      </c>
      <c r="G216" s="200"/>
      <c r="H216" s="200">
        <v>-405218187</v>
      </c>
      <c r="I216" s="200"/>
      <c r="J216" s="234">
        <f t="shared" si="6"/>
        <v>-2513743481</v>
      </c>
      <c r="K216" s="234"/>
      <c r="L216" s="218">
        <f>J216/درآمدها!$J$7</f>
        <v>7.6207929985940013E-3</v>
      </c>
      <c r="M216" s="218"/>
      <c r="N216" s="200">
        <v>2320270380</v>
      </c>
      <c r="O216" s="200"/>
      <c r="P216" s="200">
        <v>-2916741439</v>
      </c>
      <c r="Q216" s="200"/>
      <c r="R216" s="200">
        <v>-4381364776</v>
      </c>
      <c r="S216" s="200"/>
      <c r="T216" s="234">
        <f t="shared" si="7"/>
        <v>-4977835835</v>
      </c>
      <c r="U216" s="228"/>
      <c r="V216" s="218">
        <f>T216/درآمدها!$J$5</f>
        <v>8.2627274344636119E-3</v>
      </c>
    </row>
    <row r="217" spans="1:22" s="99" customFormat="1" ht="42.75" customHeight="1">
      <c r="A217" s="100"/>
      <c r="B217" s="233" t="s">
        <v>478</v>
      </c>
      <c r="C217" s="223"/>
      <c r="D217" s="200">
        <v>0</v>
      </c>
      <c r="E217" s="200"/>
      <c r="F217" s="200">
        <v>-2296567296</v>
      </c>
      <c r="G217" s="200"/>
      <c r="H217" s="200">
        <v>0</v>
      </c>
      <c r="I217" s="200"/>
      <c r="J217" s="234">
        <f t="shared" si="6"/>
        <v>-2296567296</v>
      </c>
      <c r="K217" s="234"/>
      <c r="L217" s="218">
        <f>J217/درآمدها!$J$7</f>
        <v>6.9623905949203566E-3</v>
      </c>
      <c r="M217" s="218"/>
      <c r="N217" s="200">
        <v>214608397</v>
      </c>
      <c r="O217" s="200"/>
      <c r="P217" s="200">
        <v>-5868905638</v>
      </c>
      <c r="Q217" s="200"/>
      <c r="R217" s="200">
        <v>228651220</v>
      </c>
      <c r="S217" s="200"/>
      <c r="T217" s="234">
        <f t="shared" si="7"/>
        <v>-5425646021</v>
      </c>
      <c r="U217" s="228"/>
      <c r="V217" s="218">
        <f>T217/درآمدها!$J$5</f>
        <v>9.0060491573854869E-3</v>
      </c>
    </row>
    <row r="218" spans="1:22" s="99" customFormat="1" ht="42.75" customHeight="1">
      <c r="A218" s="100"/>
      <c r="B218" s="233" t="s">
        <v>342</v>
      </c>
      <c r="C218" s="223"/>
      <c r="D218" s="200">
        <v>0</v>
      </c>
      <c r="E218" s="200"/>
      <c r="F218" s="200">
        <v>0</v>
      </c>
      <c r="G218" s="200"/>
      <c r="H218" s="200">
        <v>0</v>
      </c>
      <c r="I218" s="200"/>
      <c r="J218" s="234">
        <f t="shared" si="6"/>
        <v>0</v>
      </c>
      <c r="K218" s="234"/>
      <c r="L218" s="218">
        <f>J218/درآمدها!$J$7</f>
        <v>0</v>
      </c>
      <c r="M218" s="218"/>
      <c r="N218" s="200">
        <v>24189100</v>
      </c>
      <c r="O218" s="200"/>
      <c r="P218" s="200">
        <v>0</v>
      </c>
      <c r="Q218" s="200"/>
      <c r="R218" s="200">
        <v>7827008608</v>
      </c>
      <c r="S218" s="200"/>
      <c r="T218" s="234">
        <f t="shared" si="7"/>
        <v>7851197708</v>
      </c>
      <c r="U218" s="228"/>
      <c r="V218" s="218">
        <f>T218/درآمدها!$J$5</f>
        <v>-1.3032231042888425E-2</v>
      </c>
    </row>
    <row r="219" spans="1:22" s="99" customFormat="1" ht="42.75" customHeight="1">
      <c r="A219" s="100"/>
      <c r="B219" s="233" t="s">
        <v>272</v>
      </c>
      <c r="C219" s="223"/>
      <c r="D219" s="200">
        <v>0</v>
      </c>
      <c r="E219" s="200"/>
      <c r="F219" s="200">
        <v>-1379802378</v>
      </c>
      <c r="G219" s="200"/>
      <c r="H219" s="200">
        <v>-459726154</v>
      </c>
      <c r="I219" s="200"/>
      <c r="J219" s="234">
        <f t="shared" si="6"/>
        <v>-1839528532</v>
      </c>
      <c r="K219" s="234"/>
      <c r="L219" s="218">
        <f>J219/درآمدها!$J$7</f>
        <v>5.576808557968967E-3</v>
      </c>
      <c r="M219" s="218"/>
      <c r="N219" s="200">
        <v>787462440</v>
      </c>
      <c r="O219" s="200"/>
      <c r="P219" s="200">
        <v>-4472255296</v>
      </c>
      <c r="Q219" s="200"/>
      <c r="R219" s="200">
        <v>-213528084</v>
      </c>
      <c r="S219" s="200"/>
      <c r="T219" s="234">
        <f t="shared" si="7"/>
        <v>-3898320940</v>
      </c>
      <c r="U219" s="228"/>
      <c r="V219" s="218">
        <f>T219/درآمدها!$J$5</f>
        <v>6.4708368148267735E-3</v>
      </c>
    </row>
    <row r="220" spans="1:22" s="99" customFormat="1" ht="42.75" customHeight="1">
      <c r="A220" s="100"/>
      <c r="B220" s="233" t="s">
        <v>91</v>
      </c>
      <c r="C220" s="223"/>
      <c r="D220" s="200">
        <v>0</v>
      </c>
      <c r="E220" s="200"/>
      <c r="F220" s="200">
        <v>-1367988476</v>
      </c>
      <c r="G220" s="200"/>
      <c r="H220" s="200">
        <v>-59088416</v>
      </c>
      <c r="I220" s="200"/>
      <c r="J220" s="234">
        <f t="shared" si="6"/>
        <v>-1427076892</v>
      </c>
      <c r="K220" s="234"/>
      <c r="L220" s="218">
        <f>J220/درآمدها!$J$7</f>
        <v>4.3263991211555481E-3</v>
      </c>
      <c r="M220" s="218"/>
      <c r="N220" s="200">
        <v>0</v>
      </c>
      <c r="O220" s="200"/>
      <c r="P220" s="200">
        <v>-667406560</v>
      </c>
      <c r="Q220" s="200"/>
      <c r="R220" s="200">
        <v>-6720963367</v>
      </c>
      <c r="S220" s="200"/>
      <c r="T220" s="234">
        <f t="shared" si="7"/>
        <v>-7388369927</v>
      </c>
      <c r="U220" s="228"/>
      <c r="V220" s="218">
        <f>T220/درآمدها!$J$5</f>
        <v>1.2263981560530674E-2</v>
      </c>
    </row>
    <row r="221" spans="1:22" s="99" customFormat="1" ht="42.75" customHeight="1">
      <c r="A221" s="100"/>
      <c r="B221" s="233" t="s">
        <v>228</v>
      </c>
      <c r="C221" s="223"/>
      <c r="D221" s="200">
        <v>0</v>
      </c>
      <c r="E221" s="200"/>
      <c r="F221" s="200">
        <v>-1419150885</v>
      </c>
      <c r="G221" s="200"/>
      <c r="H221" s="200">
        <v>-2581110740</v>
      </c>
      <c r="I221" s="200"/>
      <c r="J221" s="234">
        <f t="shared" si="6"/>
        <v>-4000261625</v>
      </c>
      <c r="K221" s="234"/>
      <c r="L221" s="218">
        <f>J221/درآمدها!$J$7</f>
        <v>1.2127397252251398E-2</v>
      </c>
      <c r="M221" s="218"/>
      <c r="N221" s="200">
        <v>0</v>
      </c>
      <c r="O221" s="200"/>
      <c r="P221" s="200">
        <v>-23996259826</v>
      </c>
      <c r="Q221" s="200"/>
      <c r="R221" s="200">
        <v>-15169759862</v>
      </c>
      <c r="S221" s="200"/>
      <c r="T221" s="234">
        <f t="shared" si="7"/>
        <v>-39166019688</v>
      </c>
      <c r="U221" s="228"/>
      <c r="V221" s="218">
        <f>T221/درآمدها!$J$5</f>
        <v>6.5011815596522082E-2</v>
      </c>
    </row>
    <row r="222" spans="1:22" s="99" customFormat="1" ht="42.75" customHeight="1">
      <c r="A222" s="100"/>
      <c r="B222" s="233" t="s">
        <v>334</v>
      </c>
      <c r="C222" s="223"/>
      <c r="D222" s="200">
        <v>0</v>
      </c>
      <c r="E222" s="200"/>
      <c r="F222" s="200">
        <v>-3601642056</v>
      </c>
      <c r="G222" s="200"/>
      <c r="H222" s="200">
        <v>3435148270</v>
      </c>
      <c r="I222" s="200"/>
      <c r="J222" s="234">
        <f t="shared" si="6"/>
        <v>-166493786</v>
      </c>
      <c r="K222" s="234"/>
      <c r="L222" s="218">
        <f>J222/درآمدها!$J$7</f>
        <v>5.0475105683952159E-4</v>
      </c>
      <c r="M222" s="218"/>
      <c r="N222" s="200">
        <v>1530491000</v>
      </c>
      <c r="O222" s="200"/>
      <c r="P222" s="200">
        <v>36169993078</v>
      </c>
      <c r="Q222" s="200"/>
      <c r="R222" s="200">
        <v>9283928371</v>
      </c>
      <c r="S222" s="200"/>
      <c r="T222" s="234">
        <f t="shared" si="7"/>
        <v>46984412449</v>
      </c>
      <c r="U222" s="228"/>
      <c r="V222" s="218">
        <f>T222/درآمدها!$J$5</f>
        <v>-7.7989593591028084E-2</v>
      </c>
    </row>
    <row r="223" spans="1:22" s="99" customFormat="1" ht="42.75" customHeight="1">
      <c r="A223" s="100"/>
      <c r="B223" s="233" t="s">
        <v>503</v>
      </c>
      <c r="C223" s="223"/>
      <c r="D223" s="200">
        <v>0</v>
      </c>
      <c r="E223" s="200"/>
      <c r="F223" s="200">
        <v>1352938662</v>
      </c>
      <c r="G223" s="200"/>
      <c r="H223" s="200">
        <v>-921522154</v>
      </c>
      <c r="I223" s="200"/>
      <c r="J223" s="234">
        <f t="shared" si="6"/>
        <v>431416508</v>
      </c>
      <c r="K223" s="234"/>
      <c r="L223" s="218">
        <f>J223/درآمدها!$J$7</f>
        <v>-1.3079042983082621E-3</v>
      </c>
      <c r="M223" s="218"/>
      <c r="N223" s="200">
        <v>0</v>
      </c>
      <c r="O223" s="200"/>
      <c r="P223" s="200">
        <v>-7489704193</v>
      </c>
      <c r="Q223" s="200"/>
      <c r="R223" s="200">
        <v>-2233617431</v>
      </c>
      <c r="S223" s="200"/>
      <c r="T223" s="234">
        <f t="shared" si="7"/>
        <v>-9723321624</v>
      </c>
      <c r="U223" s="228"/>
      <c r="V223" s="218">
        <f>T223/درآمدها!$J$5</f>
        <v>1.6139776199899144E-2</v>
      </c>
    </row>
    <row r="224" spans="1:22" s="99" customFormat="1" ht="42.75" customHeight="1">
      <c r="A224" s="100"/>
      <c r="B224" s="233" t="s">
        <v>249</v>
      </c>
      <c r="C224" s="223"/>
      <c r="D224" s="200">
        <v>0</v>
      </c>
      <c r="E224" s="200"/>
      <c r="F224" s="200">
        <v>1178038699</v>
      </c>
      <c r="G224" s="200"/>
      <c r="H224" s="200">
        <v>-132135639</v>
      </c>
      <c r="I224" s="200"/>
      <c r="J224" s="234">
        <f t="shared" si="6"/>
        <v>1045903060</v>
      </c>
      <c r="K224" s="234"/>
      <c r="L224" s="218">
        <f>J224/درآمدها!$J$7</f>
        <v>-3.1708130829981225E-3</v>
      </c>
      <c r="M224" s="218"/>
      <c r="N224" s="200">
        <v>0</v>
      </c>
      <c r="O224" s="200"/>
      <c r="P224" s="200">
        <v>-63768599</v>
      </c>
      <c r="Q224" s="200"/>
      <c r="R224" s="200">
        <v>-3650054959</v>
      </c>
      <c r="S224" s="200"/>
      <c r="T224" s="234">
        <f t="shared" si="7"/>
        <v>-3713823558</v>
      </c>
      <c r="U224" s="228"/>
      <c r="V224" s="218">
        <f>T224/درآمدها!$J$5</f>
        <v>6.1645889532320952E-3</v>
      </c>
    </row>
    <row r="225" spans="1:22" s="99" customFormat="1" ht="42.75" customHeight="1">
      <c r="A225" s="100"/>
      <c r="B225" s="233" t="s">
        <v>81</v>
      </c>
      <c r="C225" s="223"/>
      <c r="D225" s="200">
        <v>0</v>
      </c>
      <c r="E225" s="200"/>
      <c r="F225" s="200">
        <v>-3492663474</v>
      </c>
      <c r="G225" s="200"/>
      <c r="H225" s="200">
        <v>475978096</v>
      </c>
      <c r="I225" s="200"/>
      <c r="J225" s="234">
        <f t="shared" si="6"/>
        <v>-3016685378</v>
      </c>
      <c r="K225" s="234"/>
      <c r="L225" s="218">
        <f>J225/درآمدها!$J$7</f>
        <v>9.1455373157159868E-3</v>
      </c>
      <c r="M225" s="218"/>
      <c r="N225" s="200">
        <v>2785219840</v>
      </c>
      <c r="O225" s="200"/>
      <c r="P225" s="200">
        <v>4442815517</v>
      </c>
      <c r="Q225" s="200"/>
      <c r="R225" s="200">
        <v>891094559</v>
      </c>
      <c r="S225" s="200"/>
      <c r="T225" s="234">
        <f t="shared" si="7"/>
        <v>8119129916</v>
      </c>
      <c r="U225" s="228"/>
      <c r="V225" s="218">
        <f>T225/درآمدها!$J$5</f>
        <v>-1.347697266937037E-2</v>
      </c>
    </row>
    <row r="226" spans="1:22" s="99" customFormat="1" ht="42.75" customHeight="1">
      <c r="A226" s="100"/>
      <c r="B226" s="233" t="s">
        <v>95</v>
      </c>
      <c r="C226" s="223"/>
      <c r="D226" s="200">
        <v>0</v>
      </c>
      <c r="E226" s="200"/>
      <c r="F226" s="200">
        <v>163872544</v>
      </c>
      <c r="G226" s="200"/>
      <c r="H226" s="200">
        <v>-662517691</v>
      </c>
      <c r="I226" s="200"/>
      <c r="J226" s="234">
        <f t="shared" si="6"/>
        <v>-498645147</v>
      </c>
      <c r="K226" s="234"/>
      <c r="L226" s="218">
        <f>J226/درآمدها!$J$7</f>
        <v>1.5117180705840193E-3</v>
      </c>
      <c r="M226" s="218"/>
      <c r="N226" s="200">
        <v>0</v>
      </c>
      <c r="O226" s="200"/>
      <c r="P226" s="200">
        <v>-6550658492</v>
      </c>
      <c r="Q226" s="200"/>
      <c r="R226" s="200">
        <v>-7323351984</v>
      </c>
      <c r="S226" s="200"/>
      <c r="T226" s="234">
        <f t="shared" si="7"/>
        <v>-13874010476</v>
      </c>
      <c r="U226" s="228"/>
      <c r="V226" s="218">
        <f>T226/درآمدها!$J$5</f>
        <v>2.3029519410834639E-2</v>
      </c>
    </row>
    <row r="227" spans="1:22" s="99" customFormat="1" ht="42.6" customHeight="1">
      <c r="A227" s="100"/>
      <c r="B227" s="233" t="s">
        <v>504</v>
      </c>
      <c r="C227" s="223"/>
      <c r="D227" s="200">
        <v>0</v>
      </c>
      <c r="E227" s="200"/>
      <c r="F227" s="200">
        <v>-747931477</v>
      </c>
      <c r="G227" s="200"/>
      <c r="H227" s="200">
        <v>-585889625</v>
      </c>
      <c r="I227" s="200"/>
      <c r="J227" s="234">
        <f t="shared" si="6"/>
        <v>-1333821102</v>
      </c>
      <c r="K227" s="234"/>
      <c r="L227" s="218">
        <f>J227/درآمدها!$J$7</f>
        <v>4.0436801098952448E-3</v>
      </c>
      <c r="M227" s="218"/>
      <c r="N227" s="200">
        <v>0</v>
      </c>
      <c r="O227" s="200"/>
      <c r="P227" s="200">
        <v>-6035684464</v>
      </c>
      <c r="Q227" s="200"/>
      <c r="R227" s="200">
        <v>-1300062673</v>
      </c>
      <c r="S227" s="200"/>
      <c r="T227" s="234">
        <f t="shared" si="7"/>
        <v>-7335747137</v>
      </c>
      <c r="U227" s="228"/>
      <c r="V227" s="218">
        <f>T227/درآمدها!$J$5</f>
        <v>1.2176632803957825E-2</v>
      </c>
    </row>
    <row r="228" spans="1:22" s="99" customFormat="1" ht="42.75" customHeight="1">
      <c r="A228" s="100"/>
      <c r="B228" s="233" t="s">
        <v>184</v>
      </c>
      <c r="C228" s="223"/>
      <c r="D228" s="200">
        <v>0</v>
      </c>
      <c r="E228" s="200"/>
      <c r="F228" s="200">
        <v>1259453153</v>
      </c>
      <c r="G228" s="200"/>
      <c r="H228" s="200">
        <v>1960776358</v>
      </c>
      <c r="I228" s="200"/>
      <c r="J228" s="234">
        <f t="shared" si="6"/>
        <v>3220229511</v>
      </c>
      <c r="K228" s="234"/>
      <c r="L228" s="218">
        <f>J228/درآمدها!$J$7</f>
        <v>-9.7626120949827287E-3</v>
      </c>
      <c r="M228" s="218"/>
      <c r="N228" s="200">
        <v>0</v>
      </c>
      <c r="O228" s="200"/>
      <c r="P228" s="200">
        <v>41601019388</v>
      </c>
      <c r="Q228" s="200"/>
      <c r="R228" s="200">
        <v>1982441008</v>
      </c>
      <c r="S228" s="200"/>
      <c r="T228" s="234">
        <f t="shared" si="7"/>
        <v>43583460396</v>
      </c>
      <c r="U228" s="228"/>
      <c r="V228" s="218">
        <f>T228/درآمدها!$J$5</f>
        <v>-7.2344341163450093E-2</v>
      </c>
    </row>
    <row r="229" spans="1:22" s="99" customFormat="1" ht="42.75" customHeight="1">
      <c r="A229" s="100"/>
      <c r="B229" s="233" t="s">
        <v>252</v>
      </c>
      <c r="C229" s="223"/>
      <c r="D229" s="200">
        <v>0</v>
      </c>
      <c r="E229" s="200"/>
      <c r="F229" s="200">
        <v>-529533086</v>
      </c>
      <c r="G229" s="200"/>
      <c r="H229" s="200">
        <v>-108985909</v>
      </c>
      <c r="I229" s="200"/>
      <c r="J229" s="234">
        <f t="shared" si="6"/>
        <v>-638518995</v>
      </c>
      <c r="K229" s="234"/>
      <c r="L229" s="218">
        <f>J229/درآمدها!$J$7</f>
        <v>1.9357667651233497E-3</v>
      </c>
      <c r="M229" s="218"/>
      <c r="N229" s="200">
        <v>1571434700</v>
      </c>
      <c r="O229" s="200"/>
      <c r="P229" s="200">
        <v>-752665292</v>
      </c>
      <c r="Q229" s="200"/>
      <c r="R229" s="200">
        <v>-1511949425</v>
      </c>
      <c r="S229" s="200"/>
      <c r="T229" s="234">
        <f t="shared" si="7"/>
        <v>-693180017</v>
      </c>
      <c r="U229" s="228"/>
      <c r="V229" s="218">
        <f>T229/درآمدها!$J$5</f>
        <v>1.150611979450273E-3</v>
      </c>
    </row>
    <row r="230" spans="1:22" s="99" customFormat="1" ht="42.75" customHeight="1">
      <c r="A230" s="100"/>
      <c r="B230" s="233" t="s">
        <v>343</v>
      </c>
      <c r="C230" s="223"/>
      <c r="D230" s="200">
        <v>0</v>
      </c>
      <c r="E230" s="200"/>
      <c r="F230" s="200">
        <v>-3551913289</v>
      </c>
      <c r="G230" s="200"/>
      <c r="H230" s="200">
        <v>0</v>
      </c>
      <c r="I230" s="200"/>
      <c r="J230" s="234">
        <f t="shared" si="6"/>
        <v>-3551913289</v>
      </c>
      <c r="K230" s="234"/>
      <c r="L230" s="218">
        <f>J230/درآمدها!$J$7</f>
        <v>1.0768161560246407E-2</v>
      </c>
      <c r="M230" s="218"/>
      <c r="N230" s="200">
        <v>931658760</v>
      </c>
      <c r="O230" s="200"/>
      <c r="P230" s="200">
        <v>1799373243</v>
      </c>
      <c r="Q230" s="200"/>
      <c r="R230" s="200">
        <v>6016231425</v>
      </c>
      <c r="S230" s="200"/>
      <c r="T230" s="234">
        <f t="shared" si="7"/>
        <v>8747263428</v>
      </c>
      <c r="U230" s="228"/>
      <c r="V230" s="218">
        <f>T230/درآمدها!$J$5</f>
        <v>-1.4519613723463786E-2</v>
      </c>
    </row>
    <row r="231" spans="1:22" s="99" customFormat="1" ht="42.75" customHeight="1">
      <c r="A231" s="100"/>
      <c r="B231" s="233" t="s">
        <v>84</v>
      </c>
      <c r="C231" s="223"/>
      <c r="D231" s="200">
        <v>0</v>
      </c>
      <c r="E231" s="200"/>
      <c r="F231" s="200">
        <v>-106084067</v>
      </c>
      <c r="G231" s="200"/>
      <c r="H231" s="200">
        <v>-527134329</v>
      </c>
      <c r="I231" s="200"/>
      <c r="J231" s="234">
        <f t="shared" si="6"/>
        <v>-633218396</v>
      </c>
      <c r="K231" s="234"/>
      <c r="L231" s="218">
        <f>J231/درآمدها!$J$7</f>
        <v>1.9196971987364545E-3</v>
      </c>
      <c r="M231" s="218"/>
      <c r="N231" s="200">
        <v>2930298750</v>
      </c>
      <c r="O231" s="200"/>
      <c r="P231" s="200">
        <v>-4545039672</v>
      </c>
      <c r="Q231" s="200"/>
      <c r="R231" s="200">
        <v>-2897773173</v>
      </c>
      <c r="S231" s="200"/>
      <c r="T231" s="234">
        <f t="shared" si="7"/>
        <v>-4512514095</v>
      </c>
      <c r="U231" s="228"/>
      <c r="V231" s="218">
        <f>T231/درآمدها!$J$5</f>
        <v>7.4903382206778293E-3</v>
      </c>
    </row>
    <row r="232" spans="1:22" s="99" customFormat="1" ht="42.75" customHeight="1">
      <c r="A232" s="100"/>
      <c r="B232" s="233" t="s">
        <v>240</v>
      </c>
      <c r="C232" s="223"/>
      <c r="D232" s="200">
        <f>'درآمد سود سهام'!M203</f>
        <v>248533176</v>
      </c>
      <c r="E232" s="200"/>
      <c r="F232" s="200">
        <v>-504112225</v>
      </c>
      <c r="G232" s="200"/>
      <c r="H232" s="200">
        <v>-222842486</v>
      </c>
      <c r="I232" s="200"/>
      <c r="J232" s="234">
        <f t="shared" si="6"/>
        <v>-478421535</v>
      </c>
      <c r="K232" s="234"/>
      <c r="L232" s="218">
        <f>J232/درآمدها!$J$7</f>
        <v>1.4504071365524487E-3</v>
      </c>
      <c r="M232" s="218"/>
      <c r="N232" s="200">
        <v>248533176</v>
      </c>
      <c r="O232" s="200"/>
      <c r="P232" s="200">
        <v>-1998787407</v>
      </c>
      <c r="Q232" s="200"/>
      <c r="R232" s="200">
        <v>-3094526278</v>
      </c>
      <c r="S232" s="200"/>
      <c r="T232" s="234">
        <f t="shared" si="7"/>
        <v>-4844780509</v>
      </c>
      <c r="U232" s="228"/>
      <c r="V232" s="218">
        <f>T232/درآمدها!$J$5</f>
        <v>8.0418684248691943E-3</v>
      </c>
    </row>
    <row r="233" spans="1:22" s="99" customFormat="1" ht="42.75" customHeight="1">
      <c r="A233" s="100"/>
      <c r="B233" s="233" t="s">
        <v>110</v>
      </c>
      <c r="C233" s="223"/>
      <c r="D233" s="200">
        <v>0</v>
      </c>
      <c r="E233" s="200"/>
      <c r="F233" s="200">
        <v>155277807</v>
      </c>
      <c r="G233" s="200"/>
      <c r="H233" s="200">
        <v>-1457147006</v>
      </c>
      <c r="I233" s="200"/>
      <c r="J233" s="234">
        <f t="shared" si="6"/>
        <v>-1301869199</v>
      </c>
      <c r="K233" s="234"/>
      <c r="L233" s="218">
        <f>J233/درآمدها!$J$7</f>
        <v>3.9468130904421351E-3</v>
      </c>
      <c r="M233" s="218"/>
      <c r="N233" s="200">
        <v>9364905900</v>
      </c>
      <c r="O233" s="200"/>
      <c r="P233" s="200">
        <v>-13343695128</v>
      </c>
      <c r="Q233" s="200"/>
      <c r="R233" s="200">
        <v>-21919810846</v>
      </c>
      <c r="S233" s="200"/>
      <c r="T233" s="234">
        <f t="shared" si="7"/>
        <v>-25898600074</v>
      </c>
      <c r="U233" s="228"/>
      <c r="V233" s="218">
        <f>T233/درآمدها!$J$5</f>
        <v>4.2989178518307067E-2</v>
      </c>
    </row>
    <row r="234" spans="1:22" s="99" customFormat="1" ht="42.75" customHeight="1">
      <c r="A234" s="100"/>
      <c r="B234" s="233" t="s">
        <v>288</v>
      </c>
      <c r="C234" s="223"/>
      <c r="D234" s="200">
        <v>0</v>
      </c>
      <c r="E234" s="200"/>
      <c r="F234" s="200">
        <v>261527177</v>
      </c>
      <c r="G234" s="200"/>
      <c r="H234" s="200">
        <v>-797457976</v>
      </c>
      <c r="I234" s="200"/>
      <c r="J234" s="234">
        <f t="shared" si="6"/>
        <v>-535930799</v>
      </c>
      <c r="K234" s="234"/>
      <c r="L234" s="218">
        <f>J234/درآمدها!$J$7</f>
        <v>1.6247551556554745E-3</v>
      </c>
      <c r="M234" s="218"/>
      <c r="N234" s="200">
        <v>777186576</v>
      </c>
      <c r="O234" s="200"/>
      <c r="P234" s="200">
        <v>-7066679707</v>
      </c>
      <c r="Q234" s="200"/>
      <c r="R234" s="200">
        <v>-3524975386</v>
      </c>
      <c r="S234" s="200"/>
      <c r="T234" s="234">
        <f t="shared" si="7"/>
        <v>-9814468517</v>
      </c>
      <c r="U234" s="228"/>
      <c r="V234" s="218">
        <f>T234/درآمدها!$J$5</f>
        <v>1.6291071252271479E-2</v>
      </c>
    </row>
    <row r="235" spans="1:22" s="99" customFormat="1" ht="42.75" customHeight="1">
      <c r="A235" s="100"/>
      <c r="B235" s="233" t="s">
        <v>216</v>
      </c>
      <c r="C235" s="223"/>
      <c r="D235" s="200">
        <v>0</v>
      </c>
      <c r="E235" s="200"/>
      <c r="F235" s="200">
        <v>1643359257</v>
      </c>
      <c r="G235" s="200"/>
      <c r="H235" s="200">
        <v>-962701452</v>
      </c>
      <c r="I235" s="200"/>
      <c r="J235" s="234">
        <f t="shared" si="6"/>
        <v>680657805</v>
      </c>
      <c r="K235" s="234"/>
      <c r="L235" s="218">
        <f>J235/درآمدها!$J$7</f>
        <v>-2.0635169316158084E-3</v>
      </c>
      <c r="M235" s="218"/>
      <c r="N235" s="200">
        <v>2587947560</v>
      </c>
      <c r="O235" s="200"/>
      <c r="P235" s="200">
        <v>-7563786072</v>
      </c>
      <c r="Q235" s="200"/>
      <c r="R235" s="200">
        <v>-8072719171</v>
      </c>
      <c r="S235" s="200"/>
      <c r="T235" s="234">
        <f t="shared" si="7"/>
        <v>-13048557683</v>
      </c>
      <c r="U235" s="228"/>
      <c r="V235" s="218">
        <f>T235/درآمدها!$J$5</f>
        <v>2.1659347379322531E-2</v>
      </c>
    </row>
    <row r="236" spans="1:22" s="99" customFormat="1" ht="42.75" customHeight="1">
      <c r="A236" s="100"/>
      <c r="B236" s="233" t="s">
        <v>259</v>
      </c>
      <c r="C236" s="223"/>
      <c r="D236" s="200">
        <v>0</v>
      </c>
      <c r="E236" s="200"/>
      <c r="F236" s="200">
        <v>5124220641</v>
      </c>
      <c r="G236" s="200"/>
      <c r="H236" s="200">
        <v>-510546070</v>
      </c>
      <c r="I236" s="200"/>
      <c r="J236" s="234">
        <f t="shared" si="6"/>
        <v>4613674571</v>
      </c>
      <c r="K236" s="234"/>
      <c r="L236" s="218">
        <f>J236/درآمدها!$J$7</f>
        <v>-1.3987051238211838E-2</v>
      </c>
      <c r="M236" s="218"/>
      <c r="N236" s="200">
        <v>0</v>
      </c>
      <c r="O236" s="200"/>
      <c r="P236" s="200">
        <v>-2517494979</v>
      </c>
      <c r="Q236" s="200"/>
      <c r="R236" s="200">
        <v>-2322539890</v>
      </c>
      <c r="S236" s="200"/>
      <c r="T236" s="234">
        <f t="shared" si="7"/>
        <v>-4840034869</v>
      </c>
      <c r="U236" s="228"/>
      <c r="V236" s="218">
        <f>T236/درآمدها!$J$5</f>
        <v>8.0339911201283698E-3</v>
      </c>
    </row>
    <row r="237" spans="1:22" s="99" customFormat="1" ht="42.75" customHeight="1">
      <c r="A237" s="100"/>
      <c r="B237" s="233" t="s">
        <v>479</v>
      </c>
      <c r="C237" s="223"/>
      <c r="D237" s="200">
        <v>0</v>
      </c>
      <c r="E237" s="200"/>
      <c r="F237" s="200">
        <v>-1393378378</v>
      </c>
      <c r="G237" s="200"/>
      <c r="H237" s="200">
        <v>-767550231</v>
      </c>
      <c r="I237" s="200"/>
      <c r="J237" s="234">
        <f t="shared" si="6"/>
        <v>-2160928609</v>
      </c>
      <c r="K237" s="234"/>
      <c r="L237" s="218">
        <f>J237/درآمدها!$J$7</f>
        <v>6.5511814305640658E-3</v>
      </c>
      <c r="M237" s="218"/>
      <c r="N237" s="200">
        <v>0</v>
      </c>
      <c r="O237" s="200"/>
      <c r="P237" s="200">
        <v>-7901580604</v>
      </c>
      <c r="Q237" s="200"/>
      <c r="R237" s="200">
        <v>-251056292</v>
      </c>
      <c r="S237" s="200"/>
      <c r="T237" s="234">
        <f t="shared" si="7"/>
        <v>-8152636896</v>
      </c>
      <c r="U237" s="228"/>
      <c r="V237" s="218">
        <f>T237/درآمدها!$J$5</f>
        <v>1.3532591024830263E-2</v>
      </c>
    </row>
    <row r="238" spans="1:22" s="99" customFormat="1" ht="42.75" customHeight="1">
      <c r="A238" s="100"/>
      <c r="B238" s="233" t="s">
        <v>132</v>
      </c>
      <c r="C238" s="223"/>
      <c r="D238" s="200">
        <v>0</v>
      </c>
      <c r="E238" s="200"/>
      <c r="F238" s="200">
        <v>-1058361385</v>
      </c>
      <c r="G238" s="200"/>
      <c r="H238" s="200">
        <v>-1681997026</v>
      </c>
      <c r="I238" s="200"/>
      <c r="J238" s="234">
        <f t="shared" si="6"/>
        <v>-2740358411</v>
      </c>
      <c r="K238" s="234"/>
      <c r="L238" s="218">
        <f>J238/درآمدها!$J$7</f>
        <v>8.3078103832134736E-3</v>
      </c>
      <c r="M238" s="218"/>
      <c r="N238" s="200">
        <v>0</v>
      </c>
      <c r="O238" s="200"/>
      <c r="P238" s="200">
        <v>-17914027301</v>
      </c>
      <c r="Q238" s="200"/>
      <c r="R238" s="200">
        <v>-13636363716</v>
      </c>
      <c r="S238" s="200"/>
      <c r="T238" s="234">
        <f t="shared" si="7"/>
        <v>-31550391017</v>
      </c>
      <c r="U238" s="228"/>
      <c r="V238" s="218">
        <f>T238/درآمدها!$J$5</f>
        <v>5.2370606437289267E-2</v>
      </c>
    </row>
    <row r="239" spans="1:22" s="99" customFormat="1" ht="42.75" customHeight="1">
      <c r="A239" s="100"/>
      <c r="B239" s="233" t="s">
        <v>363</v>
      </c>
      <c r="C239" s="223"/>
      <c r="D239" s="200">
        <v>0</v>
      </c>
      <c r="E239" s="200"/>
      <c r="F239" s="200">
        <v>0</v>
      </c>
      <c r="G239" s="200"/>
      <c r="H239" s="200">
        <v>0</v>
      </c>
      <c r="I239" s="200"/>
      <c r="J239" s="234">
        <f t="shared" si="6"/>
        <v>0</v>
      </c>
      <c r="K239" s="234"/>
      <c r="L239" s="218">
        <f>J239/درآمدها!$J$7</f>
        <v>0</v>
      </c>
      <c r="M239" s="218"/>
      <c r="N239" s="200">
        <v>0</v>
      </c>
      <c r="O239" s="200"/>
      <c r="P239" s="200">
        <v>0</v>
      </c>
      <c r="Q239" s="200"/>
      <c r="R239" s="200">
        <v>21915484127</v>
      </c>
      <c r="S239" s="200"/>
      <c r="T239" s="234">
        <f t="shared" si="7"/>
        <v>21915484127</v>
      </c>
      <c r="U239" s="228"/>
      <c r="V239" s="218">
        <f>T239/درآمدها!$J$5</f>
        <v>-3.6377590169305918E-2</v>
      </c>
    </row>
    <row r="240" spans="1:22" s="99" customFormat="1" ht="42.75" customHeight="1">
      <c r="A240" s="100"/>
      <c r="B240" s="233" t="s">
        <v>225</v>
      </c>
      <c r="C240" s="223"/>
      <c r="D240" s="200">
        <v>0</v>
      </c>
      <c r="E240" s="200"/>
      <c r="F240" s="200">
        <v>-2254752662</v>
      </c>
      <c r="G240" s="200"/>
      <c r="H240" s="200">
        <v>-4231659563</v>
      </c>
      <c r="I240" s="200"/>
      <c r="J240" s="234">
        <f t="shared" si="6"/>
        <v>-6486412225</v>
      </c>
      <c r="K240" s="234"/>
      <c r="L240" s="218">
        <f>J240/درآمدها!$J$7</f>
        <v>1.9664538264902831E-2</v>
      </c>
      <c r="M240" s="218"/>
      <c r="N240" s="200">
        <v>27177677400</v>
      </c>
      <c r="O240" s="200"/>
      <c r="P240" s="200">
        <v>-25073914066</v>
      </c>
      <c r="Q240" s="200"/>
      <c r="R240" s="200">
        <v>-7597504138</v>
      </c>
      <c r="S240" s="200"/>
      <c r="T240" s="234">
        <f t="shared" si="7"/>
        <v>-5493740804</v>
      </c>
      <c r="U240" s="228"/>
      <c r="V240" s="218">
        <f>T240/درآمدها!$J$5</f>
        <v>9.119079930253059E-3</v>
      </c>
    </row>
    <row r="241" spans="1:22" s="99" customFormat="1" ht="42.75" customHeight="1">
      <c r="A241" s="100"/>
      <c r="B241" s="233" t="s">
        <v>282</v>
      </c>
      <c r="C241" s="223"/>
      <c r="D241" s="200">
        <v>0</v>
      </c>
      <c r="E241" s="200"/>
      <c r="F241" s="200">
        <v>-79225755</v>
      </c>
      <c r="G241" s="200"/>
      <c r="H241" s="200">
        <v>0</v>
      </c>
      <c r="I241" s="200"/>
      <c r="J241" s="234">
        <f t="shared" si="6"/>
        <v>-79225755</v>
      </c>
      <c r="K241" s="234"/>
      <c r="L241" s="218">
        <f>J241/درآمدها!$J$7</f>
        <v>2.401848412838604E-4</v>
      </c>
      <c r="M241" s="218"/>
      <c r="N241" s="200">
        <v>128583680</v>
      </c>
      <c r="O241" s="200"/>
      <c r="P241" s="200">
        <v>6553715586</v>
      </c>
      <c r="Q241" s="200"/>
      <c r="R241" s="200">
        <v>1855177482</v>
      </c>
      <c r="S241" s="200"/>
      <c r="T241" s="234">
        <f t="shared" si="7"/>
        <v>8537476748</v>
      </c>
      <c r="U241" s="228"/>
      <c r="V241" s="218">
        <f>T241/درآمدها!$J$5</f>
        <v>-1.4171388066033876E-2</v>
      </c>
    </row>
    <row r="242" spans="1:22" s="99" customFormat="1" ht="42.75" customHeight="1">
      <c r="A242" s="100"/>
      <c r="B242" s="233" t="s">
        <v>230</v>
      </c>
      <c r="C242" s="223"/>
      <c r="D242" s="200">
        <v>0</v>
      </c>
      <c r="E242" s="200"/>
      <c r="F242" s="200">
        <v>0</v>
      </c>
      <c r="G242" s="200"/>
      <c r="H242" s="200">
        <v>0</v>
      </c>
      <c r="I242" s="200"/>
      <c r="J242" s="234">
        <f t="shared" si="6"/>
        <v>0</v>
      </c>
      <c r="K242" s="234"/>
      <c r="L242" s="218">
        <f>J242/درآمدها!$J$7</f>
        <v>0</v>
      </c>
      <c r="M242" s="218"/>
      <c r="N242" s="200">
        <v>585378300</v>
      </c>
      <c r="O242" s="200"/>
      <c r="P242" s="200">
        <v>0</v>
      </c>
      <c r="Q242" s="200"/>
      <c r="R242" s="200">
        <v>-5021519234</v>
      </c>
      <c r="S242" s="200"/>
      <c r="T242" s="234">
        <f t="shared" si="7"/>
        <v>-4436140934</v>
      </c>
      <c r="U242" s="228"/>
      <c r="V242" s="218">
        <f>T242/درآمدها!$J$5</f>
        <v>7.3635661386789843E-3</v>
      </c>
    </row>
    <row r="243" spans="1:22" s="99" customFormat="1" ht="42.75" customHeight="1">
      <c r="A243" s="100"/>
      <c r="B243" s="233" t="s">
        <v>335</v>
      </c>
      <c r="C243" s="223"/>
      <c r="D243" s="200">
        <v>0</v>
      </c>
      <c r="E243" s="200"/>
      <c r="F243" s="200">
        <v>-582167262</v>
      </c>
      <c r="G243" s="200"/>
      <c r="H243" s="200">
        <v>-502088520</v>
      </c>
      <c r="I243" s="200"/>
      <c r="J243" s="234">
        <f t="shared" si="6"/>
        <v>-1084255782</v>
      </c>
      <c r="K243" s="234"/>
      <c r="L243" s="218">
        <f>J243/درآمدها!$J$7</f>
        <v>3.2870851519279042E-3</v>
      </c>
      <c r="M243" s="218"/>
      <c r="N243" s="200">
        <v>5076798280</v>
      </c>
      <c r="O243" s="200"/>
      <c r="P243" s="200">
        <v>-4899114542</v>
      </c>
      <c r="Q243" s="200"/>
      <c r="R243" s="200">
        <v>-11410342171</v>
      </c>
      <c r="S243" s="200"/>
      <c r="T243" s="234">
        <f t="shared" si="7"/>
        <v>-11232658433</v>
      </c>
      <c r="U243" s="228"/>
      <c r="V243" s="218">
        <f>T243/درآمدها!$J$5</f>
        <v>1.8645129745687595E-2</v>
      </c>
    </row>
    <row r="244" spans="1:22" s="99" customFormat="1" ht="42.75" customHeight="1">
      <c r="A244" s="100"/>
      <c r="B244" s="233" t="s">
        <v>106</v>
      </c>
      <c r="C244" s="223"/>
      <c r="D244" s="200">
        <v>0</v>
      </c>
      <c r="E244" s="200"/>
      <c r="F244" s="200">
        <v>-2144553611</v>
      </c>
      <c r="G244" s="200"/>
      <c r="H244" s="200">
        <v>3621921789</v>
      </c>
      <c r="I244" s="200"/>
      <c r="J244" s="234">
        <f t="shared" si="6"/>
        <v>1477368178</v>
      </c>
      <c r="K244" s="234"/>
      <c r="L244" s="218">
        <f>J244/درآمدها!$J$7</f>
        <v>-4.4788647498626676E-3</v>
      </c>
      <c r="M244" s="218"/>
      <c r="N244" s="200">
        <v>1573552808</v>
      </c>
      <c r="O244" s="200"/>
      <c r="P244" s="200">
        <v>5566631847</v>
      </c>
      <c r="Q244" s="200"/>
      <c r="R244" s="200">
        <v>1418370219</v>
      </c>
      <c r="S244" s="200"/>
      <c r="T244" s="234">
        <f t="shared" si="7"/>
        <v>8558554874</v>
      </c>
      <c r="U244" s="228"/>
      <c r="V244" s="218">
        <f>T244/درآمدها!$J$5</f>
        <v>-1.4206375722465355E-2</v>
      </c>
    </row>
    <row r="245" spans="1:22" s="99" customFormat="1" ht="42.75" customHeight="1">
      <c r="A245" s="100"/>
      <c r="B245" s="233" t="s">
        <v>146</v>
      </c>
      <c r="C245" s="223"/>
      <c r="D245" s="200">
        <v>0</v>
      </c>
      <c r="E245" s="200"/>
      <c r="F245" s="200">
        <v>-1653087658</v>
      </c>
      <c r="G245" s="200"/>
      <c r="H245" s="200">
        <v>80235518</v>
      </c>
      <c r="I245" s="200"/>
      <c r="J245" s="234">
        <f t="shared" si="6"/>
        <v>-1572852140</v>
      </c>
      <c r="K245" s="234"/>
      <c r="L245" s="218">
        <f>J245/درآمدها!$J$7</f>
        <v>4.7683388010487269E-3</v>
      </c>
      <c r="M245" s="218"/>
      <c r="N245" s="200">
        <v>1781584470</v>
      </c>
      <c r="O245" s="200"/>
      <c r="P245" s="200">
        <v>562411736</v>
      </c>
      <c r="Q245" s="200"/>
      <c r="R245" s="200">
        <v>-389798824</v>
      </c>
      <c r="S245" s="200"/>
      <c r="T245" s="234">
        <f t="shared" si="7"/>
        <v>1954197382</v>
      </c>
      <c r="U245" s="228"/>
      <c r="V245" s="218">
        <f>T245/درآمدها!$J$5</f>
        <v>-3.2437791955845742E-3</v>
      </c>
    </row>
    <row r="246" spans="1:22" s="99" customFormat="1" ht="42.75" customHeight="1">
      <c r="A246" s="100"/>
      <c r="B246" s="233" t="s">
        <v>407</v>
      </c>
      <c r="C246" s="223"/>
      <c r="D246" s="200">
        <v>0</v>
      </c>
      <c r="E246" s="200"/>
      <c r="F246" s="200">
        <v>-491941788</v>
      </c>
      <c r="G246" s="200"/>
      <c r="H246" s="200">
        <v>53398884</v>
      </c>
      <c r="I246" s="200"/>
      <c r="J246" s="234">
        <f t="shared" si="6"/>
        <v>-438542904</v>
      </c>
      <c r="K246" s="234"/>
      <c r="L246" s="218">
        <f>J246/درآمدها!$J$7</f>
        <v>1.3295090440400754E-3</v>
      </c>
      <c r="M246" s="218"/>
      <c r="N246" s="200">
        <v>0</v>
      </c>
      <c r="O246" s="200"/>
      <c r="P246" s="200">
        <v>676757028</v>
      </c>
      <c r="Q246" s="200"/>
      <c r="R246" s="200">
        <v>262835405</v>
      </c>
      <c r="S246" s="200"/>
      <c r="T246" s="234">
        <f t="shared" si="7"/>
        <v>939592433</v>
      </c>
      <c r="U246" s="228"/>
      <c r="V246" s="218">
        <f>T246/درآمدها!$J$5</f>
        <v>-1.5596328265340459E-3</v>
      </c>
    </row>
    <row r="247" spans="1:22" s="99" customFormat="1" ht="42.75" customHeight="1">
      <c r="A247" s="100"/>
      <c r="B247" s="233" t="s">
        <v>395</v>
      </c>
      <c r="C247" s="223"/>
      <c r="D247" s="200">
        <v>0</v>
      </c>
      <c r="E247" s="200"/>
      <c r="F247" s="200">
        <v>0</v>
      </c>
      <c r="G247" s="200"/>
      <c r="H247" s="200">
        <v>0</v>
      </c>
      <c r="I247" s="200"/>
      <c r="J247" s="234">
        <f t="shared" si="6"/>
        <v>0</v>
      </c>
      <c r="K247" s="234"/>
      <c r="L247" s="218">
        <f>J247/درآمدها!$J$7</f>
        <v>0</v>
      </c>
      <c r="M247" s="218"/>
      <c r="N247" s="200">
        <v>28576119</v>
      </c>
      <c r="O247" s="200"/>
      <c r="P247" s="200">
        <v>0</v>
      </c>
      <c r="Q247" s="200"/>
      <c r="R247" s="200">
        <v>12928561189</v>
      </c>
      <c r="S247" s="200"/>
      <c r="T247" s="234">
        <f t="shared" si="7"/>
        <v>12957137308</v>
      </c>
      <c r="U247" s="228"/>
      <c r="V247" s="218">
        <f>T247/درآمدها!$J$5</f>
        <v>-2.1507598373204203E-2</v>
      </c>
    </row>
    <row r="248" spans="1:22" s="99" customFormat="1" ht="42.75" customHeight="1">
      <c r="A248" s="100"/>
      <c r="B248" s="233" t="s">
        <v>349</v>
      </c>
      <c r="C248" s="223"/>
      <c r="D248" s="200">
        <v>0</v>
      </c>
      <c r="E248" s="200"/>
      <c r="F248" s="200">
        <v>0</v>
      </c>
      <c r="G248" s="200"/>
      <c r="H248" s="200">
        <v>0</v>
      </c>
      <c r="I248" s="200"/>
      <c r="J248" s="234">
        <f t="shared" si="6"/>
        <v>0</v>
      </c>
      <c r="K248" s="234"/>
      <c r="L248" s="218">
        <f>J248/درآمدها!$J$7</f>
        <v>0</v>
      </c>
      <c r="M248" s="218"/>
      <c r="N248" s="200">
        <v>0</v>
      </c>
      <c r="O248" s="200"/>
      <c r="P248" s="200">
        <v>0</v>
      </c>
      <c r="Q248" s="200"/>
      <c r="R248" s="200">
        <v>-818484665</v>
      </c>
      <c r="S248" s="200"/>
      <c r="T248" s="234">
        <f t="shared" si="7"/>
        <v>-818484665</v>
      </c>
      <c r="U248" s="228"/>
      <c r="V248" s="218">
        <f>T248/درآمدها!$J$5</f>
        <v>1.3586056110231803E-3</v>
      </c>
    </row>
    <row r="249" spans="1:22" s="99" customFormat="1" ht="42.75" customHeight="1">
      <c r="A249" s="100"/>
      <c r="B249" s="233" t="s">
        <v>269</v>
      </c>
      <c r="C249" s="223"/>
      <c r="D249" s="200">
        <v>0</v>
      </c>
      <c r="E249" s="200"/>
      <c r="F249" s="200">
        <v>227226611</v>
      </c>
      <c r="G249" s="200"/>
      <c r="H249" s="200">
        <v>-524117225</v>
      </c>
      <c r="I249" s="200"/>
      <c r="J249" s="234">
        <f t="shared" si="6"/>
        <v>-296890614</v>
      </c>
      <c r="K249" s="234"/>
      <c r="L249" s="218">
        <f>J249/درآمدها!$J$7</f>
        <v>9.0006873399007506E-4</v>
      </c>
      <c r="M249" s="218"/>
      <c r="N249" s="200">
        <v>58348138</v>
      </c>
      <c r="O249" s="200"/>
      <c r="P249" s="200">
        <v>-4583842574</v>
      </c>
      <c r="Q249" s="200"/>
      <c r="R249" s="200">
        <v>-2839465728</v>
      </c>
      <c r="S249" s="200"/>
      <c r="T249" s="234">
        <f t="shared" si="7"/>
        <v>-7364960164</v>
      </c>
      <c r="U249" s="228"/>
      <c r="V249" s="218">
        <f>T249/درآمدها!$J$5</f>
        <v>1.2225123611537185E-2</v>
      </c>
    </row>
    <row r="250" spans="1:22" s="99" customFormat="1" ht="42.75" customHeight="1">
      <c r="A250" s="100"/>
      <c r="B250" s="233" t="s">
        <v>364</v>
      </c>
      <c r="C250" s="223"/>
      <c r="D250" s="200">
        <v>0</v>
      </c>
      <c r="E250" s="200"/>
      <c r="F250" s="200">
        <v>-490795147</v>
      </c>
      <c r="G250" s="200"/>
      <c r="H250" s="200">
        <v>-335056791</v>
      </c>
      <c r="I250" s="200"/>
      <c r="J250" s="234">
        <f t="shared" si="6"/>
        <v>-825851938</v>
      </c>
      <c r="K250" s="234"/>
      <c r="L250" s="218">
        <f>J250/درآمدها!$J$7</f>
        <v>2.5036948736240948E-3</v>
      </c>
      <c r="M250" s="218"/>
      <c r="N250" s="200">
        <v>86375520</v>
      </c>
      <c r="O250" s="200"/>
      <c r="P250" s="200">
        <v>-3226152682</v>
      </c>
      <c r="Q250" s="200"/>
      <c r="R250" s="200">
        <v>-3598755431</v>
      </c>
      <c r="S250" s="200"/>
      <c r="T250" s="234">
        <f t="shared" si="7"/>
        <v>-6738532593</v>
      </c>
      <c r="U250" s="228"/>
      <c r="V250" s="218">
        <f>T250/درآمدها!$J$5</f>
        <v>1.1185314254986539E-2</v>
      </c>
    </row>
    <row r="251" spans="1:22" s="99" customFormat="1" ht="42.75" customHeight="1">
      <c r="A251" s="100"/>
      <c r="B251" s="233" t="s">
        <v>232</v>
      </c>
      <c r="C251" s="223"/>
      <c r="D251" s="200">
        <v>0</v>
      </c>
      <c r="E251" s="200"/>
      <c r="F251" s="200">
        <v>0</v>
      </c>
      <c r="G251" s="200"/>
      <c r="H251" s="200">
        <v>0</v>
      </c>
      <c r="I251" s="200"/>
      <c r="J251" s="234">
        <f t="shared" si="6"/>
        <v>0</v>
      </c>
      <c r="K251" s="234"/>
      <c r="L251" s="218">
        <f>J251/درآمدها!$J$7</f>
        <v>0</v>
      </c>
      <c r="M251" s="218"/>
      <c r="N251" s="200">
        <v>0</v>
      </c>
      <c r="O251" s="200"/>
      <c r="P251" s="200">
        <v>0</v>
      </c>
      <c r="Q251" s="200"/>
      <c r="R251" s="200">
        <v>27533877294</v>
      </c>
      <c r="S251" s="200"/>
      <c r="T251" s="234">
        <f t="shared" si="7"/>
        <v>27533877294</v>
      </c>
      <c r="U251" s="228"/>
      <c r="V251" s="218">
        <f>T251/درآمدها!$J$5</f>
        <v>-4.5703581000936827E-2</v>
      </c>
    </row>
    <row r="252" spans="1:22" s="99" customFormat="1" ht="42.75" customHeight="1">
      <c r="A252" s="100"/>
      <c r="B252" s="233" t="s">
        <v>151</v>
      </c>
      <c r="C252" s="223"/>
      <c r="D252" s="200">
        <v>0</v>
      </c>
      <c r="E252" s="200"/>
      <c r="F252" s="200">
        <v>-131980073</v>
      </c>
      <c r="G252" s="200"/>
      <c r="H252" s="200">
        <v>-410388008</v>
      </c>
      <c r="I252" s="200"/>
      <c r="J252" s="234">
        <f t="shared" si="6"/>
        <v>-542368081</v>
      </c>
      <c r="K252" s="234"/>
      <c r="L252" s="218">
        <f>J252/درآمدها!$J$7</f>
        <v>1.6442707482234398E-3</v>
      </c>
      <c r="M252" s="218"/>
      <c r="N252" s="200">
        <v>0</v>
      </c>
      <c r="O252" s="200"/>
      <c r="P252" s="200">
        <v>-1702854909</v>
      </c>
      <c r="Q252" s="200"/>
      <c r="R252" s="200">
        <v>651723773</v>
      </c>
      <c r="S252" s="200"/>
      <c r="T252" s="234">
        <f t="shared" si="7"/>
        <v>-1051131136</v>
      </c>
      <c r="U252" s="228"/>
      <c r="V252" s="218">
        <f>T252/درآمدها!$J$5</f>
        <v>1.7447763169646797E-3</v>
      </c>
    </row>
    <row r="253" spans="1:22" s="99" customFormat="1" ht="42.75" customHeight="1">
      <c r="A253" s="100"/>
      <c r="B253" s="233" t="s">
        <v>308</v>
      </c>
      <c r="C253" s="223"/>
      <c r="D253" s="200">
        <v>0</v>
      </c>
      <c r="E253" s="200"/>
      <c r="F253" s="200">
        <v>0</v>
      </c>
      <c r="G253" s="200"/>
      <c r="H253" s="200">
        <v>0</v>
      </c>
      <c r="I253" s="200"/>
      <c r="J253" s="234">
        <f t="shared" si="6"/>
        <v>0</v>
      </c>
      <c r="K253" s="234"/>
      <c r="L253" s="218">
        <f>J253/درآمدها!$J$7</f>
        <v>0</v>
      </c>
      <c r="M253" s="218"/>
      <c r="N253" s="200">
        <v>0</v>
      </c>
      <c r="O253" s="200"/>
      <c r="P253" s="200">
        <v>0</v>
      </c>
      <c r="Q253" s="200"/>
      <c r="R253" s="200">
        <v>-5709812585</v>
      </c>
      <c r="S253" s="200"/>
      <c r="T253" s="234">
        <f t="shared" si="7"/>
        <v>-5709812585</v>
      </c>
      <c r="U253" s="228"/>
      <c r="V253" s="218">
        <f>T253/درآمدها!$J$5</f>
        <v>9.47773824922153E-3</v>
      </c>
    </row>
    <row r="254" spans="1:22" s="99" customFormat="1" ht="42.75" customHeight="1">
      <c r="A254" s="100"/>
      <c r="B254" s="233" t="s">
        <v>116</v>
      </c>
      <c r="C254" s="223"/>
      <c r="D254" s="200">
        <v>0</v>
      </c>
      <c r="E254" s="200"/>
      <c r="F254" s="200">
        <v>-1951841395</v>
      </c>
      <c r="G254" s="200"/>
      <c r="H254" s="200">
        <v>-208149489</v>
      </c>
      <c r="I254" s="200"/>
      <c r="J254" s="234">
        <f t="shared" si="6"/>
        <v>-2159990884</v>
      </c>
      <c r="K254" s="234"/>
      <c r="L254" s="218">
        <f>J254/درآمدها!$J$7</f>
        <v>6.5483385756074557E-3</v>
      </c>
      <c r="M254" s="218"/>
      <c r="N254" s="200">
        <v>2113494400</v>
      </c>
      <c r="O254" s="200"/>
      <c r="P254" s="200">
        <v>-4726468724</v>
      </c>
      <c r="Q254" s="200"/>
      <c r="R254" s="200">
        <v>-150338488</v>
      </c>
      <c r="S254" s="200"/>
      <c r="T254" s="234">
        <f t="shared" si="7"/>
        <v>-2763312812</v>
      </c>
      <c r="U254" s="228"/>
      <c r="V254" s="218">
        <f>T254/درآمدها!$J$5</f>
        <v>4.5868327800563527E-3</v>
      </c>
    </row>
    <row r="255" spans="1:22" s="99" customFormat="1" ht="42.75" customHeight="1">
      <c r="A255" s="100"/>
      <c r="B255" s="233" t="s">
        <v>125</v>
      </c>
      <c r="C255" s="223"/>
      <c r="D255" s="200">
        <v>0</v>
      </c>
      <c r="E255" s="200"/>
      <c r="F255" s="200">
        <v>464504738</v>
      </c>
      <c r="G255" s="200"/>
      <c r="H255" s="200">
        <v>-274855040</v>
      </c>
      <c r="I255" s="200"/>
      <c r="J255" s="234">
        <f t="shared" si="6"/>
        <v>189649698</v>
      </c>
      <c r="K255" s="234"/>
      <c r="L255" s="218">
        <f>J255/درآمدها!$J$7</f>
        <v>-5.7495170116917229E-4</v>
      </c>
      <c r="M255" s="218"/>
      <c r="N255" s="200">
        <v>66186800</v>
      </c>
      <c r="O255" s="200"/>
      <c r="P255" s="200">
        <v>-2175978131</v>
      </c>
      <c r="Q255" s="200"/>
      <c r="R255" s="200">
        <v>-4267170052</v>
      </c>
      <c r="S255" s="200"/>
      <c r="T255" s="234">
        <f t="shared" si="7"/>
        <v>-6376961383</v>
      </c>
      <c r="U255" s="228"/>
      <c r="V255" s="218">
        <f>T255/درآمدها!$J$5</f>
        <v>1.0585140915525816E-2</v>
      </c>
    </row>
    <row r="256" spans="1:22" s="99" customFormat="1" ht="42.75" customHeight="1">
      <c r="A256" s="100"/>
      <c r="B256" s="233" t="s">
        <v>174</v>
      </c>
      <c r="C256" s="223"/>
      <c r="D256" s="200">
        <v>0</v>
      </c>
      <c r="E256" s="200"/>
      <c r="F256" s="200">
        <v>150150769</v>
      </c>
      <c r="G256" s="200"/>
      <c r="H256" s="200">
        <v>-151668647</v>
      </c>
      <c r="I256" s="200"/>
      <c r="J256" s="234">
        <f t="shared" si="6"/>
        <v>-1517878</v>
      </c>
      <c r="K256" s="234"/>
      <c r="L256" s="218">
        <f>J256/درآمدها!$J$7</f>
        <v>4.6016763932166182E-6</v>
      </c>
      <c r="M256" s="218"/>
      <c r="N256" s="200">
        <v>455348640</v>
      </c>
      <c r="O256" s="200"/>
      <c r="P256" s="200">
        <v>-1001846745</v>
      </c>
      <c r="Q256" s="200"/>
      <c r="R256" s="200">
        <v>-1371882382</v>
      </c>
      <c r="S256" s="200"/>
      <c r="T256" s="234">
        <f t="shared" si="7"/>
        <v>-1918380487</v>
      </c>
      <c r="U256" s="228"/>
      <c r="V256" s="218">
        <f>T256/درآمدها!$J$5</f>
        <v>3.1843266039878479E-3</v>
      </c>
    </row>
    <row r="257" spans="1:22" s="99" customFormat="1" ht="42.75" customHeight="1">
      <c r="A257" s="100"/>
      <c r="B257" s="233" t="s">
        <v>315</v>
      </c>
      <c r="C257" s="223"/>
      <c r="D257" s="200">
        <v>0</v>
      </c>
      <c r="E257" s="200"/>
      <c r="F257" s="200">
        <v>-153250821</v>
      </c>
      <c r="G257" s="200"/>
      <c r="H257" s="200">
        <v>135252865</v>
      </c>
      <c r="I257" s="200"/>
      <c r="J257" s="234">
        <f t="shared" si="6"/>
        <v>-17997956</v>
      </c>
      <c r="K257" s="234"/>
      <c r="L257" s="218">
        <f>J257/درآمدها!$J$7</f>
        <v>5.4563521739791594E-5</v>
      </c>
      <c r="M257" s="218"/>
      <c r="N257" s="200">
        <v>3096868480</v>
      </c>
      <c r="O257" s="200"/>
      <c r="P257" s="200">
        <v>1255958503</v>
      </c>
      <c r="Q257" s="200"/>
      <c r="R257" s="200">
        <v>-7244577305</v>
      </c>
      <c r="S257" s="200"/>
      <c r="T257" s="234">
        <f t="shared" si="7"/>
        <v>-2891750322</v>
      </c>
      <c r="U257" s="228"/>
      <c r="V257" s="218">
        <f>T257/درآمدها!$J$5</f>
        <v>4.8000266604228785E-3</v>
      </c>
    </row>
    <row r="258" spans="1:22" s="99" customFormat="1" ht="42.75" customHeight="1">
      <c r="A258" s="100"/>
      <c r="B258" s="233" t="s">
        <v>148</v>
      </c>
      <c r="C258" s="223"/>
      <c r="D258" s="200">
        <v>0</v>
      </c>
      <c r="E258" s="200"/>
      <c r="F258" s="200">
        <v>-143294857</v>
      </c>
      <c r="G258" s="200"/>
      <c r="H258" s="200">
        <v>-707099870</v>
      </c>
      <c r="I258" s="200"/>
      <c r="J258" s="234">
        <f t="shared" si="6"/>
        <v>-850394727</v>
      </c>
      <c r="K258" s="234"/>
      <c r="L258" s="218">
        <f>J258/درآمدها!$J$7</f>
        <v>2.5781000450311492E-3</v>
      </c>
      <c r="M258" s="218"/>
      <c r="N258" s="200">
        <v>0</v>
      </c>
      <c r="O258" s="200"/>
      <c r="P258" s="200">
        <v>-7342992025</v>
      </c>
      <c r="Q258" s="200"/>
      <c r="R258" s="200">
        <v>-2319962800</v>
      </c>
      <c r="S258" s="200"/>
      <c r="T258" s="234">
        <f t="shared" si="7"/>
        <v>-9662954825</v>
      </c>
      <c r="U258" s="228"/>
      <c r="V258" s="218">
        <f>T258/درآمدها!$J$5</f>
        <v>1.6039573135201639E-2</v>
      </c>
    </row>
    <row r="259" spans="1:22" s="99" customFormat="1" ht="42.75" customHeight="1">
      <c r="A259" s="100"/>
      <c r="B259" s="233" t="s">
        <v>251</v>
      </c>
      <c r="C259" s="223"/>
      <c r="D259" s="200">
        <v>0</v>
      </c>
      <c r="E259" s="200"/>
      <c r="F259" s="200">
        <v>-1085036984</v>
      </c>
      <c r="G259" s="200"/>
      <c r="H259" s="200">
        <v>415147543</v>
      </c>
      <c r="I259" s="200"/>
      <c r="J259" s="234">
        <f t="shared" si="6"/>
        <v>-669889441</v>
      </c>
      <c r="K259" s="234"/>
      <c r="L259" s="218">
        <f>J259/درآمدها!$J$7</f>
        <v>2.0308710098669172E-3</v>
      </c>
      <c r="M259" s="218"/>
      <c r="N259" s="200">
        <v>2189886160</v>
      </c>
      <c r="O259" s="200"/>
      <c r="P259" s="200">
        <v>6732595032</v>
      </c>
      <c r="Q259" s="200"/>
      <c r="R259" s="200">
        <v>286957513</v>
      </c>
      <c r="S259" s="200"/>
      <c r="T259" s="234">
        <f t="shared" si="7"/>
        <v>9209438705</v>
      </c>
      <c r="U259" s="228"/>
      <c r="V259" s="218">
        <f>T259/درآمدها!$J$5</f>
        <v>-1.5286780112107601E-2</v>
      </c>
    </row>
    <row r="260" spans="1:22" s="99" customFormat="1" ht="42.75" customHeight="1">
      <c r="A260" s="100"/>
      <c r="B260" s="233" t="s">
        <v>144</v>
      </c>
      <c r="C260" s="223"/>
      <c r="D260" s="200">
        <v>0</v>
      </c>
      <c r="E260" s="200"/>
      <c r="F260" s="200">
        <v>2211616134</v>
      </c>
      <c r="G260" s="200"/>
      <c r="H260" s="200">
        <v>-1632516803</v>
      </c>
      <c r="I260" s="200"/>
      <c r="J260" s="234">
        <f t="shared" si="6"/>
        <v>579099331</v>
      </c>
      <c r="K260" s="234"/>
      <c r="L260" s="218">
        <f>J260/درآمدها!$J$7</f>
        <v>-1.7556270799038106E-3</v>
      </c>
      <c r="M260" s="218"/>
      <c r="N260" s="200">
        <v>0</v>
      </c>
      <c r="O260" s="200"/>
      <c r="P260" s="200">
        <v>-13368285829</v>
      </c>
      <c r="Q260" s="200"/>
      <c r="R260" s="200">
        <v>-969446955</v>
      </c>
      <c r="S260" s="200"/>
      <c r="T260" s="234">
        <f t="shared" si="7"/>
        <v>-14337732784</v>
      </c>
      <c r="U260" s="228"/>
      <c r="V260" s="218">
        <f>T260/درآمدها!$J$5</f>
        <v>2.3799253721746155E-2</v>
      </c>
    </row>
    <row r="261" spans="1:22" s="99" customFormat="1" ht="42.75" customHeight="1">
      <c r="A261" s="100"/>
      <c r="B261" s="233" t="s">
        <v>77</v>
      </c>
      <c r="C261" s="223"/>
      <c r="D261" s="200">
        <v>0</v>
      </c>
      <c r="E261" s="200"/>
      <c r="F261" s="200">
        <v>-4646722765</v>
      </c>
      <c r="G261" s="200"/>
      <c r="H261" s="200">
        <v>0</v>
      </c>
      <c r="I261" s="200"/>
      <c r="J261" s="234">
        <f t="shared" si="6"/>
        <v>-4646722765</v>
      </c>
      <c r="K261" s="234"/>
      <c r="L261" s="218">
        <f>J261/درآمدها!$J$7</f>
        <v>1.4087241829397849E-2</v>
      </c>
      <c r="M261" s="218"/>
      <c r="N261" s="200">
        <v>15866038714</v>
      </c>
      <c r="O261" s="200"/>
      <c r="P261" s="200">
        <v>-51170824503</v>
      </c>
      <c r="Q261" s="200"/>
      <c r="R261" s="200">
        <v>-27581243940</v>
      </c>
      <c r="S261" s="200"/>
      <c r="T261" s="234">
        <f t="shared" si="7"/>
        <v>-62886029729</v>
      </c>
      <c r="U261" s="228"/>
      <c r="V261" s="218">
        <f>T261/درآمدها!$J$5</f>
        <v>0.10438474475852268</v>
      </c>
    </row>
    <row r="262" spans="1:22" s="99" customFormat="1" ht="42.75" customHeight="1">
      <c r="A262" s="100"/>
      <c r="B262" s="233" t="s">
        <v>505</v>
      </c>
      <c r="C262" s="223"/>
      <c r="D262" s="200">
        <v>0</v>
      </c>
      <c r="E262" s="200"/>
      <c r="F262" s="200">
        <v>-877349947</v>
      </c>
      <c r="G262" s="200"/>
      <c r="H262" s="200">
        <v>-1082624223</v>
      </c>
      <c r="I262" s="200"/>
      <c r="J262" s="234">
        <f t="shared" si="6"/>
        <v>-1959974170</v>
      </c>
      <c r="K262" s="234"/>
      <c r="L262" s="218">
        <f>J262/درآمدها!$J$7</f>
        <v>5.9419576997646285E-3</v>
      </c>
      <c r="M262" s="218"/>
      <c r="N262" s="200">
        <v>0</v>
      </c>
      <c r="O262" s="200"/>
      <c r="P262" s="200">
        <v>-9371854845</v>
      </c>
      <c r="Q262" s="200"/>
      <c r="R262" s="200">
        <v>-3601712997</v>
      </c>
      <c r="S262" s="200"/>
      <c r="T262" s="234">
        <f t="shared" si="7"/>
        <v>-12973567842</v>
      </c>
      <c r="U262" s="228"/>
      <c r="V262" s="218">
        <f>T262/درآمدها!$J$5</f>
        <v>2.1534871475119323E-2</v>
      </c>
    </row>
    <row r="263" spans="1:22" s="99" customFormat="1" ht="42.75" customHeight="1">
      <c r="A263" s="100"/>
      <c r="B263" s="233" t="s">
        <v>206</v>
      </c>
      <c r="C263" s="223"/>
      <c r="D263" s="200">
        <v>0</v>
      </c>
      <c r="E263" s="200"/>
      <c r="F263" s="200">
        <v>-1475130086</v>
      </c>
      <c r="G263" s="200"/>
      <c r="H263" s="200">
        <v>324600526</v>
      </c>
      <c r="I263" s="200"/>
      <c r="J263" s="234">
        <f t="shared" si="6"/>
        <v>-1150529560</v>
      </c>
      <c r="K263" s="234"/>
      <c r="L263" s="218">
        <f>J263/درآمدها!$J$7</f>
        <v>3.4880041188751023E-3</v>
      </c>
      <c r="M263" s="218"/>
      <c r="N263" s="200">
        <v>6710867435</v>
      </c>
      <c r="O263" s="200"/>
      <c r="P263" s="200">
        <v>2592761772</v>
      </c>
      <c r="Q263" s="200"/>
      <c r="R263" s="200">
        <v>-143525729</v>
      </c>
      <c r="S263" s="200"/>
      <c r="T263" s="234">
        <f t="shared" si="7"/>
        <v>9160103478</v>
      </c>
      <c r="U263" s="228"/>
      <c r="V263" s="218">
        <f>T263/درآمدها!$J$5</f>
        <v>-1.5204888393069344E-2</v>
      </c>
    </row>
    <row r="264" spans="1:22" s="99" customFormat="1" ht="42.75" customHeight="1">
      <c r="A264" s="100"/>
      <c r="B264" s="233" t="s">
        <v>157</v>
      </c>
      <c r="C264" s="223"/>
      <c r="D264" s="200">
        <v>0</v>
      </c>
      <c r="E264" s="200"/>
      <c r="F264" s="200">
        <v>26088815</v>
      </c>
      <c r="G264" s="200"/>
      <c r="H264" s="200">
        <v>681647645</v>
      </c>
      <c r="I264" s="200"/>
      <c r="J264" s="234">
        <f t="shared" si="6"/>
        <v>707736460</v>
      </c>
      <c r="K264" s="234"/>
      <c r="L264" s="218">
        <f>J264/درآمدها!$J$7</f>
        <v>-2.1456099637788394E-3</v>
      </c>
      <c r="M264" s="218"/>
      <c r="N264" s="200">
        <v>0</v>
      </c>
      <c r="O264" s="200"/>
      <c r="P264" s="200">
        <v>6839299090</v>
      </c>
      <c r="Q264" s="200"/>
      <c r="R264" s="200">
        <v>-2087412977</v>
      </c>
      <c r="S264" s="200"/>
      <c r="T264" s="234">
        <f t="shared" si="7"/>
        <v>4751886113</v>
      </c>
      <c r="U264" s="228"/>
      <c r="V264" s="218">
        <f>T264/درآمدها!$J$5</f>
        <v>-7.887672686042237E-3</v>
      </c>
    </row>
    <row r="265" spans="1:22" s="99" customFormat="1" ht="42.75" customHeight="1">
      <c r="A265" s="100"/>
      <c r="B265" s="233" t="s">
        <v>383</v>
      </c>
      <c r="C265" s="223"/>
      <c r="D265" s="200">
        <v>0</v>
      </c>
      <c r="E265" s="200"/>
      <c r="F265" s="200">
        <v>-289163243</v>
      </c>
      <c r="G265" s="200"/>
      <c r="H265" s="200">
        <v>-807408882</v>
      </c>
      <c r="I265" s="200"/>
      <c r="J265" s="234">
        <f t="shared" si="6"/>
        <v>-1096572125</v>
      </c>
      <c r="K265" s="234"/>
      <c r="L265" s="218">
        <f>J265/درآمدها!$J$7</f>
        <v>3.32442400579749E-3</v>
      </c>
      <c r="M265" s="218"/>
      <c r="N265" s="200">
        <v>2200889700</v>
      </c>
      <c r="O265" s="200"/>
      <c r="P265" s="200">
        <v>-7721061571</v>
      </c>
      <c r="Q265" s="200"/>
      <c r="R265" s="200">
        <v>-3659773643</v>
      </c>
      <c r="S265" s="200"/>
      <c r="T265" s="234">
        <f t="shared" si="7"/>
        <v>-9179945514</v>
      </c>
      <c r="U265" s="228"/>
      <c r="V265" s="218">
        <f>T265/درآمدها!$J$5</f>
        <v>1.5237824259306646E-2</v>
      </c>
    </row>
    <row r="266" spans="1:22" s="99" customFormat="1" ht="42.75" customHeight="1">
      <c r="A266" s="100"/>
      <c r="B266" s="233" t="s">
        <v>355</v>
      </c>
      <c r="C266" s="223"/>
      <c r="D266" s="200">
        <v>0</v>
      </c>
      <c r="E266" s="200"/>
      <c r="F266" s="200">
        <v>-162405213</v>
      </c>
      <c r="G266" s="200"/>
      <c r="H266" s="200">
        <v>-266701749</v>
      </c>
      <c r="I266" s="200"/>
      <c r="J266" s="234">
        <f t="shared" si="6"/>
        <v>-429106962</v>
      </c>
      <c r="K266" s="234"/>
      <c r="L266" s="218">
        <f>J266/درآمدها!$J$7</f>
        <v>1.3009025608120681E-3</v>
      </c>
      <c r="M266" s="218"/>
      <c r="N266" s="200">
        <v>0</v>
      </c>
      <c r="O266" s="200"/>
      <c r="P266" s="200">
        <v>-2207445998</v>
      </c>
      <c r="Q266" s="200"/>
      <c r="R266" s="200">
        <v>-1085434884</v>
      </c>
      <c r="S266" s="200"/>
      <c r="T266" s="234">
        <f t="shared" si="7"/>
        <v>-3292880882</v>
      </c>
      <c r="U266" s="228"/>
      <c r="V266" s="218">
        <f>T266/درآمدها!$J$5</f>
        <v>5.4658647058661259E-3</v>
      </c>
    </row>
    <row r="267" spans="1:22" s="99" customFormat="1" ht="42.75" customHeight="1">
      <c r="A267" s="100"/>
      <c r="B267" s="233" t="s">
        <v>209</v>
      </c>
      <c r="C267" s="223"/>
      <c r="D267" s="200">
        <v>0</v>
      </c>
      <c r="E267" s="200"/>
      <c r="F267" s="200">
        <v>-1580174552</v>
      </c>
      <c r="G267" s="200"/>
      <c r="H267" s="200">
        <v>814711444</v>
      </c>
      <c r="I267" s="200"/>
      <c r="J267" s="234">
        <f t="shared" si="6"/>
        <v>-765463108</v>
      </c>
      <c r="K267" s="234"/>
      <c r="L267" s="218">
        <f>J267/درآمدها!$J$7</f>
        <v>2.320617015308096E-3</v>
      </c>
      <c r="M267" s="218"/>
      <c r="N267" s="200">
        <v>2366954100</v>
      </c>
      <c r="O267" s="200"/>
      <c r="P267" s="200">
        <v>7814835246</v>
      </c>
      <c r="Q267" s="200"/>
      <c r="R267" s="200">
        <v>-576256630</v>
      </c>
      <c r="S267" s="200"/>
      <c r="T267" s="234">
        <f t="shared" si="7"/>
        <v>9605532716</v>
      </c>
      <c r="U267" s="228"/>
      <c r="V267" s="218">
        <f>T267/درآمدها!$J$5</f>
        <v>-1.5944257971924655E-2</v>
      </c>
    </row>
    <row r="268" spans="1:22" s="99" customFormat="1" ht="42.75" customHeight="1">
      <c r="A268" s="100"/>
      <c r="B268" s="233" t="s">
        <v>149</v>
      </c>
      <c r="C268" s="223"/>
      <c r="D268" s="200">
        <v>0</v>
      </c>
      <c r="E268" s="200"/>
      <c r="F268" s="200">
        <v>-756743754</v>
      </c>
      <c r="G268" s="200"/>
      <c r="H268" s="200">
        <v>125475847</v>
      </c>
      <c r="I268" s="200"/>
      <c r="J268" s="234">
        <f t="shared" si="6"/>
        <v>-631267907</v>
      </c>
      <c r="K268" s="234"/>
      <c r="L268" s="218">
        <f>J268/درآمدها!$J$7</f>
        <v>1.9137839967620345E-3</v>
      </c>
      <c r="M268" s="218"/>
      <c r="N268" s="200">
        <v>0</v>
      </c>
      <c r="O268" s="200"/>
      <c r="P268" s="200">
        <v>964798967</v>
      </c>
      <c r="Q268" s="200"/>
      <c r="R268" s="200">
        <v>-3668671337</v>
      </c>
      <c r="S268" s="200"/>
      <c r="T268" s="234">
        <f t="shared" si="7"/>
        <v>-2703872370</v>
      </c>
      <c r="U268" s="228"/>
      <c r="V268" s="218">
        <f>T268/درآمدها!$J$5</f>
        <v>4.488167378643001E-3</v>
      </c>
    </row>
    <row r="269" spans="1:22" s="99" customFormat="1" ht="42.75" customHeight="1">
      <c r="A269" s="100"/>
      <c r="B269" s="233" t="s">
        <v>167</v>
      </c>
      <c r="C269" s="223"/>
      <c r="D269" s="200">
        <v>0</v>
      </c>
      <c r="E269" s="200"/>
      <c r="F269" s="200">
        <v>-90937640</v>
      </c>
      <c r="G269" s="200"/>
      <c r="H269" s="200">
        <v>60605037</v>
      </c>
      <c r="I269" s="200"/>
      <c r="J269" s="234">
        <f t="shared" si="6"/>
        <v>-30332603</v>
      </c>
      <c r="K269" s="234"/>
      <c r="L269" s="218">
        <f>J269/درآمدها!$J$7</f>
        <v>9.1957866949722949E-5</v>
      </c>
      <c r="M269" s="218"/>
      <c r="N269" s="200">
        <v>1392006600</v>
      </c>
      <c r="O269" s="200"/>
      <c r="P269" s="200">
        <v>733861232</v>
      </c>
      <c r="Q269" s="200"/>
      <c r="R269" s="200">
        <v>-2256213888</v>
      </c>
      <c r="S269" s="200"/>
      <c r="T269" s="234">
        <f t="shared" si="7"/>
        <v>-130346056</v>
      </c>
      <c r="U269" s="228"/>
      <c r="V269" s="218">
        <f>T269/درآمدها!$J$5</f>
        <v>2.1636188267051002E-4</v>
      </c>
    </row>
    <row r="270" spans="1:22" s="99" customFormat="1" ht="42.75" customHeight="1">
      <c r="A270" s="100"/>
      <c r="B270" s="233" t="s">
        <v>74</v>
      </c>
      <c r="C270" s="223"/>
      <c r="D270" s="200">
        <v>0</v>
      </c>
      <c r="E270" s="200"/>
      <c r="F270" s="200">
        <v>-3768063716</v>
      </c>
      <c r="G270" s="200"/>
      <c r="H270" s="200">
        <v>252830605</v>
      </c>
      <c r="I270" s="200"/>
      <c r="J270" s="234">
        <f t="shared" ref="J270:J333" si="8">D270+F270+H270</f>
        <v>-3515233111</v>
      </c>
      <c r="K270" s="234"/>
      <c r="L270" s="218">
        <f>J270/درآمدها!$J$7</f>
        <v>1.065696006104714E-2</v>
      </c>
      <c r="M270" s="218"/>
      <c r="N270" s="200">
        <v>3395150150</v>
      </c>
      <c r="O270" s="200"/>
      <c r="P270" s="200">
        <v>2251163514</v>
      </c>
      <c r="Q270" s="200"/>
      <c r="R270" s="200">
        <v>4425870750</v>
      </c>
      <c r="S270" s="200"/>
      <c r="T270" s="234">
        <f t="shared" ref="T270:T334" si="9">N270+P270+R270</f>
        <v>10072184414</v>
      </c>
      <c r="U270" s="228"/>
      <c r="V270" s="218">
        <f>T270/درآمدها!$J$5</f>
        <v>-1.6718854787732187E-2</v>
      </c>
    </row>
    <row r="271" spans="1:22" s="99" customFormat="1" ht="42.75" customHeight="1">
      <c r="A271" s="100"/>
      <c r="B271" s="233" t="s">
        <v>302</v>
      </c>
      <c r="C271" s="223"/>
      <c r="D271" s="200">
        <v>0</v>
      </c>
      <c r="E271" s="200"/>
      <c r="F271" s="200">
        <v>-87192446</v>
      </c>
      <c r="G271" s="200"/>
      <c r="H271" s="200">
        <v>-273056094</v>
      </c>
      <c r="I271" s="200"/>
      <c r="J271" s="234">
        <f t="shared" si="8"/>
        <v>-360248540</v>
      </c>
      <c r="K271" s="234"/>
      <c r="L271" s="218">
        <f>J271/درآمدها!$J$7</f>
        <v>1.092147855235238E-3</v>
      </c>
      <c r="M271" s="218"/>
      <c r="N271" s="200">
        <v>0</v>
      </c>
      <c r="O271" s="200"/>
      <c r="P271" s="200">
        <v>-2691820672</v>
      </c>
      <c r="Q271" s="200"/>
      <c r="R271" s="200">
        <v>-2446199383</v>
      </c>
      <c r="S271" s="200"/>
      <c r="T271" s="234">
        <f t="shared" si="9"/>
        <v>-5138020055</v>
      </c>
      <c r="U271" s="228"/>
      <c r="V271" s="218">
        <f>T271/درآمدها!$J$5</f>
        <v>8.5286177918466322E-3</v>
      </c>
    </row>
    <row r="272" spans="1:22" s="99" customFormat="1" ht="42.75" customHeight="1">
      <c r="A272" s="100"/>
      <c r="B272" s="233" t="s">
        <v>350</v>
      </c>
      <c r="C272" s="223"/>
      <c r="D272" s="200">
        <v>0</v>
      </c>
      <c r="E272" s="200"/>
      <c r="F272" s="200">
        <v>-708749253</v>
      </c>
      <c r="G272" s="200"/>
      <c r="H272" s="200">
        <v>-409046156</v>
      </c>
      <c r="I272" s="200"/>
      <c r="J272" s="234">
        <f t="shared" si="8"/>
        <v>-1117795409</v>
      </c>
      <c r="K272" s="234"/>
      <c r="L272" s="218">
        <f>J272/درآمدها!$J$7</f>
        <v>3.3887655964716626E-3</v>
      </c>
      <c r="M272" s="218"/>
      <c r="N272" s="200">
        <v>0</v>
      </c>
      <c r="O272" s="200"/>
      <c r="P272" s="200">
        <v>-3657637831</v>
      </c>
      <c r="Q272" s="200"/>
      <c r="R272" s="200">
        <v>-3065002646</v>
      </c>
      <c r="S272" s="200"/>
      <c r="T272" s="234">
        <f t="shared" si="9"/>
        <v>-6722640477</v>
      </c>
      <c r="U272" s="228"/>
      <c r="V272" s="218">
        <f>T272/درآمدها!$J$5</f>
        <v>1.1158934875027561E-2</v>
      </c>
    </row>
    <row r="273" spans="1:22" s="99" customFormat="1" ht="42.75" customHeight="1">
      <c r="A273" s="100"/>
      <c r="B273" s="233" t="s">
        <v>90</v>
      </c>
      <c r="C273" s="223"/>
      <c r="D273" s="200">
        <v>0</v>
      </c>
      <c r="E273" s="200"/>
      <c r="F273" s="200">
        <v>-578585174</v>
      </c>
      <c r="G273" s="200"/>
      <c r="H273" s="200">
        <v>93600070</v>
      </c>
      <c r="I273" s="200"/>
      <c r="J273" s="234">
        <f t="shared" si="8"/>
        <v>-484985104</v>
      </c>
      <c r="K273" s="234"/>
      <c r="L273" s="218">
        <f>J273/درآمدها!$J$7</f>
        <v>1.4703055872332996E-3</v>
      </c>
      <c r="M273" s="218"/>
      <c r="N273" s="200">
        <v>0</v>
      </c>
      <c r="O273" s="200"/>
      <c r="P273" s="200">
        <v>1750480811</v>
      </c>
      <c r="Q273" s="200"/>
      <c r="R273" s="200">
        <v>1928383118</v>
      </c>
      <c r="S273" s="200"/>
      <c r="T273" s="234">
        <f t="shared" si="9"/>
        <v>3678863929</v>
      </c>
      <c r="U273" s="228"/>
      <c r="V273" s="218">
        <f>T273/درآمدها!$J$5</f>
        <v>-6.1065593405225044E-3</v>
      </c>
    </row>
    <row r="274" spans="1:22" s="99" customFormat="1" ht="42.75" customHeight="1">
      <c r="A274" s="100"/>
      <c r="B274" s="233" t="s">
        <v>480</v>
      </c>
      <c r="C274" s="223"/>
      <c r="D274" s="200">
        <v>0</v>
      </c>
      <c r="E274" s="200"/>
      <c r="F274" s="200">
        <v>-122354322</v>
      </c>
      <c r="G274" s="200"/>
      <c r="H274" s="200">
        <v>-150022803</v>
      </c>
      <c r="I274" s="200"/>
      <c r="J274" s="234">
        <f t="shared" si="8"/>
        <v>-272377125</v>
      </c>
      <c r="K274" s="234"/>
      <c r="L274" s="218">
        <f>J274/درآمدها!$J$7</f>
        <v>8.2575238995802813E-4</v>
      </c>
      <c r="M274" s="218"/>
      <c r="N274" s="200">
        <v>0</v>
      </c>
      <c r="O274" s="200"/>
      <c r="P274" s="200">
        <v>-1315784730</v>
      </c>
      <c r="Q274" s="200"/>
      <c r="R274" s="200">
        <v>-1303630532</v>
      </c>
      <c r="S274" s="200"/>
      <c r="T274" s="234">
        <f t="shared" si="9"/>
        <v>-2619415262</v>
      </c>
      <c r="U274" s="228"/>
      <c r="V274" s="218">
        <f>T274/درآمدها!$J$5</f>
        <v>4.3479767242223825E-3</v>
      </c>
    </row>
    <row r="275" spans="1:22" s="99" customFormat="1" ht="42.75" customHeight="1">
      <c r="A275" s="100"/>
      <c r="B275" s="233" t="s">
        <v>339</v>
      </c>
      <c r="C275" s="223"/>
      <c r="D275" s="200">
        <v>0</v>
      </c>
      <c r="E275" s="200"/>
      <c r="F275" s="200">
        <v>-576803805</v>
      </c>
      <c r="G275" s="200"/>
      <c r="H275" s="200">
        <v>-859532633</v>
      </c>
      <c r="I275" s="200"/>
      <c r="J275" s="234">
        <f t="shared" si="8"/>
        <v>-1436336438</v>
      </c>
      <c r="K275" s="234"/>
      <c r="L275" s="218">
        <f>J275/درآمدها!$J$7</f>
        <v>4.3544708332695012E-3</v>
      </c>
      <c r="M275" s="218"/>
      <c r="N275" s="200">
        <v>1539720000</v>
      </c>
      <c r="O275" s="200"/>
      <c r="P275" s="200">
        <v>-7708893957</v>
      </c>
      <c r="Q275" s="200"/>
      <c r="R275" s="200">
        <v>-7455984343</v>
      </c>
      <c r="S275" s="200"/>
      <c r="T275" s="234">
        <f t="shared" si="9"/>
        <v>-13625158300</v>
      </c>
      <c r="U275" s="228"/>
      <c r="V275" s="218">
        <f>T275/درآمدها!$J$5</f>
        <v>2.2616448797436E-2</v>
      </c>
    </row>
    <row r="276" spans="1:22" s="99" customFormat="1" ht="42.75" customHeight="1">
      <c r="A276" s="100"/>
      <c r="B276" s="233" t="s">
        <v>262</v>
      </c>
      <c r="C276" s="223"/>
      <c r="D276" s="200">
        <v>0</v>
      </c>
      <c r="E276" s="200"/>
      <c r="F276" s="200">
        <v>16879450</v>
      </c>
      <c r="G276" s="200"/>
      <c r="H276" s="200">
        <v>-1187642683</v>
      </c>
      <c r="I276" s="200"/>
      <c r="J276" s="234">
        <f t="shared" si="8"/>
        <v>-1170763233</v>
      </c>
      <c r="K276" s="234"/>
      <c r="L276" s="218">
        <f>J276/درآمدها!$J$7</f>
        <v>3.5493455543476266E-3</v>
      </c>
      <c r="M276" s="218"/>
      <c r="N276" s="200">
        <v>821320380</v>
      </c>
      <c r="O276" s="200"/>
      <c r="P276" s="200">
        <v>-10366420637</v>
      </c>
      <c r="Q276" s="200"/>
      <c r="R276" s="200">
        <v>-3861019075</v>
      </c>
      <c r="S276" s="200"/>
      <c r="T276" s="234">
        <f t="shared" si="9"/>
        <v>-13406119332</v>
      </c>
      <c r="U276" s="228"/>
      <c r="V276" s="218">
        <f>T276/درآمدها!$J$5</f>
        <v>2.2252865234196575E-2</v>
      </c>
    </row>
    <row r="277" spans="1:22" s="99" customFormat="1" ht="42.75" customHeight="1">
      <c r="A277" s="100"/>
      <c r="B277" s="233" t="s">
        <v>524</v>
      </c>
      <c r="C277" s="223"/>
      <c r="D277" s="200">
        <v>0</v>
      </c>
      <c r="E277" s="200"/>
      <c r="F277" s="200">
        <v>0</v>
      </c>
      <c r="G277" s="200"/>
      <c r="H277" s="200">
        <v>0</v>
      </c>
      <c r="I277" s="200"/>
      <c r="J277" s="234">
        <f t="shared" si="8"/>
        <v>0</v>
      </c>
      <c r="K277" s="234"/>
      <c r="L277" s="218">
        <f>J277/درآمدها!$J$7</f>
        <v>0</v>
      </c>
      <c r="M277" s="218"/>
      <c r="N277" s="200">
        <v>0</v>
      </c>
      <c r="O277" s="200"/>
      <c r="P277" s="200">
        <v>0</v>
      </c>
      <c r="Q277" s="200"/>
      <c r="R277" s="200">
        <v>-3223346697</v>
      </c>
      <c r="S277" s="200"/>
      <c r="T277" s="234">
        <f t="shared" si="9"/>
        <v>-3223346697</v>
      </c>
      <c r="U277" s="228"/>
      <c r="V277" s="218">
        <f>T277/درآمدها!$J$5</f>
        <v>5.3504446644913441E-3</v>
      </c>
    </row>
    <row r="278" spans="1:22" s="99" customFormat="1" ht="42.75" customHeight="1">
      <c r="A278" s="100"/>
      <c r="B278" s="233" t="s">
        <v>376</v>
      </c>
      <c r="C278" s="223"/>
      <c r="D278" s="200">
        <v>0</v>
      </c>
      <c r="E278" s="200"/>
      <c r="F278" s="200">
        <v>3578874</v>
      </c>
      <c r="G278" s="200"/>
      <c r="H278" s="200">
        <v>-195022774</v>
      </c>
      <c r="I278" s="200"/>
      <c r="J278" s="234">
        <f t="shared" si="8"/>
        <v>-191443900</v>
      </c>
      <c r="K278" s="234"/>
      <c r="L278" s="218">
        <f>J278/درآمدها!$J$7</f>
        <v>5.8039109549998279E-4</v>
      </c>
      <c r="M278" s="218"/>
      <c r="N278" s="200">
        <v>0</v>
      </c>
      <c r="O278" s="200"/>
      <c r="P278" s="200">
        <v>-2062473715</v>
      </c>
      <c r="Q278" s="200"/>
      <c r="R278" s="200">
        <v>-2819725377</v>
      </c>
      <c r="S278" s="200"/>
      <c r="T278" s="234">
        <f t="shared" si="9"/>
        <v>-4882199092</v>
      </c>
      <c r="U278" s="228"/>
      <c r="V278" s="218">
        <f>T278/درآمدها!$J$5</f>
        <v>8.1039796640826212E-3</v>
      </c>
    </row>
    <row r="279" spans="1:22" s="99" customFormat="1" ht="42.75" customHeight="1">
      <c r="A279" s="100"/>
      <c r="B279" s="233" t="s">
        <v>178</v>
      </c>
      <c r="C279" s="223"/>
      <c r="D279" s="200">
        <v>0</v>
      </c>
      <c r="E279" s="200"/>
      <c r="F279" s="200">
        <v>5325476978</v>
      </c>
      <c r="G279" s="200"/>
      <c r="H279" s="200">
        <v>-1595035586</v>
      </c>
      <c r="I279" s="200"/>
      <c r="J279" s="234">
        <f t="shared" si="8"/>
        <v>3730441392</v>
      </c>
      <c r="K279" s="234"/>
      <c r="L279" s="218">
        <f>J279/درآمدها!$J$7</f>
        <v>-1.130939646654378E-2</v>
      </c>
      <c r="M279" s="218"/>
      <c r="N279" s="200">
        <v>0</v>
      </c>
      <c r="O279" s="200"/>
      <c r="P279" s="200">
        <v>-11652468217</v>
      </c>
      <c r="Q279" s="200"/>
      <c r="R279" s="200">
        <v>-6015981398</v>
      </c>
      <c r="S279" s="200"/>
      <c r="T279" s="234">
        <f t="shared" si="9"/>
        <v>-17668449615</v>
      </c>
      <c r="U279" s="228"/>
      <c r="V279" s="218">
        <f>T279/درآمدها!$J$5</f>
        <v>2.9327922454135843E-2</v>
      </c>
    </row>
    <row r="280" spans="1:22" s="99" customFormat="1" ht="42.75" customHeight="1">
      <c r="A280" s="100"/>
      <c r="B280" s="233" t="s">
        <v>96</v>
      </c>
      <c r="C280" s="223"/>
      <c r="D280" s="200">
        <v>0</v>
      </c>
      <c r="E280" s="200"/>
      <c r="F280" s="200">
        <v>-11102438957</v>
      </c>
      <c r="G280" s="200"/>
      <c r="H280" s="200">
        <v>-14266</v>
      </c>
      <c r="I280" s="200"/>
      <c r="J280" s="234">
        <f t="shared" si="8"/>
        <v>-11102453223</v>
      </c>
      <c r="K280" s="234"/>
      <c r="L280" s="218">
        <f>J280/درآمدها!$J$7</f>
        <v>3.3658763683952764E-2</v>
      </c>
      <c r="M280" s="218"/>
      <c r="N280" s="200">
        <v>3577438200</v>
      </c>
      <c r="O280" s="200"/>
      <c r="P280" s="200">
        <v>-3299934592</v>
      </c>
      <c r="Q280" s="200"/>
      <c r="R280" s="200">
        <v>4087158150</v>
      </c>
      <c r="S280" s="200"/>
      <c r="T280" s="234">
        <f t="shared" si="9"/>
        <v>4364661758</v>
      </c>
      <c r="U280" s="228"/>
      <c r="V280" s="218">
        <f>T280/درآمدها!$J$5</f>
        <v>-7.2449175998148957E-3</v>
      </c>
    </row>
    <row r="281" spans="1:22" s="99" customFormat="1" ht="42.75" customHeight="1">
      <c r="A281" s="100"/>
      <c r="B281" s="233" t="s">
        <v>207</v>
      </c>
      <c r="C281" s="223"/>
      <c r="D281" s="200">
        <v>0</v>
      </c>
      <c r="E281" s="200"/>
      <c r="F281" s="200">
        <v>38194387</v>
      </c>
      <c r="G281" s="200"/>
      <c r="H281" s="200">
        <v>-420054031</v>
      </c>
      <c r="I281" s="200"/>
      <c r="J281" s="234">
        <f t="shared" si="8"/>
        <v>-381859644</v>
      </c>
      <c r="K281" s="234"/>
      <c r="L281" s="218">
        <f>J281/درآمدها!$J$7</f>
        <v>1.1576651808095919E-3</v>
      </c>
      <c r="M281" s="218"/>
      <c r="N281" s="200">
        <v>38678387</v>
      </c>
      <c r="O281" s="200"/>
      <c r="P281" s="200">
        <v>-3864435647</v>
      </c>
      <c r="Q281" s="200"/>
      <c r="R281" s="200">
        <v>-1530561859</v>
      </c>
      <c r="S281" s="200"/>
      <c r="T281" s="234">
        <f t="shared" si="9"/>
        <v>-5356319119</v>
      </c>
      <c r="U281" s="228"/>
      <c r="V281" s="218">
        <f>T281/درآمدها!$J$5</f>
        <v>8.8909731858007844E-3</v>
      </c>
    </row>
    <row r="282" spans="1:22" s="99" customFormat="1" ht="42.75" customHeight="1">
      <c r="A282" s="100"/>
      <c r="B282" s="233" t="s">
        <v>408</v>
      </c>
      <c r="C282" s="223"/>
      <c r="D282" s="200">
        <v>0</v>
      </c>
      <c r="E282" s="200"/>
      <c r="F282" s="200">
        <v>-154546687</v>
      </c>
      <c r="G282" s="200"/>
      <c r="H282" s="200">
        <v>-1261139865</v>
      </c>
      <c r="I282" s="200"/>
      <c r="J282" s="234">
        <f t="shared" si="8"/>
        <v>-1415686552</v>
      </c>
      <c r="K282" s="234"/>
      <c r="L282" s="218">
        <f>J282/درآمدها!$J$7</f>
        <v>4.2918675852292674E-3</v>
      </c>
      <c r="M282" s="218"/>
      <c r="N282" s="200">
        <v>5929784000</v>
      </c>
      <c r="O282" s="200"/>
      <c r="P282" s="200">
        <v>0</v>
      </c>
      <c r="Q282" s="200"/>
      <c r="R282" s="200">
        <v>2067355571</v>
      </c>
      <c r="S282" s="200"/>
      <c r="T282" s="234">
        <f t="shared" si="9"/>
        <v>7997139571</v>
      </c>
      <c r="U282" s="228"/>
      <c r="V282" s="218">
        <f>T282/درآمدها!$J$5</f>
        <v>-1.3274480461153306E-2</v>
      </c>
    </row>
    <row r="283" spans="1:22" s="99" customFormat="1" ht="42.75" customHeight="1">
      <c r="A283" s="100"/>
      <c r="B283" s="233" t="s">
        <v>115</v>
      </c>
      <c r="C283" s="223"/>
      <c r="D283" s="200">
        <v>0</v>
      </c>
      <c r="E283" s="200"/>
      <c r="F283" s="200">
        <v>0</v>
      </c>
      <c r="G283" s="200"/>
      <c r="H283" s="200">
        <v>0</v>
      </c>
      <c r="I283" s="200"/>
      <c r="J283" s="234">
        <f t="shared" si="8"/>
        <v>0</v>
      </c>
      <c r="K283" s="234"/>
      <c r="L283" s="218">
        <f>J283/درآمدها!$J$7</f>
        <v>0</v>
      </c>
      <c r="M283" s="218"/>
      <c r="N283" s="200">
        <v>0</v>
      </c>
      <c r="O283" s="200"/>
      <c r="P283" s="200">
        <v>0</v>
      </c>
      <c r="Q283" s="200"/>
      <c r="R283" s="200">
        <v>-736274817</v>
      </c>
      <c r="S283" s="200"/>
      <c r="T283" s="234">
        <f t="shared" si="9"/>
        <v>-736274817</v>
      </c>
      <c r="U283" s="228"/>
      <c r="V283" s="218">
        <f>T283/درآمدها!$J$5</f>
        <v>1.2221451914817064E-3</v>
      </c>
    </row>
    <row r="284" spans="1:22" s="99" customFormat="1" ht="42.75" customHeight="1">
      <c r="A284" s="100"/>
      <c r="B284" s="233" t="s">
        <v>270</v>
      </c>
      <c r="C284" s="223"/>
      <c r="D284" s="200">
        <v>0</v>
      </c>
      <c r="E284" s="200"/>
      <c r="F284" s="200">
        <v>0</v>
      </c>
      <c r="G284" s="200"/>
      <c r="H284" s="200">
        <v>0</v>
      </c>
      <c r="I284" s="200"/>
      <c r="J284" s="234">
        <f t="shared" si="8"/>
        <v>0</v>
      </c>
      <c r="K284" s="234"/>
      <c r="L284" s="218">
        <f>J284/درآمدها!$J$7</f>
        <v>0</v>
      </c>
      <c r="M284" s="218"/>
      <c r="N284" s="200">
        <v>167238226</v>
      </c>
      <c r="O284" s="200"/>
      <c r="P284" s="200">
        <v>0</v>
      </c>
      <c r="Q284" s="200"/>
      <c r="R284" s="200">
        <v>2846334264</v>
      </c>
      <c r="S284" s="200"/>
      <c r="T284" s="234">
        <f t="shared" si="9"/>
        <v>3013572490</v>
      </c>
      <c r="U284" s="228"/>
      <c r="V284" s="218">
        <f>T284/درآمدها!$J$5</f>
        <v>-5.002239711038566E-3</v>
      </c>
    </row>
    <row r="285" spans="1:22" s="99" customFormat="1" ht="42.75" customHeight="1">
      <c r="A285" s="100"/>
      <c r="B285" s="233" t="s">
        <v>154</v>
      </c>
      <c r="C285" s="223"/>
      <c r="D285" s="200">
        <v>0</v>
      </c>
      <c r="E285" s="200"/>
      <c r="F285" s="200">
        <v>324181006</v>
      </c>
      <c r="G285" s="200"/>
      <c r="H285" s="200">
        <v>-1487273584</v>
      </c>
      <c r="I285" s="200"/>
      <c r="J285" s="234">
        <f t="shared" si="8"/>
        <v>-1163092578</v>
      </c>
      <c r="K285" s="234"/>
      <c r="L285" s="218">
        <f>J285/درآمدها!$J$7</f>
        <v>3.526090805261067E-3</v>
      </c>
      <c r="M285" s="218"/>
      <c r="N285" s="200">
        <v>0</v>
      </c>
      <c r="O285" s="200"/>
      <c r="P285" s="200">
        <v>-15371827225</v>
      </c>
      <c r="Q285" s="200"/>
      <c r="R285" s="200">
        <v>-66314603463</v>
      </c>
      <c r="S285" s="200"/>
      <c r="T285" s="234">
        <f t="shared" si="9"/>
        <v>-81686430688</v>
      </c>
      <c r="U285" s="228"/>
      <c r="V285" s="218">
        <f>T285/درآمدها!$J$5</f>
        <v>0.13559159728077852</v>
      </c>
    </row>
    <row r="286" spans="1:22" s="99" customFormat="1" ht="42.75" customHeight="1">
      <c r="A286" s="100"/>
      <c r="B286" s="233" t="s">
        <v>331</v>
      </c>
      <c r="C286" s="223"/>
      <c r="D286" s="200">
        <v>0</v>
      </c>
      <c r="E286" s="200"/>
      <c r="F286" s="200">
        <v>0</v>
      </c>
      <c r="G286" s="200"/>
      <c r="H286" s="200">
        <v>0</v>
      </c>
      <c r="I286" s="200"/>
      <c r="J286" s="234">
        <f t="shared" si="8"/>
        <v>0</v>
      </c>
      <c r="K286" s="234"/>
      <c r="L286" s="218">
        <f>J286/درآمدها!$J$7</f>
        <v>0</v>
      </c>
      <c r="M286" s="218"/>
      <c r="N286" s="200">
        <v>132451005</v>
      </c>
      <c r="O286" s="200"/>
      <c r="P286" s="200">
        <v>0</v>
      </c>
      <c r="Q286" s="200"/>
      <c r="R286" s="200">
        <v>998813410</v>
      </c>
      <c r="S286" s="200"/>
      <c r="T286" s="234">
        <f t="shared" si="9"/>
        <v>1131264415</v>
      </c>
      <c r="U286" s="228"/>
      <c r="V286" s="218">
        <f>T286/درآمدها!$J$5</f>
        <v>-1.8777898322259413E-3</v>
      </c>
    </row>
    <row r="287" spans="1:22" s="99" customFormat="1" ht="42.75" customHeight="1">
      <c r="A287" s="100"/>
      <c r="B287" s="233" t="s">
        <v>134</v>
      </c>
      <c r="C287" s="223"/>
      <c r="D287" s="200">
        <v>0</v>
      </c>
      <c r="E287" s="200"/>
      <c r="F287" s="200">
        <v>17624105</v>
      </c>
      <c r="G287" s="200"/>
      <c r="H287" s="200">
        <v>-634543466</v>
      </c>
      <c r="I287" s="200"/>
      <c r="J287" s="234">
        <f t="shared" si="8"/>
        <v>-616919361</v>
      </c>
      <c r="K287" s="234"/>
      <c r="L287" s="218">
        <f>J287/درآمدها!$J$7</f>
        <v>1.8702842125862425E-3</v>
      </c>
      <c r="M287" s="218"/>
      <c r="N287" s="200">
        <v>0</v>
      </c>
      <c r="O287" s="200"/>
      <c r="P287" s="200">
        <v>-5369097073</v>
      </c>
      <c r="Q287" s="200"/>
      <c r="R287" s="200">
        <v>-2963676237</v>
      </c>
      <c r="S287" s="200"/>
      <c r="T287" s="234">
        <f t="shared" si="9"/>
        <v>-8332773310</v>
      </c>
      <c r="U287" s="228"/>
      <c r="V287" s="218">
        <f>T287/درآمدها!$J$5</f>
        <v>1.3831600100107189E-2</v>
      </c>
    </row>
    <row r="288" spans="1:22" s="99" customFormat="1" ht="42.75" customHeight="1">
      <c r="A288" s="100"/>
      <c r="B288" s="233" t="s">
        <v>80</v>
      </c>
      <c r="C288" s="223"/>
      <c r="D288" s="200">
        <v>0</v>
      </c>
      <c r="E288" s="200"/>
      <c r="F288" s="200">
        <v>-1891177616</v>
      </c>
      <c r="G288" s="200"/>
      <c r="H288" s="200">
        <v>-1047045076</v>
      </c>
      <c r="I288" s="200"/>
      <c r="J288" s="234">
        <f t="shared" si="8"/>
        <v>-2938222692</v>
      </c>
      <c r="K288" s="234"/>
      <c r="L288" s="218">
        <f>J288/درآمدها!$J$7</f>
        <v>8.9076658333474643E-3</v>
      </c>
      <c r="M288" s="218"/>
      <c r="N288" s="200">
        <v>0</v>
      </c>
      <c r="O288" s="200"/>
      <c r="P288" s="200">
        <v>-8964553688</v>
      </c>
      <c r="Q288" s="200"/>
      <c r="R288" s="200">
        <v>-10000721052</v>
      </c>
      <c r="S288" s="200"/>
      <c r="T288" s="234">
        <f>N288+P288+R288</f>
        <v>-18965274740</v>
      </c>
      <c r="U288" s="228"/>
      <c r="V288" s="218">
        <f>T288/درآمدها!$J$5</f>
        <v>3.1480527098647827E-2</v>
      </c>
    </row>
    <row r="289" spans="1:22" s="99" customFormat="1" ht="42.75" customHeight="1">
      <c r="A289" s="100"/>
      <c r="B289" s="233" t="s">
        <v>94</v>
      </c>
      <c r="C289" s="223"/>
      <c r="D289" s="200">
        <v>0</v>
      </c>
      <c r="E289" s="200"/>
      <c r="F289" s="200">
        <v>-9343162</v>
      </c>
      <c r="G289" s="200"/>
      <c r="H289" s="200">
        <v>56282611</v>
      </c>
      <c r="I289" s="200"/>
      <c r="J289" s="234">
        <f t="shared" si="8"/>
        <v>46939449</v>
      </c>
      <c r="K289" s="234"/>
      <c r="L289" s="218">
        <f>J289/درآمدها!$J$7</f>
        <v>-1.4230402863332585E-4</v>
      </c>
      <c r="M289" s="218"/>
      <c r="N289" s="200">
        <v>0</v>
      </c>
      <c r="O289" s="200"/>
      <c r="P289" s="200">
        <v>1870317354</v>
      </c>
      <c r="Q289" s="200"/>
      <c r="R289" s="200">
        <v>1020961520</v>
      </c>
      <c r="S289" s="200"/>
      <c r="T289" s="234">
        <f t="shared" si="9"/>
        <v>2891278874</v>
      </c>
      <c r="U289" s="228"/>
      <c r="V289" s="218">
        <f>T289/درآمدها!$J$5</f>
        <v>-4.7992441022082959E-3</v>
      </c>
    </row>
    <row r="290" spans="1:22" s="99" customFormat="1" ht="42.75" customHeight="1">
      <c r="A290" s="100"/>
      <c r="B290" s="233" t="s">
        <v>217</v>
      </c>
      <c r="C290" s="223"/>
      <c r="D290" s="200">
        <v>0</v>
      </c>
      <c r="E290" s="200"/>
      <c r="F290" s="200">
        <v>0</v>
      </c>
      <c r="G290" s="200"/>
      <c r="H290" s="200">
        <v>0</v>
      </c>
      <c r="I290" s="200"/>
      <c r="J290" s="234">
        <f t="shared" si="8"/>
        <v>0</v>
      </c>
      <c r="K290" s="234"/>
      <c r="L290" s="218">
        <f>J290/درآمدها!$J$7</f>
        <v>0</v>
      </c>
      <c r="M290" s="218"/>
      <c r="N290" s="200">
        <v>18086100095</v>
      </c>
      <c r="O290" s="200"/>
      <c r="P290" s="200">
        <v>0</v>
      </c>
      <c r="Q290" s="200"/>
      <c r="R290" s="200">
        <v>10898701864</v>
      </c>
      <c r="S290" s="200"/>
      <c r="T290" s="234">
        <f t="shared" si="9"/>
        <v>28984801959</v>
      </c>
      <c r="U290" s="228"/>
      <c r="V290" s="218">
        <f>T290/درآمدها!$J$5</f>
        <v>-4.8111976020825106E-2</v>
      </c>
    </row>
    <row r="291" spans="1:22" s="99" customFormat="1" ht="42.75" customHeight="1">
      <c r="A291" s="100"/>
      <c r="B291" s="233" t="s">
        <v>530</v>
      </c>
      <c r="C291" s="223"/>
      <c r="D291" s="200">
        <v>0</v>
      </c>
      <c r="E291" s="200"/>
      <c r="F291" s="200">
        <v>0</v>
      </c>
      <c r="G291" s="200"/>
      <c r="H291" s="200">
        <v>0</v>
      </c>
      <c r="I291" s="200"/>
      <c r="J291" s="234">
        <f t="shared" si="8"/>
        <v>0</v>
      </c>
      <c r="K291" s="234"/>
      <c r="L291" s="218">
        <f>J291/درآمدها!$J$7</f>
        <v>0</v>
      </c>
      <c r="M291" s="218"/>
      <c r="N291" s="200">
        <v>0</v>
      </c>
      <c r="O291" s="200"/>
      <c r="P291" s="200">
        <v>0</v>
      </c>
      <c r="Q291" s="200"/>
      <c r="R291" s="200">
        <v>-9362512</v>
      </c>
      <c r="S291" s="200"/>
      <c r="T291" s="234">
        <f t="shared" si="9"/>
        <v>-9362512</v>
      </c>
      <c r="U291" s="228"/>
      <c r="V291" s="218">
        <f>T291/درآمدها!$J$5</f>
        <v>1.5540867019752726E-5</v>
      </c>
    </row>
    <row r="292" spans="1:22" s="99" customFormat="1" ht="42.75" customHeight="1">
      <c r="A292" s="100"/>
      <c r="B292" s="233" t="s">
        <v>284</v>
      </c>
      <c r="C292" s="223"/>
      <c r="D292" s="200">
        <v>0</v>
      </c>
      <c r="E292" s="200"/>
      <c r="F292" s="200">
        <v>-1809149955</v>
      </c>
      <c r="G292" s="200"/>
      <c r="H292" s="200">
        <v>-1533199408</v>
      </c>
      <c r="I292" s="200"/>
      <c r="J292" s="234">
        <f t="shared" si="8"/>
        <v>-3342349363</v>
      </c>
      <c r="K292" s="234"/>
      <c r="L292" s="218">
        <f>J292/درآمدها!$J$7</f>
        <v>1.0132836869366115E-2</v>
      </c>
      <c r="M292" s="218"/>
      <c r="N292" s="200">
        <v>1704295520</v>
      </c>
      <c r="O292" s="200"/>
      <c r="P292" s="200">
        <v>-13336698062</v>
      </c>
      <c r="Q292" s="200"/>
      <c r="R292" s="200">
        <v>-7635992048</v>
      </c>
      <c r="S292" s="200"/>
      <c r="T292" s="234">
        <f t="shared" si="9"/>
        <v>-19268394590</v>
      </c>
      <c r="U292" s="228"/>
      <c r="V292" s="218">
        <f>T292/درآمدها!$J$5</f>
        <v>3.1983676817430286E-2</v>
      </c>
    </row>
    <row r="293" spans="1:22" s="99" customFormat="1" ht="42.75" customHeight="1">
      <c r="A293" s="100"/>
      <c r="B293" s="233" t="s">
        <v>239</v>
      </c>
      <c r="C293" s="223"/>
      <c r="D293" s="200">
        <v>0</v>
      </c>
      <c r="E293" s="200"/>
      <c r="F293" s="200">
        <v>-953194004</v>
      </c>
      <c r="G293" s="200"/>
      <c r="H293" s="200">
        <v>0</v>
      </c>
      <c r="I293" s="200"/>
      <c r="J293" s="234">
        <f t="shared" si="8"/>
        <v>-953194004</v>
      </c>
      <c r="K293" s="234"/>
      <c r="L293" s="218">
        <f>J293/درآمدها!$J$7</f>
        <v>2.8897515784288503E-3</v>
      </c>
      <c r="M293" s="218"/>
      <c r="N293" s="200">
        <v>1045765868</v>
      </c>
      <c r="O293" s="200"/>
      <c r="P293" s="200">
        <v>-4381939290</v>
      </c>
      <c r="Q293" s="200"/>
      <c r="R293" s="200">
        <v>-1948756344</v>
      </c>
      <c r="S293" s="200"/>
      <c r="T293" s="234">
        <f t="shared" si="9"/>
        <v>-5284929766</v>
      </c>
      <c r="U293" s="228"/>
      <c r="V293" s="218">
        <f>T293/درآمدها!$J$5</f>
        <v>8.7724737444543621E-3</v>
      </c>
    </row>
    <row r="294" spans="1:22" s="99" customFormat="1" ht="42.75" customHeight="1">
      <c r="A294" s="100"/>
      <c r="B294" s="233" t="s">
        <v>161</v>
      </c>
      <c r="C294" s="223"/>
      <c r="D294" s="200">
        <v>0</v>
      </c>
      <c r="E294" s="200"/>
      <c r="F294" s="200">
        <v>-3834835588</v>
      </c>
      <c r="G294" s="200"/>
      <c r="H294" s="200">
        <v>-60851029</v>
      </c>
      <c r="I294" s="200"/>
      <c r="J294" s="234">
        <f t="shared" si="8"/>
        <v>-3895686617</v>
      </c>
      <c r="K294" s="234"/>
      <c r="L294" s="218">
        <f>J294/درآمدها!$J$7</f>
        <v>1.1810362322148953E-2</v>
      </c>
      <c r="M294" s="218"/>
      <c r="N294" s="200">
        <v>3188135500</v>
      </c>
      <c r="O294" s="200"/>
      <c r="P294" s="200">
        <v>-733744162</v>
      </c>
      <c r="Q294" s="200"/>
      <c r="R294" s="200">
        <v>-113503398</v>
      </c>
      <c r="S294" s="200"/>
      <c r="T294" s="234">
        <f t="shared" si="9"/>
        <v>2340887940</v>
      </c>
      <c r="U294" s="228"/>
      <c r="V294" s="218">
        <f>T294/درآمدها!$J$5</f>
        <v>-3.8856482302701348E-3</v>
      </c>
    </row>
    <row r="295" spans="1:22" s="99" customFormat="1" ht="42.75" customHeight="1">
      <c r="A295" s="100"/>
      <c r="B295" s="233" t="s">
        <v>531</v>
      </c>
      <c r="C295" s="223"/>
      <c r="D295" s="200">
        <v>0</v>
      </c>
      <c r="E295" s="200"/>
      <c r="F295" s="200">
        <v>-342811714</v>
      </c>
      <c r="G295" s="200"/>
      <c r="H295" s="200">
        <v>-1227941178</v>
      </c>
      <c r="I295" s="200"/>
      <c r="J295" s="234">
        <f t="shared" si="8"/>
        <v>-1570752892</v>
      </c>
      <c r="K295" s="234"/>
      <c r="L295" s="218">
        <f>J295/درآمدها!$J$7</f>
        <v>4.7619746136996072E-3</v>
      </c>
      <c r="M295" s="218"/>
      <c r="N295" s="200">
        <v>0</v>
      </c>
      <c r="O295" s="200"/>
      <c r="P295" s="200">
        <v>-9975410953</v>
      </c>
      <c r="Q295" s="200"/>
      <c r="R295" s="200">
        <v>-1708604972</v>
      </c>
      <c r="S295" s="200"/>
      <c r="T295" s="234">
        <f t="shared" si="9"/>
        <v>-11684015925</v>
      </c>
      <c r="U295" s="228"/>
      <c r="V295" s="218">
        <f>T295/درآمدها!$J$5</f>
        <v>1.9394339654475012E-2</v>
      </c>
    </row>
    <row r="296" spans="1:22" s="99" customFormat="1" ht="42.75" customHeight="1">
      <c r="A296" s="100"/>
      <c r="B296" s="233" t="s">
        <v>198</v>
      </c>
      <c r="C296" s="223"/>
      <c r="D296" s="200">
        <v>0</v>
      </c>
      <c r="E296" s="200"/>
      <c r="F296" s="200">
        <v>208980223</v>
      </c>
      <c r="G296" s="200"/>
      <c r="H296" s="200">
        <v>-158585816</v>
      </c>
      <c r="I296" s="200"/>
      <c r="J296" s="234">
        <f t="shared" si="8"/>
        <v>50394407</v>
      </c>
      <c r="K296" s="234"/>
      <c r="L296" s="218">
        <f>J296/درآمدها!$J$7</f>
        <v>-1.5277825559237981E-4</v>
      </c>
      <c r="M296" s="218"/>
      <c r="N296" s="200">
        <v>66591060</v>
      </c>
      <c r="O296" s="200"/>
      <c r="P296" s="200">
        <v>-1214912566</v>
      </c>
      <c r="Q296" s="200"/>
      <c r="R296" s="200">
        <v>-1357243790</v>
      </c>
      <c r="S296" s="200"/>
      <c r="T296" s="234">
        <f t="shared" si="9"/>
        <v>-2505565296</v>
      </c>
      <c r="U296" s="228"/>
      <c r="V296" s="218">
        <f>T296/درآمدها!$J$5</f>
        <v>4.1589967601049138E-3</v>
      </c>
    </row>
    <row r="297" spans="1:22" s="99" customFormat="1" ht="42.75" customHeight="1">
      <c r="A297" s="100"/>
      <c r="B297" s="233" t="s">
        <v>482</v>
      </c>
      <c r="C297" s="223"/>
      <c r="D297" s="200">
        <v>0</v>
      </c>
      <c r="E297" s="200"/>
      <c r="F297" s="200">
        <v>-1919073861</v>
      </c>
      <c r="G297" s="200"/>
      <c r="H297" s="200">
        <v>-596741524</v>
      </c>
      <c r="I297" s="200"/>
      <c r="J297" s="234">
        <f t="shared" si="8"/>
        <v>-2515815385</v>
      </c>
      <c r="K297" s="234"/>
      <c r="L297" s="218">
        <f>J297/درآمدها!$J$7</f>
        <v>7.6270742884775172E-3</v>
      </c>
      <c r="M297" s="218"/>
      <c r="N297" s="200">
        <v>0</v>
      </c>
      <c r="O297" s="200"/>
      <c r="P297" s="200">
        <v>-5606519219</v>
      </c>
      <c r="Q297" s="200"/>
      <c r="R297" s="200">
        <v>-2974283283</v>
      </c>
      <c r="S297" s="200"/>
      <c r="T297" s="234">
        <f t="shared" si="9"/>
        <v>-8580802502</v>
      </c>
      <c r="U297" s="228"/>
      <c r="V297" s="218">
        <f>T297/درآمدها!$J$5</f>
        <v>1.4243304639432609E-2</v>
      </c>
    </row>
    <row r="298" spans="1:22" s="99" customFormat="1" ht="42.75" customHeight="1">
      <c r="A298" s="100"/>
      <c r="B298" s="233" t="s">
        <v>353</v>
      </c>
      <c r="C298" s="223"/>
      <c r="D298" s="200">
        <v>0</v>
      </c>
      <c r="E298" s="200"/>
      <c r="F298" s="200">
        <v>6327564976</v>
      </c>
      <c r="G298" s="200"/>
      <c r="H298" s="200">
        <v>-242894519</v>
      </c>
      <c r="I298" s="200"/>
      <c r="J298" s="234">
        <f t="shared" si="8"/>
        <v>6084670457</v>
      </c>
      <c r="K298" s="234"/>
      <c r="L298" s="218">
        <f>J298/درآمدها!$J$7</f>
        <v>-1.8446597422506598E-2</v>
      </c>
      <c r="M298" s="218"/>
      <c r="N298" s="200">
        <v>2516170800</v>
      </c>
      <c r="O298" s="200"/>
      <c r="P298" s="200">
        <v>-706653046</v>
      </c>
      <c r="Q298" s="200"/>
      <c r="R298" s="200">
        <v>-8097192369</v>
      </c>
      <c r="S298" s="200"/>
      <c r="T298" s="234">
        <f t="shared" si="9"/>
        <v>-6287674615</v>
      </c>
      <c r="U298" s="228"/>
      <c r="V298" s="218">
        <f>T298/درآمدها!$J$5</f>
        <v>1.043693349126708E-2</v>
      </c>
    </row>
    <row r="299" spans="1:22" s="99" customFormat="1" ht="42.75" customHeight="1">
      <c r="A299" s="100"/>
      <c r="B299" s="233" t="s">
        <v>202</v>
      </c>
      <c r="C299" s="223"/>
      <c r="D299" s="200">
        <v>0</v>
      </c>
      <c r="E299" s="200"/>
      <c r="F299" s="200">
        <v>-156974441</v>
      </c>
      <c r="G299" s="200"/>
      <c r="H299" s="200">
        <v>-247001808</v>
      </c>
      <c r="I299" s="200"/>
      <c r="J299" s="234">
        <f t="shared" si="8"/>
        <v>-403976249</v>
      </c>
      <c r="K299" s="234"/>
      <c r="L299" s="218">
        <f>J299/درآمدها!$J$7</f>
        <v>1.2247150090082986E-3</v>
      </c>
      <c r="M299" s="218"/>
      <c r="N299" s="200">
        <v>0</v>
      </c>
      <c r="O299" s="200"/>
      <c r="P299" s="200">
        <v>-2246264990</v>
      </c>
      <c r="Q299" s="200"/>
      <c r="R299" s="200">
        <v>-2526003996</v>
      </c>
      <c r="S299" s="200"/>
      <c r="T299" s="234">
        <f t="shared" si="9"/>
        <v>-4772268986</v>
      </c>
      <c r="U299" s="228"/>
      <c r="V299" s="218">
        <f>T299/درآمدها!$J$5</f>
        <v>7.9215062895423988E-3</v>
      </c>
    </row>
    <row r="300" spans="1:22" s="99" customFormat="1" ht="42.75" customHeight="1">
      <c r="A300" s="100"/>
      <c r="B300" s="233" t="s">
        <v>168</v>
      </c>
      <c r="C300" s="223"/>
      <c r="D300" s="200">
        <v>0</v>
      </c>
      <c r="E300" s="200"/>
      <c r="F300" s="200">
        <v>-1485373374</v>
      </c>
      <c r="G300" s="200"/>
      <c r="H300" s="200">
        <v>-328510436</v>
      </c>
      <c r="I300" s="200"/>
      <c r="J300" s="234">
        <f t="shared" si="8"/>
        <v>-1813883810</v>
      </c>
      <c r="K300" s="234"/>
      <c r="L300" s="218">
        <f>J300/درآمدها!$J$7</f>
        <v>5.4990627102539311E-3</v>
      </c>
      <c r="M300" s="218"/>
      <c r="N300" s="200">
        <v>846624773</v>
      </c>
      <c r="O300" s="200"/>
      <c r="P300" s="200">
        <v>-6262518676</v>
      </c>
      <c r="Q300" s="200"/>
      <c r="R300" s="200">
        <v>-5585074638</v>
      </c>
      <c r="S300" s="200"/>
      <c r="T300" s="234">
        <f t="shared" si="9"/>
        <v>-11000968541</v>
      </c>
      <c r="U300" s="228"/>
      <c r="V300" s="218">
        <f>T300/درآمدها!$J$5</f>
        <v>1.8260546868635701E-2</v>
      </c>
    </row>
    <row r="301" spans="1:22" s="99" customFormat="1" ht="42.75" customHeight="1">
      <c r="A301" s="100"/>
      <c r="B301" s="233" t="s">
        <v>276</v>
      </c>
      <c r="C301" s="223"/>
      <c r="D301" s="200">
        <v>0</v>
      </c>
      <c r="E301" s="200"/>
      <c r="F301" s="200">
        <v>0</v>
      </c>
      <c r="G301" s="200"/>
      <c r="H301" s="200">
        <v>0</v>
      </c>
      <c r="I301" s="200"/>
      <c r="J301" s="234">
        <f t="shared" si="8"/>
        <v>0</v>
      </c>
      <c r="K301" s="234"/>
      <c r="L301" s="218">
        <f>J301/درآمدها!$J$7</f>
        <v>0</v>
      </c>
      <c r="M301" s="218"/>
      <c r="N301" s="200">
        <v>0</v>
      </c>
      <c r="O301" s="200"/>
      <c r="P301" s="200">
        <v>0</v>
      </c>
      <c r="Q301" s="200"/>
      <c r="R301" s="200">
        <v>3905604911</v>
      </c>
      <c r="S301" s="200"/>
      <c r="T301" s="234">
        <f t="shared" si="9"/>
        <v>3905604911</v>
      </c>
      <c r="U301" s="228"/>
      <c r="V301" s="218">
        <f>T301/درآمدها!$J$5</f>
        <v>-6.4829275042364897E-3</v>
      </c>
    </row>
    <row r="302" spans="1:22" s="99" customFormat="1" ht="42.75" customHeight="1">
      <c r="A302" s="100"/>
      <c r="B302" s="233" t="s">
        <v>266</v>
      </c>
      <c r="C302" s="223"/>
      <c r="D302" s="200">
        <v>0</v>
      </c>
      <c r="E302" s="200"/>
      <c r="F302" s="200">
        <v>-5200593592</v>
      </c>
      <c r="G302" s="200"/>
      <c r="H302" s="200">
        <v>0</v>
      </c>
      <c r="I302" s="200"/>
      <c r="J302" s="234">
        <f t="shared" si="8"/>
        <v>-5200593592</v>
      </c>
      <c r="K302" s="234"/>
      <c r="L302" s="218">
        <f>J302/درآمدها!$J$7</f>
        <v>1.576638488931259E-2</v>
      </c>
      <c r="M302" s="218"/>
      <c r="N302" s="200">
        <v>0</v>
      </c>
      <c r="O302" s="200"/>
      <c r="P302" s="200">
        <v>9157107478</v>
      </c>
      <c r="Q302" s="200"/>
      <c r="R302" s="200">
        <v>8984058312</v>
      </c>
      <c r="S302" s="200"/>
      <c r="T302" s="234">
        <f t="shared" si="9"/>
        <v>18141165790</v>
      </c>
      <c r="U302" s="228"/>
      <c r="V302" s="218">
        <f>T302/درآمدها!$J$5</f>
        <v>-3.0112585716918432E-2</v>
      </c>
    </row>
    <row r="303" spans="1:22" s="99" customFormat="1" ht="42.75" customHeight="1">
      <c r="A303" s="100"/>
      <c r="B303" s="233" t="s">
        <v>199</v>
      </c>
      <c r="C303" s="223"/>
      <c r="D303" s="200">
        <v>0</v>
      </c>
      <c r="E303" s="200"/>
      <c r="F303" s="200">
        <v>-3812798720</v>
      </c>
      <c r="G303" s="200"/>
      <c r="H303" s="200">
        <v>863289645</v>
      </c>
      <c r="I303" s="200"/>
      <c r="J303" s="234">
        <f t="shared" si="8"/>
        <v>-2949509075</v>
      </c>
      <c r="K303" s="234"/>
      <c r="L303" s="218">
        <f>J303/درآمدها!$J$7</f>
        <v>8.9418822079282284E-3</v>
      </c>
      <c r="M303" s="218"/>
      <c r="N303" s="200">
        <v>350385863</v>
      </c>
      <c r="O303" s="200"/>
      <c r="P303" s="200">
        <v>6948819430</v>
      </c>
      <c r="Q303" s="200"/>
      <c r="R303" s="200">
        <v>3793013001</v>
      </c>
      <c r="S303" s="200"/>
      <c r="T303" s="234">
        <f t="shared" si="9"/>
        <v>11092218294</v>
      </c>
      <c r="U303" s="228"/>
      <c r="V303" s="218">
        <f>T303/درآمدها!$J$5</f>
        <v>-1.8412012658688443E-2</v>
      </c>
    </row>
    <row r="304" spans="1:22" s="99" customFormat="1" ht="42.75" customHeight="1">
      <c r="A304" s="100"/>
      <c r="B304" s="233" t="s">
        <v>264</v>
      </c>
      <c r="C304" s="223"/>
      <c r="D304" s="200">
        <v>0</v>
      </c>
      <c r="E304" s="200"/>
      <c r="F304" s="200">
        <v>93249964</v>
      </c>
      <c r="G304" s="200"/>
      <c r="H304" s="200">
        <v>1546432650</v>
      </c>
      <c r="I304" s="200"/>
      <c r="J304" s="234">
        <f t="shared" si="8"/>
        <v>1639682614</v>
      </c>
      <c r="K304" s="234"/>
      <c r="L304" s="218">
        <f>J304/درآمدها!$J$7</f>
        <v>-4.9709454759944583E-3</v>
      </c>
      <c r="M304" s="218"/>
      <c r="N304" s="200">
        <v>2713066180</v>
      </c>
      <c r="O304" s="200"/>
      <c r="P304" s="200">
        <v>12892657865</v>
      </c>
      <c r="Q304" s="200"/>
      <c r="R304" s="200">
        <v>2020311180</v>
      </c>
      <c r="S304" s="200"/>
      <c r="T304" s="234">
        <f t="shared" si="9"/>
        <v>17626035225</v>
      </c>
      <c r="U304" s="228"/>
      <c r="V304" s="218">
        <f>T304/درآمدها!$J$5</f>
        <v>-2.9257518657087152E-2</v>
      </c>
    </row>
    <row r="305" spans="1:22" s="99" customFormat="1" ht="42.75" customHeight="1">
      <c r="A305" s="100"/>
      <c r="B305" s="233" t="s">
        <v>205</v>
      </c>
      <c r="C305" s="223"/>
      <c r="D305" s="200">
        <v>0</v>
      </c>
      <c r="E305" s="200"/>
      <c r="F305" s="200">
        <v>-2576765985</v>
      </c>
      <c r="G305" s="200"/>
      <c r="H305" s="200">
        <v>181052578</v>
      </c>
      <c r="I305" s="200"/>
      <c r="J305" s="234">
        <f t="shared" si="8"/>
        <v>-2395713407</v>
      </c>
      <c r="K305" s="234"/>
      <c r="L305" s="218">
        <f>J305/درآمدها!$J$7</f>
        <v>7.2629670038728113E-3</v>
      </c>
      <c r="M305" s="218"/>
      <c r="N305" s="200">
        <v>0</v>
      </c>
      <c r="O305" s="200"/>
      <c r="P305" s="200">
        <v>946199692</v>
      </c>
      <c r="Q305" s="200"/>
      <c r="R305" s="200">
        <v>-268026693</v>
      </c>
      <c r="S305" s="200"/>
      <c r="T305" s="234">
        <f t="shared" si="9"/>
        <v>678172999</v>
      </c>
      <c r="U305" s="228"/>
      <c r="V305" s="218">
        <f>T305/درآمدها!$J$5</f>
        <v>-1.1257017768143741E-3</v>
      </c>
    </row>
    <row r="306" spans="1:22" s="99" customFormat="1" ht="42.75" customHeight="1">
      <c r="A306" s="100"/>
      <c r="B306" s="233" t="s">
        <v>318</v>
      </c>
      <c r="C306" s="223"/>
      <c r="D306" s="200">
        <v>0</v>
      </c>
      <c r="E306" s="200"/>
      <c r="F306" s="200">
        <v>0</v>
      </c>
      <c r="G306" s="200"/>
      <c r="H306" s="200">
        <v>0</v>
      </c>
      <c r="I306" s="200"/>
      <c r="J306" s="234">
        <f t="shared" si="8"/>
        <v>0</v>
      </c>
      <c r="K306" s="234"/>
      <c r="L306" s="218">
        <f>J306/درآمدها!$J$7</f>
        <v>0</v>
      </c>
      <c r="M306" s="218"/>
      <c r="N306" s="200">
        <v>0</v>
      </c>
      <c r="O306" s="200"/>
      <c r="P306" s="200">
        <v>0</v>
      </c>
      <c r="Q306" s="200"/>
      <c r="R306" s="200">
        <v>-3283478473</v>
      </c>
      <c r="S306" s="200"/>
      <c r="T306" s="234">
        <f t="shared" si="9"/>
        <v>-3283478473</v>
      </c>
      <c r="U306" s="228"/>
      <c r="V306" s="218">
        <f>T306/درآمدها!$J$5</f>
        <v>5.4502576136739528E-3</v>
      </c>
    </row>
    <row r="307" spans="1:22" s="99" customFormat="1" ht="42.75" customHeight="1">
      <c r="A307" s="100"/>
      <c r="B307" s="233" t="s">
        <v>201</v>
      </c>
      <c r="C307" s="223"/>
      <c r="D307" s="200">
        <v>0</v>
      </c>
      <c r="E307" s="200"/>
      <c r="F307" s="200">
        <v>-2165455789</v>
      </c>
      <c r="G307" s="200"/>
      <c r="H307" s="200">
        <v>-172282670</v>
      </c>
      <c r="I307" s="200"/>
      <c r="J307" s="234">
        <f t="shared" si="8"/>
        <v>-2337738459</v>
      </c>
      <c r="K307" s="234"/>
      <c r="L307" s="218">
        <f>J307/درآمدها!$J$7</f>
        <v>7.0872071933942614E-3</v>
      </c>
      <c r="M307" s="218"/>
      <c r="N307" s="200">
        <v>6391132440</v>
      </c>
      <c r="O307" s="200"/>
      <c r="P307" s="200">
        <v>-2586975033</v>
      </c>
      <c r="Q307" s="200"/>
      <c r="R307" s="200">
        <v>-5238126332</v>
      </c>
      <c r="S307" s="200"/>
      <c r="T307" s="234">
        <f t="shared" si="9"/>
        <v>-1433968925</v>
      </c>
      <c r="U307" s="228"/>
      <c r="V307" s="218">
        <f>T307/درآمدها!$J$5</f>
        <v>2.3802501266628842E-3</v>
      </c>
    </row>
    <row r="308" spans="1:22" s="99" customFormat="1" ht="42.75" customHeight="1">
      <c r="A308" s="100"/>
      <c r="B308" s="233" t="s">
        <v>242</v>
      </c>
      <c r="C308" s="223"/>
      <c r="D308" s="200">
        <v>0</v>
      </c>
      <c r="E308" s="200"/>
      <c r="F308" s="200">
        <v>523774478</v>
      </c>
      <c r="G308" s="200"/>
      <c r="H308" s="200">
        <v>-1006692290</v>
      </c>
      <c r="I308" s="200"/>
      <c r="J308" s="234">
        <f t="shared" si="8"/>
        <v>-482917812</v>
      </c>
      <c r="K308" s="234"/>
      <c r="L308" s="218">
        <f>J308/درآمدها!$J$7</f>
        <v>1.4640382793243071E-3</v>
      </c>
      <c r="M308" s="218"/>
      <c r="N308" s="200">
        <v>0</v>
      </c>
      <c r="O308" s="200"/>
      <c r="P308" s="200">
        <v>-8621633714</v>
      </c>
      <c r="Q308" s="200"/>
      <c r="R308" s="200">
        <v>-7402918861</v>
      </c>
      <c r="S308" s="200"/>
      <c r="T308" s="234">
        <f t="shared" si="9"/>
        <v>-16024552575</v>
      </c>
      <c r="U308" s="228"/>
      <c r="V308" s="218">
        <f>T308/درآمدها!$J$5</f>
        <v>2.659921190158273E-2</v>
      </c>
    </row>
    <row r="309" spans="1:22" s="99" customFormat="1" ht="42.75" customHeight="1">
      <c r="A309" s="100"/>
      <c r="B309" s="233" t="s">
        <v>150</v>
      </c>
      <c r="C309" s="223"/>
      <c r="D309" s="200">
        <v>0</v>
      </c>
      <c r="E309" s="200"/>
      <c r="F309" s="200">
        <v>-209288727</v>
      </c>
      <c r="G309" s="200"/>
      <c r="H309" s="200">
        <v>81025814</v>
      </c>
      <c r="I309" s="200"/>
      <c r="J309" s="234">
        <f t="shared" si="8"/>
        <v>-128262913</v>
      </c>
      <c r="K309" s="234"/>
      <c r="L309" s="218">
        <f>J309/درآمدها!$J$7</f>
        <v>3.8884839155537982E-4</v>
      </c>
      <c r="M309" s="218"/>
      <c r="N309" s="200">
        <v>0</v>
      </c>
      <c r="O309" s="200"/>
      <c r="P309" s="200">
        <v>1189098259</v>
      </c>
      <c r="Q309" s="200"/>
      <c r="R309" s="200">
        <v>-266195748</v>
      </c>
      <c r="S309" s="200"/>
      <c r="T309" s="234">
        <f t="shared" si="9"/>
        <v>922902511</v>
      </c>
      <c r="U309" s="228"/>
      <c r="V309" s="218">
        <f>T309/درآمدها!$J$5</f>
        <v>-1.53192916555374E-3</v>
      </c>
    </row>
    <row r="310" spans="1:22" s="99" customFormat="1" ht="42.75" customHeight="1">
      <c r="A310" s="100"/>
      <c r="B310" s="233" t="s">
        <v>396</v>
      </c>
      <c r="C310" s="223"/>
      <c r="D310" s="200">
        <v>0</v>
      </c>
      <c r="E310" s="200"/>
      <c r="F310" s="200">
        <v>-1706210633</v>
      </c>
      <c r="G310" s="200"/>
      <c r="H310" s="200">
        <v>-637950144</v>
      </c>
      <c r="I310" s="200"/>
      <c r="J310" s="234">
        <f t="shared" si="8"/>
        <v>-2344160777</v>
      </c>
      <c r="K310" s="234"/>
      <c r="L310" s="218">
        <f>J310/درآمدها!$J$7</f>
        <v>7.1066774203363018E-3</v>
      </c>
      <c r="M310" s="218"/>
      <c r="N310" s="200">
        <v>0</v>
      </c>
      <c r="O310" s="200"/>
      <c r="P310" s="200">
        <v>-6008319813</v>
      </c>
      <c r="Q310" s="200"/>
      <c r="R310" s="200">
        <v>-3398884568</v>
      </c>
      <c r="S310" s="200"/>
      <c r="T310" s="234">
        <f t="shared" si="9"/>
        <v>-9407204381</v>
      </c>
      <c r="U310" s="228"/>
      <c r="V310" s="218">
        <f>T310/درآمدها!$J$5</f>
        <v>1.5615052062176931E-2</v>
      </c>
    </row>
    <row r="311" spans="1:22" s="99" customFormat="1" ht="42.75" customHeight="1">
      <c r="A311" s="100"/>
      <c r="B311" s="233" t="s">
        <v>254</v>
      </c>
      <c r="C311" s="223"/>
      <c r="D311" s="200">
        <v>0</v>
      </c>
      <c r="E311" s="200"/>
      <c r="F311" s="200">
        <v>-2382140165</v>
      </c>
      <c r="G311" s="200"/>
      <c r="H311" s="200">
        <v>607482109</v>
      </c>
      <c r="I311" s="200"/>
      <c r="J311" s="234">
        <f t="shared" si="8"/>
        <v>-1774658056</v>
      </c>
      <c r="K311" s="234"/>
      <c r="L311" s="218">
        <f>J311/درآمدها!$J$7</f>
        <v>5.3801439129672439E-3</v>
      </c>
      <c r="M311" s="218"/>
      <c r="N311" s="200">
        <v>8486094540</v>
      </c>
      <c r="O311" s="200"/>
      <c r="P311" s="200">
        <v>7073102869</v>
      </c>
      <c r="Q311" s="200"/>
      <c r="R311" s="200">
        <v>-1040187124</v>
      </c>
      <c r="S311" s="200"/>
      <c r="T311" s="234">
        <f t="shared" si="9"/>
        <v>14519010285</v>
      </c>
      <c r="U311" s="228"/>
      <c r="V311" s="218">
        <f>T311/درآمدها!$J$5</f>
        <v>-2.410015689139914E-2</v>
      </c>
    </row>
    <row r="312" spans="1:22" s="99" customFormat="1" ht="42.75" customHeight="1">
      <c r="A312" s="100"/>
      <c r="B312" s="233" t="s">
        <v>215</v>
      </c>
      <c r="C312" s="223"/>
      <c r="D312" s="200">
        <v>0</v>
      </c>
      <c r="E312" s="200"/>
      <c r="F312" s="200">
        <v>-572309787</v>
      </c>
      <c r="G312" s="200"/>
      <c r="H312" s="200">
        <v>-733078394</v>
      </c>
      <c r="I312" s="200"/>
      <c r="J312" s="234">
        <f t="shared" si="8"/>
        <v>-1305388181</v>
      </c>
      <c r="K312" s="234"/>
      <c r="L312" s="218">
        <f>J312/درآمدها!$J$7</f>
        <v>3.9574814158263583E-3</v>
      </c>
      <c r="M312" s="218"/>
      <c r="N312" s="200">
        <v>4302929120</v>
      </c>
      <c r="O312" s="200"/>
      <c r="P312" s="200">
        <v>-6321035237</v>
      </c>
      <c r="Q312" s="200"/>
      <c r="R312" s="200">
        <v>-4582479562</v>
      </c>
      <c r="S312" s="200"/>
      <c r="T312" s="234">
        <f t="shared" si="9"/>
        <v>-6600585679</v>
      </c>
      <c r="U312" s="228"/>
      <c r="V312" s="218">
        <f>T312/درآمدها!$J$5</f>
        <v>1.0956335681046205E-2</v>
      </c>
    </row>
    <row r="313" spans="1:22" s="99" customFormat="1" ht="42.75" customHeight="1">
      <c r="A313" s="100"/>
      <c r="B313" s="233" t="s">
        <v>79</v>
      </c>
      <c r="C313" s="223"/>
      <c r="D313" s="200">
        <v>0</v>
      </c>
      <c r="E313" s="200"/>
      <c r="F313" s="200">
        <v>-1667657882</v>
      </c>
      <c r="G313" s="200"/>
      <c r="H313" s="200">
        <v>-117141294</v>
      </c>
      <c r="I313" s="200"/>
      <c r="J313" s="234">
        <f t="shared" si="8"/>
        <v>-1784799176</v>
      </c>
      <c r="K313" s="234"/>
      <c r="L313" s="218">
        <f>J313/درآمدها!$J$7</f>
        <v>5.4108882498011511E-3</v>
      </c>
      <c r="M313" s="218"/>
      <c r="N313" s="200">
        <v>0</v>
      </c>
      <c r="O313" s="200"/>
      <c r="P313" s="200">
        <v>-765166771</v>
      </c>
      <c r="Q313" s="200"/>
      <c r="R313" s="200">
        <v>1023642356</v>
      </c>
      <c r="S313" s="200"/>
      <c r="T313" s="234">
        <f t="shared" si="9"/>
        <v>258475585</v>
      </c>
      <c r="U313" s="228"/>
      <c r="V313" s="218">
        <f>T313/درآمدها!$J$5</f>
        <v>-4.2904454427805194E-4</v>
      </c>
    </row>
    <row r="314" spans="1:22" s="99" customFormat="1" ht="42.75" customHeight="1">
      <c r="A314" s="100"/>
      <c r="B314" s="233" t="s">
        <v>389</v>
      </c>
      <c r="C314" s="223"/>
      <c r="D314" s="200">
        <v>0</v>
      </c>
      <c r="E314" s="200"/>
      <c r="F314" s="200">
        <v>0</v>
      </c>
      <c r="G314" s="200"/>
      <c r="H314" s="200">
        <v>0</v>
      </c>
      <c r="I314" s="200"/>
      <c r="J314" s="234">
        <f t="shared" si="8"/>
        <v>0</v>
      </c>
      <c r="K314" s="234"/>
      <c r="L314" s="218">
        <f>J314/درآمدها!$J$7</f>
        <v>0</v>
      </c>
      <c r="M314" s="218"/>
      <c r="N314" s="200">
        <v>0</v>
      </c>
      <c r="O314" s="200"/>
      <c r="P314" s="200">
        <v>0</v>
      </c>
      <c r="Q314" s="200"/>
      <c r="R314" s="200">
        <v>-167800627</v>
      </c>
      <c r="S314" s="200"/>
      <c r="T314" s="234">
        <f t="shared" si="9"/>
        <v>-167800627</v>
      </c>
      <c r="U314" s="228"/>
      <c r="V314" s="218">
        <f>T314/درآمدها!$J$5</f>
        <v>2.7853285849333264E-4</v>
      </c>
    </row>
    <row r="315" spans="1:22" s="99" customFormat="1" ht="42.75" customHeight="1">
      <c r="A315" s="100"/>
      <c r="B315" s="233" t="s">
        <v>283</v>
      </c>
      <c r="C315" s="223"/>
      <c r="D315" s="200">
        <v>0</v>
      </c>
      <c r="E315" s="200"/>
      <c r="F315" s="200">
        <v>-41812878</v>
      </c>
      <c r="G315" s="200"/>
      <c r="H315" s="200">
        <v>-67370980</v>
      </c>
      <c r="I315" s="200"/>
      <c r="J315" s="234">
        <f t="shared" si="8"/>
        <v>-109183858</v>
      </c>
      <c r="K315" s="234"/>
      <c r="L315" s="218">
        <f>J315/درآمدها!$J$7</f>
        <v>3.3100735492504364E-4</v>
      </c>
      <c r="M315" s="218"/>
      <c r="N315" s="200">
        <v>0</v>
      </c>
      <c r="O315" s="200"/>
      <c r="P315" s="200">
        <v>-607249587</v>
      </c>
      <c r="Q315" s="200"/>
      <c r="R315" s="200">
        <v>-787785487</v>
      </c>
      <c r="S315" s="200"/>
      <c r="T315" s="234">
        <f t="shared" si="9"/>
        <v>-1395035074</v>
      </c>
      <c r="U315" s="228"/>
      <c r="V315" s="218">
        <f>T315/درآمدها!$J$5</f>
        <v>2.3156236886985996E-3</v>
      </c>
    </row>
    <row r="316" spans="1:22" s="99" customFormat="1" ht="42.75" customHeight="1">
      <c r="A316" s="100"/>
      <c r="B316" s="233" t="s">
        <v>483</v>
      </c>
      <c r="C316" s="223"/>
      <c r="D316" s="200">
        <v>0</v>
      </c>
      <c r="E316" s="200"/>
      <c r="F316" s="200">
        <v>-138925995</v>
      </c>
      <c r="G316" s="200"/>
      <c r="H316" s="200">
        <v>-181586234</v>
      </c>
      <c r="I316" s="200"/>
      <c r="J316" s="234">
        <f t="shared" si="8"/>
        <v>-320512229</v>
      </c>
      <c r="K316" s="234"/>
      <c r="L316" s="218">
        <f>J316/درآمدها!$J$7</f>
        <v>9.7168122729661985E-4</v>
      </c>
      <c r="M316" s="218"/>
      <c r="N316" s="200">
        <v>0</v>
      </c>
      <c r="O316" s="200"/>
      <c r="P316" s="200">
        <v>-81699576</v>
      </c>
      <c r="Q316" s="200"/>
      <c r="R316" s="200">
        <v>-95724303</v>
      </c>
      <c r="S316" s="200"/>
      <c r="T316" s="234">
        <f t="shared" si="9"/>
        <v>-177423879</v>
      </c>
      <c r="U316" s="228"/>
      <c r="V316" s="218">
        <f>T316/درآمدها!$J$5</f>
        <v>2.9450652876788819E-4</v>
      </c>
    </row>
    <row r="317" spans="1:22" s="99" customFormat="1" ht="42.75" customHeight="1">
      <c r="A317" s="100"/>
      <c r="B317" s="233" t="s">
        <v>152</v>
      </c>
      <c r="C317" s="223"/>
      <c r="D317" s="200">
        <v>0</v>
      </c>
      <c r="E317" s="200"/>
      <c r="F317" s="200">
        <v>-3433786</v>
      </c>
      <c r="G317" s="200"/>
      <c r="H317" s="200">
        <v>-163265464</v>
      </c>
      <c r="I317" s="200"/>
      <c r="J317" s="234">
        <f t="shared" si="8"/>
        <v>-166699250</v>
      </c>
      <c r="K317" s="234"/>
      <c r="L317" s="218">
        <f>J317/درآمدها!$J$7</f>
        <v>5.0537395198554512E-4</v>
      </c>
      <c r="M317" s="218"/>
      <c r="N317" s="200">
        <v>0</v>
      </c>
      <c r="O317" s="200"/>
      <c r="P317" s="200">
        <v>-1292502136</v>
      </c>
      <c r="Q317" s="200"/>
      <c r="R317" s="200">
        <v>-3672840292</v>
      </c>
      <c r="S317" s="200"/>
      <c r="T317" s="234">
        <f t="shared" si="9"/>
        <v>-4965342428</v>
      </c>
      <c r="U317" s="228"/>
      <c r="V317" s="218">
        <f>T317/درآمدها!$J$5</f>
        <v>8.2419895836805465E-3</v>
      </c>
    </row>
    <row r="318" spans="1:22" s="99" customFormat="1" ht="42.75" customHeight="1">
      <c r="A318" s="100"/>
      <c r="B318" s="233" t="s">
        <v>484</v>
      </c>
      <c r="C318" s="223"/>
      <c r="D318" s="200">
        <v>0</v>
      </c>
      <c r="E318" s="200"/>
      <c r="F318" s="200">
        <v>-13135214794</v>
      </c>
      <c r="G318" s="200"/>
      <c r="H318" s="200">
        <v>4967404259</v>
      </c>
      <c r="I318" s="200"/>
      <c r="J318" s="234">
        <f t="shared" si="8"/>
        <v>-8167810535</v>
      </c>
      <c r="K318" s="234"/>
      <c r="L318" s="218">
        <f>J318/درآمدها!$J$7</f>
        <v>2.4761951173398321E-2</v>
      </c>
      <c r="M318" s="218"/>
      <c r="N318" s="200">
        <v>0</v>
      </c>
      <c r="O318" s="200"/>
      <c r="P318" s="200">
        <v>23484740813</v>
      </c>
      <c r="Q318" s="200"/>
      <c r="R318" s="200">
        <v>17065231134</v>
      </c>
      <c r="S318" s="200"/>
      <c r="T318" s="234">
        <f t="shared" si="9"/>
        <v>40549971947</v>
      </c>
      <c r="U318" s="228"/>
      <c r="V318" s="218">
        <f>T318/درآمدها!$J$5</f>
        <v>-6.7309042881123202E-2</v>
      </c>
    </row>
    <row r="319" spans="1:22" s="99" customFormat="1" ht="42.75" customHeight="1">
      <c r="A319" s="100"/>
      <c r="B319" s="233" t="s">
        <v>231</v>
      </c>
      <c r="C319" s="223"/>
      <c r="D319" s="200">
        <v>0</v>
      </c>
      <c r="E319" s="200"/>
      <c r="F319" s="200">
        <v>-2894496148</v>
      </c>
      <c r="G319" s="200"/>
      <c r="H319" s="200">
        <v>1526745</v>
      </c>
      <c r="I319" s="200"/>
      <c r="J319" s="234">
        <f t="shared" si="8"/>
        <v>-2892969403</v>
      </c>
      <c r="K319" s="234"/>
      <c r="L319" s="218">
        <f>J319/درآمدها!$J$7</f>
        <v>8.7704736534049976E-3</v>
      </c>
      <c r="M319" s="218"/>
      <c r="N319" s="200">
        <v>0</v>
      </c>
      <c r="O319" s="200"/>
      <c r="P319" s="200">
        <v>21350982864</v>
      </c>
      <c r="Q319" s="200"/>
      <c r="R319" s="200">
        <v>5223480131</v>
      </c>
      <c r="S319" s="200"/>
      <c r="T319" s="234">
        <f t="shared" si="9"/>
        <v>26574462995</v>
      </c>
      <c r="U319" s="228"/>
      <c r="V319" s="218">
        <f>T319/درآمدها!$J$5</f>
        <v>-4.4111045788420324E-2</v>
      </c>
    </row>
    <row r="320" spans="1:22" s="99" customFormat="1" ht="42.75" customHeight="1">
      <c r="A320" s="100"/>
      <c r="B320" s="233" t="s">
        <v>340</v>
      </c>
      <c r="C320" s="223"/>
      <c r="D320" s="200">
        <v>0</v>
      </c>
      <c r="E320" s="200"/>
      <c r="F320" s="200">
        <v>-670046290</v>
      </c>
      <c r="G320" s="200"/>
      <c r="H320" s="200">
        <v>305673443</v>
      </c>
      <c r="I320" s="200"/>
      <c r="J320" s="234">
        <f t="shared" si="8"/>
        <v>-364372847</v>
      </c>
      <c r="K320" s="234"/>
      <c r="L320" s="218">
        <f>J320/درآمدها!$J$7</f>
        <v>1.1046513147756477E-3</v>
      </c>
      <c r="M320" s="218"/>
      <c r="N320" s="200">
        <v>0</v>
      </c>
      <c r="O320" s="200"/>
      <c r="P320" s="200">
        <v>3120856552</v>
      </c>
      <c r="Q320" s="200"/>
      <c r="R320" s="200">
        <v>331678875</v>
      </c>
      <c r="S320" s="200"/>
      <c r="T320" s="234">
        <f t="shared" si="9"/>
        <v>3452535427</v>
      </c>
      <c r="U320" s="228"/>
      <c r="V320" s="218">
        <f>T320/درآمدها!$J$5</f>
        <v>-5.7308758538298478E-3</v>
      </c>
    </row>
    <row r="321" spans="1:22" s="99" customFormat="1" ht="42.75" customHeight="1">
      <c r="A321" s="100"/>
      <c r="B321" s="233" t="s">
        <v>277</v>
      </c>
      <c r="C321" s="223"/>
      <c r="D321" s="200">
        <v>0</v>
      </c>
      <c r="E321" s="200"/>
      <c r="F321" s="200">
        <v>0</v>
      </c>
      <c r="G321" s="200"/>
      <c r="H321" s="200">
        <v>0</v>
      </c>
      <c r="I321" s="200"/>
      <c r="J321" s="234">
        <f t="shared" si="8"/>
        <v>0</v>
      </c>
      <c r="K321" s="234"/>
      <c r="L321" s="218">
        <f>J321/درآمدها!$J$7</f>
        <v>0</v>
      </c>
      <c r="M321" s="218"/>
      <c r="N321" s="200">
        <v>0</v>
      </c>
      <c r="O321" s="200"/>
      <c r="P321" s="200">
        <v>0</v>
      </c>
      <c r="Q321" s="200"/>
      <c r="R321" s="200">
        <v>-386974384</v>
      </c>
      <c r="S321" s="200"/>
      <c r="T321" s="234">
        <f t="shared" si="9"/>
        <v>-386974384</v>
      </c>
      <c r="U321" s="228"/>
      <c r="V321" s="218">
        <f>T321/درآمدها!$J$5</f>
        <v>6.4234015847400002E-4</v>
      </c>
    </row>
    <row r="322" spans="1:22" s="99" customFormat="1" ht="42.75" customHeight="1">
      <c r="A322" s="100"/>
      <c r="B322" s="233" t="s">
        <v>397</v>
      </c>
      <c r="C322" s="223"/>
      <c r="D322" s="200">
        <v>0</v>
      </c>
      <c r="E322" s="200"/>
      <c r="F322" s="200">
        <v>0</v>
      </c>
      <c r="G322" s="200"/>
      <c r="H322" s="200">
        <v>0</v>
      </c>
      <c r="I322" s="200"/>
      <c r="J322" s="234">
        <f t="shared" si="8"/>
        <v>0</v>
      </c>
      <c r="K322" s="234"/>
      <c r="L322" s="218">
        <f>J322/درآمدها!$J$7</f>
        <v>0</v>
      </c>
      <c r="M322" s="218"/>
      <c r="N322" s="200">
        <v>0</v>
      </c>
      <c r="O322" s="200"/>
      <c r="P322" s="200">
        <v>0</v>
      </c>
      <c r="Q322" s="200"/>
      <c r="R322" s="200">
        <v>22861180539</v>
      </c>
      <c r="S322" s="200"/>
      <c r="T322" s="234">
        <f t="shared" si="9"/>
        <v>22861180539</v>
      </c>
      <c r="U322" s="228"/>
      <c r="V322" s="218">
        <f>T322/درآمدها!$J$5</f>
        <v>-3.7947355012325532E-2</v>
      </c>
    </row>
    <row r="323" spans="1:22" s="99" customFormat="1" ht="42.75" customHeight="1">
      <c r="A323" s="100"/>
      <c r="B323" s="233" t="s">
        <v>100</v>
      </c>
      <c r="C323" s="223"/>
      <c r="D323" s="200">
        <v>0</v>
      </c>
      <c r="E323" s="200"/>
      <c r="F323" s="200">
        <v>0</v>
      </c>
      <c r="G323" s="200"/>
      <c r="H323" s="200">
        <v>0</v>
      </c>
      <c r="I323" s="200"/>
      <c r="J323" s="234">
        <f t="shared" si="8"/>
        <v>0</v>
      </c>
      <c r="K323" s="234"/>
      <c r="L323" s="218">
        <f>J323/درآمدها!$J$7</f>
        <v>0</v>
      </c>
      <c r="M323" s="218"/>
      <c r="N323" s="200">
        <v>3693064100</v>
      </c>
      <c r="O323" s="200"/>
      <c r="P323" s="200">
        <v>0</v>
      </c>
      <c r="Q323" s="200"/>
      <c r="R323" s="200">
        <v>-8014312646</v>
      </c>
      <c r="S323" s="200"/>
      <c r="T323" s="234">
        <f t="shared" si="9"/>
        <v>-4321248546</v>
      </c>
      <c r="U323" s="228"/>
      <c r="V323" s="218">
        <f>T323/درآمدها!$J$5</f>
        <v>7.1728558545704211E-3</v>
      </c>
    </row>
    <row r="324" spans="1:22" s="99" customFormat="1" ht="42.75" customHeight="1">
      <c r="A324" s="100"/>
      <c r="B324" s="233" t="s">
        <v>532</v>
      </c>
      <c r="C324" s="223"/>
      <c r="D324" s="200">
        <v>0</v>
      </c>
      <c r="E324" s="200"/>
      <c r="F324" s="200">
        <v>533694904</v>
      </c>
      <c r="G324" s="200"/>
      <c r="H324" s="200">
        <v>-437627555</v>
      </c>
      <c r="I324" s="200"/>
      <c r="J324" s="234">
        <f t="shared" si="8"/>
        <v>96067349</v>
      </c>
      <c r="K324" s="234"/>
      <c r="L324" s="218">
        <f>J324/درآمدها!$J$7</f>
        <v>-2.9124267698207764E-4</v>
      </c>
      <c r="M324" s="218"/>
      <c r="N324" s="200">
        <v>0</v>
      </c>
      <c r="O324" s="200"/>
      <c r="P324" s="200">
        <v>-3536502059</v>
      </c>
      <c r="Q324" s="200"/>
      <c r="R324" s="200">
        <v>-1057371650</v>
      </c>
      <c r="S324" s="200"/>
      <c r="T324" s="234">
        <f t="shared" si="9"/>
        <v>-4593873709</v>
      </c>
      <c r="U324" s="228"/>
      <c r="V324" s="218">
        <f>T324/درآمدها!$J$5</f>
        <v>7.6253873337740162E-3</v>
      </c>
    </row>
    <row r="325" spans="1:22" s="99" customFormat="1" ht="42.75" customHeight="1">
      <c r="A325" s="100"/>
      <c r="B325" s="233" t="s">
        <v>304</v>
      </c>
      <c r="C325" s="223"/>
      <c r="D325" s="200">
        <v>0</v>
      </c>
      <c r="E325" s="200"/>
      <c r="F325" s="200">
        <v>-20675921</v>
      </c>
      <c r="G325" s="200"/>
      <c r="H325" s="200">
        <v>30499825</v>
      </c>
      <c r="I325" s="200"/>
      <c r="J325" s="234">
        <f t="shared" si="8"/>
        <v>9823904</v>
      </c>
      <c r="K325" s="234"/>
      <c r="L325" s="218">
        <f>J325/درآمدها!$J$7</f>
        <v>-2.9782648622633906E-5</v>
      </c>
      <c r="M325" s="218"/>
      <c r="N325" s="200">
        <v>3802082400</v>
      </c>
      <c r="O325" s="200"/>
      <c r="P325" s="200">
        <v>447410118</v>
      </c>
      <c r="Q325" s="200"/>
      <c r="R325" s="200">
        <v>-1782372110</v>
      </c>
      <c r="S325" s="200"/>
      <c r="T325" s="234">
        <f t="shared" si="9"/>
        <v>2467120408</v>
      </c>
      <c r="U325" s="228"/>
      <c r="V325" s="218">
        <f>T325/درآمدها!$J$5</f>
        <v>-4.0951819535661044E-3</v>
      </c>
    </row>
    <row r="326" spans="1:22" s="99" customFormat="1" ht="42.75" customHeight="1">
      <c r="A326" s="100"/>
      <c r="B326" s="233" t="s">
        <v>141</v>
      </c>
      <c r="C326" s="223"/>
      <c r="D326" s="200">
        <v>0</v>
      </c>
      <c r="E326" s="200"/>
      <c r="F326" s="200">
        <v>-12188270318</v>
      </c>
      <c r="G326" s="200"/>
      <c r="H326" s="200">
        <v>501465819</v>
      </c>
      <c r="I326" s="200"/>
      <c r="J326" s="234">
        <f t="shared" si="8"/>
        <v>-11686804499</v>
      </c>
      <c r="K326" s="234"/>
      <c r="L326" s="218">
        <f>J326/درآمدها!$J$7</f>
        <v>3.5430312828294543E-2</v>
      </c>
      <c r="M326" s="218"/>
      <c r="N326" s="200">
        <v>4194123300</v>
      </c>
      <c r="O326" s="200"/>
      <c r="P326" s="200">
        <v>26928530683</v>
      </c>
      <c r="Q326" s="200"/>
      <c r="R326" s="200">
        <v>-688874636</v>
      </c>
      <c r="S326" s="200"/>
      <c r="T326" s="234">
        <f t="shared" si="9"/>
        <v>30433779347</v>
      </c>
      <c r="U326" s="228"/>
      <c r="V326" s="218">
        <f>T326/درآمدها!$J$5</f>
        <v>-5.0517138748684541E-2</v>
      </c>
    </row>
    <row r="327" spans="1:22" s="99" customFormat="1" ht="42.75" customHeight="1">
      <c r="A327" s="100"/>
      <c r="B327" s="233" t="s">
        <v>314</v>
      </c>
      <c r="C327" s="223"/>
      <c r="D327" s="200">
        <v>0</v>
      </c>
      <c r="E327" s="200"/>
      <c r="F327" s="200">
        <v>-306591615</v>
      </c>
      <c r="G327" s="200"/>
      <c r="H327" s="200">
        <v>-42086325</v>
      </c>
      <c r="I327" s="200"/>
      <c r="J327" s="234">
        <f t="shared" si="8"/>
        <v>-348677940</v>
      </c>
      <c r="K327" s="234"/>
      <c r="L327" s="218">
        <f>J327/درآمدها!$J$7</f>
        <v>1.0570698338953461E-3</v>
      </c>
      <c r="M327" s="218"/>
      <c r="N327" s="200">
        <v>778690440</v>
      </c>
      <c r="O327" s="200"/>
      <c r="P327" s="200">
        <v>-385896893</v>
      </c>
      <c r="Q327" s="200"/>
      <c r="R327" s="200">
        <v>-767408390</v>
      </c>
      <c r="S327" s="200"/>
      <c r="T327" s="234">
        <f t="shared" si="9"/>
        <v>-374614843</v>
      </c>
      <c r="U327" s="228"/>
      <c r="V327" s="218">
        <f>T327/درآمدها!$J$5</f>
        <v>6.2182451234119062E-4</v>
      </c>
    </row>
    <row r="328" spans="1:22" s="99" customFormat="1" ht="42.75" customHeight="1">
      <c r="A328" s="100"/>
      <c r="B328" s="233" t="s">
        <v>285</v>
      </c>
      <c r="C328" s="223"/>
      <c r="D328" s="200">
        <v>0</v>
      </c>
      <c r="E328" s="200"/>
      <c r="F328" s="200">
        <v>-873073403</v>
      </c>
      <c r="G328" s="200"/>
      <c r="H328" s="200">
        <v>-812973503</v>
      </c>
      <c r="I328" s="200"/>
      <c r="J328" s="234">
        <f t="shared" si="8"/>
        <v>-1686046906</v>
      </c>
      <c r="K328" s="234"/>
      <c r="L328" s="218">
        <f>J328/درآمدها!$J$7</f>
        <v>5.1115058293196933E-3</v>
      </c>
      <c r="M328" s="218"/>
      <c r="N328" s="200">
        <v>10302624900</v>
      </c>
      <c r="O328" s="200"/>
      <c r="P328" s="200">
        <v>-3741792279</v>
      </c>
      <c r="Q328" s="200"/>
      <c r="R328" s="200">
        <v>-24440143648</v>
      </c>
      <c r="S328" s="200"/>
      <c r="T328" s="234">
        <f t="shared" si="9"/>
        <v>-17879311027</v>
      </c>
      <c r="U328" s="228"/>
      <c r="V328" s="218">
        <f>T328/درآمدها!$J$5</f>
        <v>2.9677932063040941E-2</v>
      </c>
    </row>
    <row r="329" spans="1:22" s="99" customFormat="1" ht="42.75" customHeight="1">
      <c r="A329" s="100"/>
      <c r="B329" s="233" t="s">
        <v>220</v>
      </c>
      <c r="C329" s="223"/>
      <c r="D329" s="200">
        <v>0</v>
      </c>
      <c r="E329" s="200"/>
      <c r="F329" s="200">
        <v>0</v>
      </c>
      <c r="G329" s="200"/>
      <c r="H329" s="200">
        <v>0</v>
      </c>
      <c r="I329" s="200"/>
      <c r="J329" s="234">
        <f t="shared" si="8"/>
        <v>0</v>
      </c>
      <c r="K329" s="234"/>
      <c r="L329" s="218">
        <f>J329/درآمدها!$J$7</f>
        <v>0</v>
      </c>
      <c r="M329" s="218"/>
      <c r="N329" s="200">
        <v>3393686140</v>
      </c>
      <c r="O329" s="200"/>
      <c r="P329" s="200">
        <v>0</v>
      </c>
      <c r="Q329" s="200"/>
      <c r="R329" s="200">
        <v>-6801571800</v>
      </c>
      <c r="S329" s="200"/>
      <c r="T329" s="234">
        <f t="shared" si="9"/>
        <v>-3407885660</v>
      </c>
      <c r="U329" s="228"/>
      <c r="V329" s="218">
        <f>T329/درآمدها!$J$5</f>
        <v>5.6567615465360427E-3</v>
      </c>
    </row>
    <row r="330" spans="1:22" s="99" customFormat="1" ht="42.75" customHeight="1">
      <c r="A330" s="100"/>
      <c r="B330" s="233" t="s">
        <v>212</v>
      </c>
      <c r="C330" s="223"/>
      <c r="D330" s="200">
        <v>0</v>
      </c>
      <c r="E330" s="200"/>
      <c r="F330" s="200">
        <v>-2508702022</v>
      </c>
      <c r="G330" s="200"/>
      <c r="H330" s="200">
        <v>1150682642</v>
      </c>
      <c r="I330" s="200"/>
      <c r="J330" s="234">
        <f t="shared" si="8"/>
        <v>-1358019380</v>
      </c>
      <c r="K330" s="234"/>
      <c r="L330" s="218">
        <f>J330/درآمدها!$J$7</f>
        <v>4.1170408441763224E-3</v>
      </c>
      <c r="M330" s="218"/>
      <c r="N330" s="200">
        <v>2584843400</v>
      </c>
      <c r="O330" s="200"/>
      <c r="P330" s="200">
        <v>9926987341</v>
      </c>
      <c r="Q330" s="200"/>
      <c r="R330" s="200">
        <v>2703874139</v>
      </c>
      <c r="S330" s="200"/>
      <c r="T330" s="234">
        <f t="shared" si="9"/>
        <v>15215704880</v>
      </c>
      <c r="U330" s="228"/>
      <c r="V330" s="218">
        <f>T330/درآمدها!$J$5</f>
        <v>-2.5256602731391173E-2</v>
      </c>
    </row>
    <row r="331" spans="1:22" s="99" customFormat="1" ht="42.75" customHeight="1">
      <c r="A331" s="100"/>
      <c r="B331" s="233" t="s">
        <v>333</v>
      </c>
      <c r="C331" s="223"/>
      <c r="D331" s="200">
        <v>0</v>
      </c>
      <c r="E331" s="200"/>
      <c r="F331" s="200">
        <v>2422786053</v>
      </c>
      <c r="G331" s="200"/>
      <c r="H331" s="200">
        <v>-373648807</v>
      </c>
      <c r="I331" s="200"/>
      <c r="J331" s="234">
        <f t="shared" si="8"/>
        <v>2049137246</v>
      </c>
      <c r="K331" s="234"/>
      <c r="L331" s="218">
        <f>J331/درآمدها!$J$7</f>
        <v>-6.2122690304353273E-3</v>
      </c>
      <c r="M331" s="218"/>
      <c r="N331" s="200">
        <v>10673065500</v>
      </c>
      <c r="O331" s="200"/>
      <c r="P331" s="200">
        <v>-10066111449</v>
      </c>
      <c r="Q331" s="200"/>
      <c r="R331" s="200">
        <v>-9810038788</v>
      </c>
      <c r="S331" s="200"/>
      <c r="T331" s="234">
        <f t="shared" si="9"/>
        <v>-9203084737</v>
      </c>
      <c r="U331" s="228"/>
      <c r="V331" s="218">
        <f>T331/درآمدها!$J$5</f>
        <v>1.5276233137990423E-2</v>
      </c>
    </row>
    <row r="332" spans="1:22" s="99" customFormat="1" ht="42.75" customHeight="1">
      <c r="A332" s="100"/>
      <c r="B332" s="233" t="s">
        <v>92</v>
      </c>
      <c r="C332" s="223"/>
      <c r="D332" s="200">
        <v>0</v>
      </c>
      <c r="E332" s="200"/>
      <c r="F332" s="200">
        <v>644918264</v>
      </c>
      <c r="G332" s="200"/>
      <c r="H332" s="200">
        <v>-181497779</v>
      </c>
      <c r="I332" s="200"/>
      <c r="J332" s="234">
        <f t="shared" si="8"/>
        <v>463420485</v>
      </c>
      <c r="K332" s="234"/>
      <c r="L332" s="218">
        <f>J332/درآمدها!$J$7</f>
        <v>-1.4049291879568028E-3</v>
      </c>
      <c r="M332" s="218"/>
      <c r="N332" s="200">
        <v>0</v>
      </c>
      <c r="O332" s="200"/>
      <c r="P332" s="200">
        <v>-784149029</v>
      </c>
      <c r="Q332" s="200"/>
      <c r="R332" s="200">
        <v>-1897732302</v>
      </c>
      <c r="S332" s="200"/>
      <c r="T332" s="234">
        <f t="shared" si="9"/>
        <v>-2681881331</v>
      </c>
      <c r="U332" s="228"/>
      <c r="V332" s="218">
        <f>T332/درآمدها!$J$5</f>
        <v>4.4516643746708622E-3</v>
      </c>
    </row>
    <row r="333" spans="1:22" s="99" customFormat="1" ht="42.75" customHeight="1">
      <c r="A333" s="100"/>
      <c r="B333" s="233" t="s">
        <v>381</v>
      </c>
      <c r="C333" s="223"/>
      <c r="D333" s="200">
        <v>0</v>
      </c>
      <c r="E333" s="200"/>
      <c r="F333" s="200">
        <v>0</v>
      </c>
      <c r="G333" s="200"/>
      <c r="H333" s="200">
        <v>0</v>
      </c>
      <c r="I333" s="200"/>
      <c r="J333" s="234">
        <f t="shared" si="8"/>
        <v>0</v>
      </c>
      <c r="K333" s="234"/>
      <c r="L333" s="218">
        <f>J333/درآمدها!$J$7</f>
        <v>0</v>
      </c>
      <c r="M333" s="218"/>
      <c r="N333" s="200">
        <v>0</v>
      </c>
      <c r="O333" s="200"/>
      <c r="P333" s="200">
        <v>0</v>
      </c>
      <c r="Q333" s="200"/>
      <c r="R333" s="200">
        <v>-1589738430</v>
      </c>
      <c r="S333" s="200"/>
      <c r="T333" s="234">
        <f t="shared" si="9"/>
        <v>-1589738430</v>
      </c>
      <c r="U333" s="228"/>
      <c r="V333" s="218">
        <f>T333/درآمدها!$J$5</f>
        <v>2.6388124828913948E-3</v>
      </c>
    </row>
    <row r="334" spans="1:22" s="99" customFormat="1" ht="42.75" customHeight="1">
      <c r="A334" s="100"/>
      <c r="B334" s="233" t="s">
        <v>160</v>
      </c>
      <c r="C334" s="223"/>
      <c r="D334" s="200">
        <v>0</v>
      </c>
      <c r="E334" s="200"/>
      <c r="F334" s="200">
        <v>3631788574</v>
      </c>
      <c r="G334" s="200"/>
      <c r="H334" s="200">
        <v>0</v>
      </c>
      <c r="I334" s="200"/>
      <c r="J334" s="234">
        <f t="shared" ref="J334:J380" si="10">D334+F334+H334</f>
        <v>3631788574</v>
      </c>
      <c r="K334" s="234"/>
      <c r="L334" s="218">
        <f>J334/درآمدها!$J$7</f>
        <v>-1.1010315549819976E-2</v>
      </c>
      <c r="M334" s="218"/>
      <c r="N334" s="200">
        <v>10979960750</v>
      </c>
      <c r="O334" s="200"/>
      <c r="P334" s="200">
        <v>58571862253</v>
      </c>
      <c r="Q334" s="200"/>
      <c r="R334" s="200">
        <v>22590754880</v>
      </c>
      <c r="S334" s="200"/>
      <c r="T334" s="234">
        <f t="shared" si="9"/>
        <v>92142577883</v>
      </c>
      <c r="U334" s="228"/>
      <c r="V334" s="218">
        <f>T334/درآمدها!$J$5</f>
        <v>-0.15294779325643712</v>
      </c>
    </row>
    <row r="335" spans="1:22" s="99" customFormat="1" ht="42.75" customHeight="1">
      <c r="A335" s="100"/>
      <c r="B335" s="233" t="s">
        <v>170</v>
      </c>
      <c r="C335" s="223"/>
      <c r="D335" s="200">
        <v>0</v>
      </c>
      <c r="E335" s="200"/>
      <c r="F335" s="200">
        <v>1540623901</v>
      </c>
      <c r="G335" s="200"/>
      <c r="H335" s="200">
        <v>-170107461</v>
      </c>
      <c r="I335" s="200"/>
      <c r="J335" s="234">
        <f t="shared" si="10"/>
        <v>1370516440</v>
      </c>
      <c r="K335" s="234"/>
      <c r="L335" s="218">
        <f>J335/درآمدها!$J$7</f>
        <v>-4.1549275689240373E-3</v>
      </c>
      <c r="M335" s="218"/>
      <c r="N335" s="200">
        <v>0</v>
      </c>
      <c r="O335" s="200"/>
      <c r="P335" s="200">
        <v>-1403825374</v>
      </c>
      <c r="Q335" s="200"/>
      <c r="R335" s="200">
        <v>-2703206782</v>
      </c>
      <c r="S335" s="200"/>
      <c r="T335" s="234">
        <f t="shared" ref="T335:T380" si="11">N335+P335+R335</f>
        <v>-4107032156</v>
      </c>
      <c r="U335" s="228"/>
      <c r="V335" s="218">
        <f>T335/درآمدها!$J$5</f>
        <v>6.8172773057320873E-3</v>
      </c>
    </row>
    <row r="336" spans="1:22" s="99" customFormat="1" ht="42.75" customHeight="1">
      <c r="A336" s="100"/>
      <c r="B336" s="233" t="s">
        <v>162</v>
      </c>
      <c r="C336" s="223"/>
      <c r="D336" s="200">
        <v>0</v>
      </c>
      <c r="E336" s="200"/>
      <c r="F336" s="200">
        <v>-4644554399</v>
      </c>
      <c r="G336" s="200"/>
      <c r="H336" s="200">
        <v>1451973855</v>
      </c>
      <c r="I336" s="200"/>
      <c r="J336" s="234">
        <f t="shared" si="10"/>
        <v>-3192580544</v>
      </c>
      <c r="K336" s="234"/>
      <c r="L336" s="218">
        <f>J336/درآمدها!$J$7</f>
        <v>9.678790075860819E-3</v>
      </c>
      <c r="M336" s="218"/>
      <c r="N336" s="200">
        <v>0</v>
      </c>
      <c r="O336" s="200"/>
      <c r="P336" s="200">
        <v>24367464546</v>
      </c>
      <c r="Q336" s="200"/>
      <c r="R336" s="200">
        <v>-8410720155</v>
      </c>
      <c r="S336" s="200"/>
      <c r="T336" s="234">
        <f t="shared" si="11"/>
        <v>15956744391</v>
      </c>
      <c r="U336" s="228"/>
      <c r="V336" s="218">
        <f>T336/درآمدها!$J$5</f>
        <v>-2.6486656855416176E-2</v>
      </c>
    </row>
    <row r="337" spans="1:22" s="99" customFormat="1" ht="42.75" customHeight="1">
      <c r="A337" s="100"/>
      <c r="B337" s="233" t="s">
        <v>413</v>
      </c>
      <c r="C337" s="223"/>
      <c r="D337" s="200">
        <v>0</v>
      </c>
      <c r="E337" s="200"/>
      <c r="F337" s="200">
        <v>-4873156560</v>
      </c>
      <c r="G337" s="200"/>
      <c r="H337" s="200">
        <v>229832211</v>
      </c>
      <c r="I337" s="200"/>
      <c r="J337" s="234">
        <f t="shared" si="10"/>
        <v>-4643324349</v>
      </c>
      <c r="K337" s="234"/>
      <c r="L337" s="218">
        <f>J337/درآمدها!$J$7</f>
        <v>1.4076939018051004E-2</v>
      </c>
      <c r="M337" s="218"/>
      <c r="N337" s="200">
        <v>0</v>
      </c>
      <c r="O337" s="200"/>
      <c r="P337" s="200">
        <v>4968629832</v>
      </c>
      <c r="Q337" s="200"/>
      <c r="R337" s="200">
        <v>2421667585</v>
      </c>
      <c r="S337" s="200"/>
      <c r="T337" s="234">
        <f t="shared" si="11"/>
        <v>7390297417</v>
      </c>
      <c r="U337" s="228"/>
      <c r="V337" s="218">
        <f>T337/درآمدها!$J$5</f>
        <v>-1.226718100804774E-2</v>
      </c>
    </row>
    <row r="338" spans="1:22" s="99" customFormat="1" ht="42.75" customHeight="1">
      <c r="A338" s="100"/>
      <c r="B338" s="233" t="s">
        <v>120</v>
      </c>
      <c r="C338" s="223"/>
      <c r="D338" s="200">
        <v>0</v>
      </c>
      <c r="E338" s="200"/>
      <c r="F338" s="200">
        <v>75115617</v>
      </c>
      <c r="G338" s="200"/>
      <c r="H338" s="200">
        <v>-263685388</v>
      </c>
      <c r="I338" s="200"/>
      <c r="J338" s="234">
        <f t="shared" si="10"/>
        <v>-188569771</v>
      </c>
      <c r="K338" s="234"/>
      <c r="L338" s="218">
        <f>J338/درآمدها!$J$7</f>
        <v>5.716777393736279E-4</v>
      </c>
      <c r="M338" s="218"/>
      <c r="N338" s="200">
        <v>4136129034</v>
      </c>
      <c r="O338" s="200"/>
      <c r="P338" s="200">
        <v>-2231776147</v>
      </c>
      <c r="Q338" s="200"/>
      <c r="R338" s="200">
        <v>-8092598814</v>
      </c>
      <c r="S338" s="200"/>
      <c r="T338" s="234">
        <f t="shared" si="11"/>
        <v>-6188245927</v>
      </c>
      <c r="U338" s="228"/>
      <c r="V338" s="218">
        <f>T338/درآمدها!$J$5</f>
        <v>1.0271891457872998E-2</v>
      </c>
    </row>
    <row r="339" spans="1:22" s="99" customFormat="1" ht="42.75" customHeight="1">
      <c r="A339" s="100"/>
      <c r="B339" s="233" t="s">
        <v>386</v>
      </c>
      <c r="C339" s="223"/>
      <c r="D339" s="200">
        <v>0</v>
      </c>
      <c r="E339" s="200"/>
      <c r="F339" s="200">
        <v>0</v>
      </c>
      <c r="G339" s="200"/>
      <c r="H339" s="200">
        <v>0</v>
      </c>
      <c r="I339" s="200"/>
      <c r="J339" s="234">
        <f t="shared" si="10"/>
        <v>0</v>
      </c>
      <c r="K339" s="234"/>
      <c r="L339" s="218">
        <f>J339/درآمدها!$J$7</f>
        <v>0</v>
      </c>
      <c r="M339" s="218"/>
      <c r="N339" s="200">
        <v>0</v>
      </c>
      <c r="O339" s="200"/>
      <c r="P339" s="200">
        <v>0</v>
      </c>
      <c r="Q339" s="200"/>
      <c r="R339" s="200">
        <v>5831676384</v>
      </c>
      <c r="S339" s="200"/>
      <c r="T339" s="234">
        <f t="shared" si="11"/>
        <v>5831676384</v>
      </c>
      <c r="U339" s="228"/>
      <c r="V339" s="218">
        <f>T339/درآمدها!$J$5</f>
        <v>-9.6800204032824137E-3</v>
      </c>
    </row>
    <row r="340" spans="1:22" s="99" customFormat="1" ht="42.75" customHeight="1">
      <c r="A340" s="100"/>
      <c r="B340" s="233" t="s">
        <v>238</v>
      </c>
      <c r="C340" s="223"/>
      <c r="D340" s="200">
        <v>0</v>
      </c>
      <c r="E340" s="200"/>
      <c r="F340" s="200">
        <v>285811027</v>
      </c>
      <c r="G340" s="200"/>
      <c r="H340" s="200">
        <v>-22960658</v>
      </c>
      <c r="I340" s="200"/>
      <c r="J340" s="234">
        <f t="shared" si="10"/>
        <v>262850369</v>
      </c>
      <c r="K340" s="234"/>
      <c r="L340" s="218">
        <f>J340/درآمدها!$J$7</f>
        <v>-7.9687059037391488E-4</v>
      </c>
      <c r="M340" s="218"/>
      <c r="N340" s="200">
        <v>1771894800</v>
      </c>
      <c r="O340" s="200"/>
      <c r="P340" s="200">
        <v>451758400</v>
      </c>
      <c r="Q340" s="200"/>
      <c r="R340" s="200">
        <v>-2697195039</v>
      </c>
      <c r="S340" s="200"/>
      <c r="T340" s="234">
        <f t="shared" si="11"/>
        <v>-473541839</v>
      </c>
      <c r="U340" s="228"/>
      <c r="V340" s="218">
        <f>T340/درآمدها!$J$5</f>
        <v>7.8603378539735447E-4</v>
      </c>
    </row>
    <row r="341" spans="1:22" s="99" customFormat="1" ht="42.75" customHeight="1">
      <c r="A341" s="100"/>
      <c r="B341" s="233" t="s">
        <v>398</v>
      </c>
      <c r="C341" s="223"/>
      <c r="D341" s="200">
        <v>0</v>
      </c>
      <c r="E341" s="200"/>
      <c r="F341" s="200">
        <v>387074359</v>
      </c>
      <c r="G341" s="200"/>
      <c r="H341" s="200">
        <v>162671145</v>
      </c>
      <c r="I341" s="200"/>
      <c r="J341" s="234">
        <f t="shared" si="10"/>
        <v>549745504</v>
      </c>
      <c r="K341" s="234"/>
      <c r="L341" s="218">
        <f>J341/درآمدها!$J$7</f>
        <v>-1.6666365202168895E-3</v>
      </c>
      <c r="M341" s="218"/>
      <c r="N341" s="200">
        <v>0</v>
      </c>
      <c r="O341" s="200"/>
      <c r="P341" s="200">
        <v>2108718611</v>
      </c>
      <c r="Q341" s="200"/>
      <c r="R341" s="200">
        <v>-986340546</v>
      </c>
      <c r="S341" s="200"/>
      <c r="T341" s="234">
        <f t="shared" si="11"/>
        <v>1122378065</v>
      </c>
      <c r="U341" s="228"/>
      <c r="V341" s="218">
        <f>T341/درآمدها!$J$5</f>
        <v>-1.8630393482061633E-3</v>
      </c>
    </row>
    <row r="342" spans="1:22" s="99" customFormat="1" ht="42.75" customHeight="1">
      <c r="A342" s="100"/>
      <c r="B342" s="233" t="s">
        <v>233</v>
      </c>
      <c r="C342" s="223"/>
      <c r="D342" s="200">
        <v>7355991070</v>
      </c>
      <c r="E342" s="200"/>
      <c r="F342" s="200">
        <v>-7456737125</v>
      </c>
      <c r="G342" s="200"/>
      <c r="H342" s="200">
        <v>0</v>
      </c>
      <c r="I342" s="200"/>
      <c r="J342" s="234">
        <f t="shared" si="10"/>
        <v>-100746055</v>
      </c>
      <c r="K342" s="234"/>
      <c r="L342" s="218">
        <f>J342/درآمدها!$J$7</f>
        <v>3.0542688081861848E-4</v>
      </c>
      <c r="M342" s="218"/>
      <c r="N342" s="200">
        <v>7355991070</v>
      </c>
      <c r="O342" s="200"/>
      <c r="P342" s="200">
        <v>-10922821756</v>
      </c>
      <c r="Q342" s="200"/>
      <c r="R342" s="200">
        <v>9091616522</v>
      </c>
      <c r="S342" s="200"/>
      <c r="T342" s="234">
        <f t="shared" si="11"/>
        <v>5524785836</v>
      </c>
      <c r="U342" s="228"/>
      <c r="V342" s="218">
        <f>T342/درآمدها!$J$5</f>
        <v>-9.1706116894578506E-3</v>
      </c>
    </row>
    <row r="343" spans="1:22" s="99" customFormat="1" ht="42.75" customHeight="1">
      <c r="A343" s="100"/>
      <c r="B343" s="233" t="s">
        <v>533</v>
      </c>
      <c r="C343" s="223"/>
      <c r="D343" s="200">
        <v>0</v>
      </c>
      <c r="E343" s="200"/>
      <c r="F343" s="200">
        <v>1112314212</v>
      </c>
      <c r="G343" s="200"/>
      <c r="H343" s="200">
        <v>-478153024</v>
      </c>
      <c r="I343" s="200"/>
      <c r="J343" s="234">
        <f t="shared" si="10"/>
        <v>634161188</v>
      </c>
      <c r="K343" s="234"/>
      <c r="L343" s="218">
        <f>J343/درآمدها!$J$7</f>
        <v>-1.9225554150688036E-3</v>
      </c>
      <c r="M343" s="218"/>
      <c r="N343" s="200">
        <v>0</v>
      </c>
      <c r="O343" s="200"/>
      <c r="P343" s="200">
        <v>-1913890317</v>
      </c>
      <c r="Q343" s="200"/>
      <c r="R343" s="200">
        <v>158212657</v>
      </c>
      <c r="S343" s="200"/>
      <c r="T343" s="234">
        <f t="shared" si="11"/>
        <v>-1755677660</v>
      </c>
      <c r="U343" s="228"/>
      <c r="V343" s="218">
        <f>T343/درآمدها!$J$5</f>
        <v>2.9142556018737962E-3</v>
      </c>
    </row>
    <row r="344" spans="1:22" s="99" customFormat="1" ht="42.75" customHeight="1">
      <c r="A344" s="100"/>
      <c r="B344" s="233" t="s">
        <v>303</v>
      </c>
      <c r="C344" s="223"/>
      <c r="D344" s="200">
        <v>0</v>
      </c>
      <c r="E344" s="200"/>
      <c r="F344" s="200">
        <v>593639019</v>
      </c>
      <c r="G344" s="200"/>
      <c r="H344" s="200">
        <v>-683970027</v>
      </c>
      <c r="I344" s="200"/>
      <c r="J344" s="234">
        <f t="shared" si="10"/>
        <v>-90331008</v>
      </c>
      <c r="K344" s="234"/>
      <c r="L344" s="218">
        <f>J344/درآمدها!$J$7</f>
        <v>2.7385209291462255E-4</v>
      </c>
      <c r="M344" s="218"/>
      <c r="N344" s="200">
        <v>4440634600</v>
      </c>
      <c r="O344" s="200"/>
      <c r="P344" s="200">
        <v>-5005671758</v>
      </c>
      <c r="Q344" s="200"/>
      <c r="R344" s="200">
        <v>-8166636608</v>
      </c>
      <c r="S344" s="200"/>
      <c r="T344" s="234">
        <f t="shared" si="11"/>
        <v>-8731673766</v>
      </c>
      <c r="U344" s="228"/>
      <c r="V344" s="218">
        <f>T344/درآمدها!$J$5</f>
        <v>1.4493736387976805E-2</v>
      </c>
    </row>
    <row r="345" spans="1:22" s="99" customFormat="1" ht="42.75" customHeight="1">
      <c r="A345" s="100"/>
      <c r="B345" s="233" t="s">
        <v>223</v>
      </c>
      <c r="C345" s="223"/>
      <c r="D345" s="200">
        <v>0</v>
      </c>
      <c r="E345" s="200"/>
      <c r="F345" s="200">
        <v>-1657565691</v>
      </c>
      <c r="G345" s="200"/>
      <c r="H345" s="200">
        <v>-435708575</v>
      </c>
      <c r="I345" s="200"/>
      <c r="J345" s="234">
        <f t="shared" si="10"/>
        <v>-2093274266</v>
      </c>
      <c r="K345" s="234"/>
      <c r="L345" s="218">
        <f>J345/درآمدها!$J$7</f>
        <v>6.3460770723207287E-3</v>
      </c>
      <c r="M345" s="218"/>
      <c r="N345" s="200">
        <v>0</v>
      </c>
      <c r="O345" s="200"/>
      <c r="P345" s="200">
        <v>-4128596974</v>
      </c>
      <c r="Q345" s="200"/>
      <c r="R345" s="200">
        <v>138401791</v>
      </c>
      <c r="S345" s="200"/>
      <c r="T345" s="234">
        <f t="shared" si="11"/>
        <v>-3990195183</v>
      </c>
      <c r="U345" s="228"/>
      <c r="V345" s="218">
        <f>T345/درآمدها!$J$5</f>
        <v>6.6233391980550626E-3</v>
      </c>
    </row>
    <row r="346" spans="1:22" s="99" customFormat="1" ht="42.75" customHeight="1">
      <c r="A346" s="100"/>
      <c r="B346" s="233" t="s">
        <v>373</v>
      </c>
      <c r="C346" s="223"/>
      <c r="D346" s="200">
        <v>0</v>
      </c>
      <c r="E346" s="200"/>
      <c r="F346" s="200">
        <v>-6888435722</v>
      </c>
      <c r="G346" s="200"/>
      <c r="H346" s="200">
        <v>0</v>
      </c>
      <c r="I346" s="200"/>
      <c r="J346" s="234">
        <f t="shared" si="10"/>
        <v>-6888435722</v>
      </c>
      <c r="K346" s="234"/>
      <c r="L346" s="218">
        <f>J346/درآمدها!$J$7</f>
        <v>2.0883333211310442E-2</v>
      </c>
      <c r="M346" s="218"/>
      <c r="N346" s="200">
        <v>0</v>
      </c>
      <c r="O346" s="200"/>
      <c r="P346" s="200">
        <v>16504211578</v>
      </c>
      <c r="Q346" s="200"/>
      <c r="R346" s="200">
        <v>3531524366</v>
      </c>
      <c r="S346" s="200"/>
      <c r="T346" s="234">
        <f t="shared" si="11"/>
        <v>20035735944</v>
      </c>
      <c r="U346" s="228"/>
      <c r="V346" s="218">
        <f>T346/درآمدها!$J$5</f>
        <v>-3.3257389464342889E-2</v>
      </c>
    </row>
    <row r="347" spans="1:22" s="99" customFormat="1" ht="42.75" customHeight="1">
      <c r="A347" s="100"/>
      <c r="B347" s="233" t="s">
        <v>414</v>
      </c>
      <c r="C347" s="223"/>
      <c r="D347" s="200">
        <v>0</v>
      </c>
      <c r="E347" s="200"/>
      <c r="F347" s="200">
        <v>2014925593</v>
      </c>
      <c r="G347" s="200"/>
      <c r="H347" s="200">
        <v>1211335972</v>
      </c>
      <c r="I347" s="200"/>
      <c r="J347" s="234">
        <f t="shared" si="10"/>
        <v>3226261565</v>
      </c>
      <c r="K347" s="234"/>
      <c r="L347" s="218">
        <f>J347/درآمدها!$J$7</f>
        <v>-9.7808991776694842E-3</v>
      </c>
      <c r="M347" s="218"/>
      <c r="N347" s="200">
        <v>2400309900</v>
      </c>
      <c r="O347" s="200"/>
      <c r="P347" s="200">
        <v>17632188081</v>
      </c>
      <c r="Q347" s="200"/>
      <c r="R347" s="200">
        <v>1211335972</v>
      </c>
      <c r="S347" s="200"/>
      <c r="T347" s="234">
        <f t="shared" si="11"/>
        <v>21243833953</v>
      </c>
      <c r="U347" s="228"/>
      <c r="V347" s="218">
        <f>T347/درآمدها!$J$5</f>
        <v>-3.5262715652944518E-2</v>
      </c>
    </row>
    <row r="348" spans="1:22" s="99" customFormat="1" ht="42.75" customHeight="1">
      <c r="A348" s="100"/>
      <c r="B348" s="233" t="s">
        <v>300</v>
      </c>
      <c r="C348" s="223"/>
      <c r="D348" s="200">
        <v>0</v>
      </c>
      <c r="E348" s="200"/>
      <c r="F348" s="200">
        <v>0</v>
      </c>
      <c r="G348" s="200"/>
      <c r="H348" s="200">
        <v>0</v>
      </c>
      <c r="I348" s="200"/>
      <c r="J348" s="234">
        <f t="shared" si="10"/>
        <v>0</v>
      </c>
      <c r="K348" s="234"/>
      <c r="L348" s="218">
        <f>J348/درآمدها!$J$7</f>
        <v>0</v>
      </c>
      <c r="M348" s="218"/>
      <c r="N348" s="200">
        <v>1581507904</v>
      </c>
      <c r="O348" s="200"/>
      <c r="P348" s="200">
        <v>0</v>
      </c>
      <c r="Q348" s="200"/>
      <c r="R348" s="200">
        <v>-6977286753</v>
      </c>
      <c r="S348" s="200"/>
      <c r="T348" s="234">
        <f t="shared" si="11"/>
        <v>-5395778849</v>
      </c>
      <c r="U348" s="228"/>
      <c r="V348" s="218">
        <f>T348/درآمدها!$J$5</f>
        <v>8.9564725321904445E-3</v>
      </c>
    </row>
    <row r="349" spans="1:22" s="99" customFormat="1" ht="42.75" customHeight="1">
      <c r="A349" s="100"/>
      <c r="B349" s="233" t="s">
        <v>267</v>
      </c>
      <c r="C349" s="223"/>
      <c r="D349" s="200">
        <v>0</v>
      </c>
      <c r="E349" s="200"/>
      <c r="F349" s="200">
        <v>-753090778</v>
      </c>
      <c r="G349" s="200"/>
      <c r="H349" s="200">
        <v>-391490065</v>
      </c>
      <c r="I349" s="200"/>
      <c r="J349" s="234">
        <f t="shared" si="10"/>
        <v>-1144580843</v>
      </c>
      <c r="K349" s="234"/>
      <c r="L349" s="218">
        <f>J349/درآمدها!$J$7</f>
        <v>3.4699696848897446E-3</v>
      </c>
      <c r="M349" s="218"/>
      <c r="N349" s="200">
        <v>0</v>
      </c>
      <c r="O349" s="200"/>
      <c r="P349" s="200">
        <v>-6460648349</v>
      </c>
      <c r="Q349" s="200"/>
      <c r="R349" s="200">
        <v>-1234335403</v>
      </c>
      <c r="S349" s="200"/>
      <c r="T349" s="234">
        <f t="shared" si="11"/>
        <v>-7694983752</v>
      </c>
      <c r="U349" s="228"/>
      <c r="V349" s="218">
        <f>T349/درآمدها!$J$5</f>
        <v>1.27729309408618E-2</v>
      </c>
    </row>
    <row r="350" spans="1:22" s="99" customFormat="1" ht="42.75" customHeight="1">
      <c r="A350" s="100"/>
      <c r="B350" s="233" t="s">
        <v>236</v>
      </c>
      <c r="C350" s="223"/>
      <c r="D350" s="200">
        <v>0</v>
      </c>
      <c r="E350" s="200"/>
      <c r="F350" s="200">
        <v>0</v>
      </c>
      <c r="G350" s="200"/>
      <c r="H350" s="200">
        <v>0</v>
      </c>
      <c r="I350" s="200"/>
      <c r="J350" s="234">
        <f t="shared" si="10"/>
        <v>0</v>
      </c>
      <c r="K350" s="234"/>
      <c r="L350" s="218">
        <f>J350/درآمدها!$J$7</f>
        <v>0</v>
      </c>
      <c r="M350" s="218"/>
      <c r="N350" s="200">
        <v>0</v>
      </c>
      <c r="O350" s="200"/>
      <c r="P350" s="200">
        <v>0</v>
      </c>
      <c r="Q350" s="200"/>
      <c r="R350" s="200">
        <v>-2195921738</v>
      </c>
      <c r="S350" s="200"/>
      <c r="T350" s="234">
        <f t="shared" si="11"/>
        <v>-2195921738</v>
      </c>
      <c r="U350" s="228"/>
      <c r="V350" s="218">
        <f>T350/درآمدها!$J$5</f>
        <v>3.6450183151746337E-3</v>
      </c>
    </row>
    <row r="351" spans="1:22" s="99" customFormat="1" ht="42.6" customHeight="1">
      <c r="A351" s="100"/>
      <c r="B351" s="233" t="s">
        <v>310</v>
      </c>
      <c r="C351" s="223"/>
      <c r="D351" s="200">
        <v>111658129</v>
      </c>
      <c r="E351" s="200"/>
      <c r="F351" s="200">
        <v>-399562973</v>
      </c>
      <c r="G351" s="200"/>
      <c r="H351" s="200">
        <v>-16626440</v>
      </c>
      <c r="I351" s="200"/>
      <c r="J351" s="234">
        <f t="shared" si="10"/>
        <v>-304531284</v>
      </c>
      <c r="K351" s="234"/>
      <c r="L351" s="218">
        <f>J351/درآمدها!$J$7</f>
        <v>9.2323257902067587E-4</v>
      </c>
      <c r="M351" s="218"/>
      <c r="N351" s="200">
        <v>111658129</v>
      </c>
      <c r="O351" s="200"/>
      <c r="P351" s="200">
        <v>-326338156</v>
      </c>
      <c r="Q351" s="200"/>
      <c r="R351" s="200">
        <v>811456419</v>
      </c>
      <c r="S351" s="200"/>
      <c r="T351" s="234">
        <f t="shared" si="11"/>
        <v>596776392</v>
      </c>
      <c r="U351" s="228"/>
      <c r="V351" s="218">
        <f>T351/درآمدها!$J$5</f>
        <v>-9.9059125890571097E-4</v>
      </c>
    </row>
    <row r="352" spans="1:22" s="99" customFormat="1" ht="42.6" customHeight="1">
      <c r="A352" s="100"/>
      <c r="B352" s="233" t="s">
        <v>337</v>
      </c>
      <c r="C352" s="223"/>
      <c r="D352" s="200">
        <v>0</v>
      </c>
      <c r="E352" s="200"/>
      <c r="F352" s="200">
        <v>-188172720</v>
      </c>
      <c r="G352" s="200"/>
      <c r="H352" s="200">
        <v>58954824</v>
      </c>
      <c r="I352" s="200"/>
      <c r="J352" s="234">
        <f t="shared" si="10"/>
        <v>-129217896</v>
      </c>
      <c r="K352" s="234"/>
      <c r="L352" s="218">
        <f>J352/درآمدها!$J$7</f>
        <v>3.917435667453643E-4</v>
      </c>
      <c r="M352" s="218"/>
      <c r="N352" s="200">
        <v>0</v>
      </c>
      <c r="O352" s="200"/>
      <c r="P352" s="200">
        <v>670526860</v>
      </c>
      <c r="Q352" s="200"/>
      <c r="R352" s="200">
        <v>1329499428</v>
      </c>
      <c r="S352" s="200"/>
      <c r="T352" s="234">
        <f t="shared" si="11"/>
        <v>2000026288</v>
      </c>
      <c r="U352" s="228"/>
      <c r="V352" s="218">
        <f>T352/درآمدها!$J$5</f>
        <v>-3.319850759904785E-3</v>
      </c>
    </row>
    <row r="353" spans="1:22" s="99" customFormat="1" ht="42.6" customHeight="1">
      <c r="A353" s="100"/>
      <c r="B353" s="233" t="s">
        <v>360</v>
      </c>
      <c r="C353" s="223"/>
      <c r="D353" s="200">
        <v>0</v>
      </c>
      <c r="E353" s="200"/>
      <c r="F353" s="200">
        <v>-809365</v>
      </c>
      <c r="G353" s="200"/>
      <c r="H353" s="200">
        <v>0</v>
      </c>
      <c r="I353" s="200"/>
      <c r="J353" s="234">
        <f t="shared" si="10"/>
        <v>-809365</v>
      </c>
      <c r="K353" s="234"/>
      <c r="L353" s="218">
        <f>J353/درآمدها!$J$7</f>
        <v>2.4537122311514943E-6</v>
      </c>
      <c r="M353" s="218"/>
      <c r="N353" s="200">
        <v>2416453060</v>
      </c>
      <c r="O353" s="200"/>
      <c r="P353" s="200">
        <v>-14581004</v>
      </c>
      <c r="Q353" s="200"/>
      <c r="R353" s="200">
        <v>-52928287995</v>
      </c>
      <c r="S353" s="200"/>
      <c r="T353" s="234">
        <f t="shared" si="11"/>
        <v>-50526415939</v>
      </c>
      <c r="U353" s="228"/>
      <c r="V353" s="218">
        <f>T353/درآمدها!$J$5</f>
        <v>8.386897780133297E-2</v>
      </c>
    </row>
    <row r="354" spans="1:22" s="99" customFormat="1" ht="42.6" customHeight="1">
      <c r="A354" s="100"/>
      <c r="B354" s="233" t="s">
        <v>534</v>
      </c>
      <c r="C354" s="223"/>
      <c r="D354" s="200">
        <v>0</v>
      </c>
      <c r="E354" s="200"/>
      <c r="F354" s="200">
        <v>1283018487</v>
      </c>
      <c r="G354" s="200"/>
      <c r="H354" s="200">
        <v>-1278864560</v>
      </c>
      <c r="I354" s="200"/>
      <c r="J354" s="234">
        <f t="shared" si="10"/>
        <v>4153927</v>
      </c>
      <c r="K354" s="234"/>
      <c r="L354" s="218">
        <f>J354/درآمدها!$J$7</f>
        <v>-1.2593257043744706E-5</v>
      </c>
      <c r="M354" s="218"/>
      <c r="N354" s="200">
        <v>7740000000</v>
      </c>
      <c r="O354" s="200"/>
      <c r="P354" s="200">
        <v>-9980310257</v>
      </c>
      <c r="Q354" s="200"/>
      <c r="R354" s="200">
        <v>-2171896902</v>
      </c>
      <c r="S354" s="200"/>
      <c r="T354" s="234">
        <f t="shared" si="11"/>
        <v>-4412207159</v>
      </c>
      <c r="U354" s="228"/>
      <c r="V354" s="218">
        <f>T354/درآمدها!$J$5</f>
        <v>7.323838380300071E-3</v>
      </c>
    </row>
    <row r="355" spans="1:22" s="99" customFormat="1" ht="42.6" customHeight="1">
      <c r="A355" s="100"/>
      <c r="B355" s="233" t="s">
        <v>379</v>
      </c>
      <c r="C355" s="223"/>
      <c r="D355" s="200">
        <v>0</v>
      </c>
      <c r="E355" s="200"/>
      <c r="F355" s="200">
        <v>0</v>
      </c>
      <c r="G355" s="200"/>
      <c r="H355" s="200">
        <v>0</v>
      </c>
      <c r="I355" s="200"/>
      <c r="J355" s="234">
        <f t="shared" si="10"/>
        <v>0</v>
      </c>
      <c r="K355" s="234"/>
      <c r="L355" s="218">
        <f>J355/درآمدها!$J$7</f>
        <v>0</v>
      </c>
      <c r="M355" s="218"/>
      <c r="N355" s="200">
        <v>11836454400</v>
      </c>
      <c r="O355" s="200"/>
      <c r="P355" s="200">
        <v>0</v>
      </c>
      <c r="Q355" s="200"/>
      <c r="R355" s="200">
        <v>-10396998550</v>
      </c>
      <c r="S355" s="200"/>
      <c r="T355" s="234">
        <f t="shared" si="11"/>
        <v>1439455850</v>
      </c>
      <c r="U355" s="228"/>
      <c r="V355" s="218">
        <f>T355/درآمدها!$J$5</f>
        <v>-2.3893578930157984E-3</v>
      </c>
    </row>
    <row r="356" spans="1:22" s="99" customFormat="1" ht="42.6" customHeight="1">
      <c r="A356" s="100"/>
      <c r="B356" s="233" t="s">
        <v>388</v>
      </c>
      <c r="C356" s="223"/>
      <c r="D356" s="200">
        <v>0</v>
      </c>
      <c r="E356" s="200"/>
      <c r="F356" s="200">
        <v>0</v>
      </c>
      <c r="G356" s="200"/>
      <c r="H356" s="200">
        <v>0</v>
      </c>
      <c r="I356" s="200"/>
      <c r="J356" s="234">
        <f t="shared" si="10"/>
        <v>0</v>
      </c>
      <c r="K356" s="234"/>
      <c r="L356" s="218">
        <f>J356/درآمدها!$J$7</f>
        <v>0</v>
      </c>
      <c r="M356" s="218"/>
      <c r="N356" s="200">
        <v>0</v>
      </c>
      <c r="O356" s="200"/>
      <c r="P356" s="200">
        <v>0</v>
      </c>
      <c r="Q356" s="200"/>
      <c r="R356" s="200">
        <v>-800764633</v>
      </c>
      <c r="S356" s="200"/>
      <c r="T356" s="234">
        <f t="shared" si="11"/>
        <v>-800764633</v>
      </c>
      <c r="U356" s="228"/>
      <c r="V356" s="218">
        <f>T356/درآمدها!$J$5</f>
        <v>1.3291920667844374E-3</v>
      </c>
    </row>
    <row r="357" spans="1:22" s="99" customFormat="1" ht="42.6" customHeight="1">
      <c r="A357" s="100"/>
      <c r="B357" s="233" t="s">
        <v>415</v>
      </c>
      <c r="C357" s="223"/>
      <c r="D357" s="200">
        <v>0</v>
      </c>
      <c r="E357" s="200"/>
      <c r="F357" s="200">
        <v>0</v>
      </c>
      <c r="G357" s="200"/>
      <c r="H357" s="200">
        <v>0</v>
      </c>
      <c r="I357" s="200"/>
      <c r="J357" s="234">
        <f t="shared" si="10"/>
        <v>0</v>
      </c>
      <c r="K357" s="234"/>
      <c r="L357" s="218">
        <f>J357/درآمدها!$J$7</f>
        <v>0</v>
      </c>
      <c r="M357" s="218"/>
      <c r="N357" s="200">
        <v>0</v>
      </c>
      <c r="O357" s="200"/>
      <c r="P357" s="200">
        <v>0</v>
      </c>
      <c r="Q357" s="200"/>
      <c r="R357" s="200">
        <v>-834714007</v>
      </c>
      <c r="S357" s="200"/>
      <c r="T357" s="234">
        <f t="shared" si="11"/>
        <v>-834714007</v>
      </c>
      <c r="U357" s="228"/>
      <c r="V357" s="218">
        <f>T357/درآمدها!$J$5</f>
        <v>1.3855447536208175E-3</v>
      </c>
    </row>
    <row r="358" spans="1:22" s="99" customFormat="1" ht="42.6" customHeight="1">
      <c r="A358" s="100"/>
      <c r="B358" s="233" t="s">
        <v>495</v>
      </c>
      <c r="C358" s="223"/>
      <c r="D358" s="200">
        <v>0</v>
      </c>
      <c r="E358" s="200"/>
      <c r="F358" s="200">
        <v>-906719383</v>
      </c>
      <c r="G358" s="200"/>
      <c r="H358" s="200">
        <v>398491822</v>
      </c>
      <c r="I358" s="200"/>
      <c r="J358" s="234">
        <f t="shared" si="10"/>
        <v>-508227561</v>
      </c>
      <c r="K358" s="234"/>
      <c r="L358" s="218">
        <f>J358/درآمدها!$J$7</f>
        <v>1.5407686058008343E-3</v>
      </c>
      <c r="M358" s="218"/>
      <c r="N358" s="200">
        <v>0</v>
      </c>
      <c r="O358" s="200"/>
      <c r="P358" s="200">
        <v>3503275255</v>
      </c>
      <c r="Q358" s="200"/>
      <c r="R358" s="200">
        <v>5612358622</v>
      </c>
      <c r="S358" s="200"/>
      <c r="T358" s="234">
        <f t="shared" si="11"/>
        <v>9115633877</v>
      </c>
      <c r="U358" s="228"/>
      <c r="V358" s="218">
        <f>T358/درآمدها!$J$5</f>
        <v>-1.5131073143960722E-2</v>
      </c>
    </row>
    <row r="359" spans="1:22" s="99" customFormat="1" ht="42.6" customHeight="1">
      <c r="A359" s="100"/>
      <c r="B359" s="233" t="s">
        <v>399</v>
      </c>
      <c r="C359" s="223"/>
      <c r="D359" s="200">
        <v>0</v>
      </c>
      <c r="E359" s="200"/>
      <c r="F359" s="200">
        <v>0</v>
      </c>
      <c r="G359" s="200"/>
      <c r="H359" s="200">
        <v>0</v>
      </c>
      <c r="I359" s="200"/>
      <c r="J359" s="234">
        <f t="shared" si="10"/>
        <v>0</v>
      </c>
      <c r="K359" s="234"/>
      <c r="L359" s="218">
        <f>J359/درآمدها!$J$7</f>
        <v>0</v>
      </c>
      <c r="M359" s="218"/>
      <c r="N359" s="200">
        <v>0</v>
      </c>
      <c r="O359" s="200"/>
      <c r="P359" s="200">
        <v>0</v>
      </c>
      <c r="Q359" s="200"/>
      <c r="R359" s="200">
        <v>-794600102</v>
      </c>
      <c r="S359" s="200"/>
      <c r="T359" s="234">
        <f t="shared" si="11"/>
        <v>-794600102</v>
      </c>
      <c r="U359" s="228"/>
      <c r="V359" s="218">
        <f>T359/درآمدها!$J$5</f>
        <v>1.3189595398183686E-3</v>
      </c>
    </row>
    <row r="360" spans="1:22" s="99" customFormat="1" ht="42.6" customHeight="1">
      <c r="A360" s="100"/>
      <c r="B360" s="233" t="s">
        <v>387</v>
      </c>
      <c r="C360" s="223"/>
      <c r="D360" s="200">
        <v>0</v>
      </c>
      <c r="E360" s="200"/>
      <c r="F360" s="200">
        <v>0</v>
      </c>
      <c r="G360" s="200"/>
      <c r="H360" s="200">
        <v>0</v>
      </c>
      <c r="I360" s="200"/>
      <c r="J360" s="234">
        <f t="shared" si="10"/>
        <v>0</v>
      </c>
      <c r="K360" s="234"/>
      <c r="L360" s="218">
        <f>J360/درآمدها!$J$7</f>
        <v>0</v>
      </c>
      <c r="M360" s="218"/>
      <c r="N360" s="200">
        <v>225000000</v>
      </c>
      <c r="O360" s="200"/>
      <c r="P360" s="200">
        <v>0</v>
      </c>
      <c r="Q360" s="200"/>
      <c r="R360" s="200">
        <v>-976500008</v>
      </c>
      <c r="S360" s="200"/>
      <c r="T360" s="234">
        <f t="shared" si="11"/>
        <v>-751500008</v>
      </c>
      <c r="U360" s="228"/>
      <c r="V360" s="218">
        <f>T360/درآمدها!$J$5</f>
        <v>1.2474175402574768E-3</v>
      </c>
    </row>
    <row r="361" spans="1:22" s="99" customFormat="1" ht="42.6" customHeight="1">
      <c r="A361" s="100"/>
      <c r="B361" s="233" t="s">
        <v>392</v>
      </c>
      <c r="C361" s="223"/>
      <c r="D361" s="200">
        <v>0</v>
      </c>
      <c r="E361" s="200"/>
      <c r="F361" s="200">
        <v>0</v>
      </c>
      <c r="G361" s="200"/>
      <c r="H361" s="200">
        <v>0</v>
      </c>
      <c r="I361" s="200"/>
      <c r="J361" s="234">
        <f t="shared" si="10"/>
        <v>0</v>
      </c>
      <c r="K361" s="234"/>
      <c r="L361" s="218">
        <f>J361/درآمدها!$J$7</f>
        <v>0</v>
      </c>
      <c r="M361" s="218"/>
      <c r="N361" s="200">
        <v>169857360</v>
      </c>
      <c r="O361" s="200"/>
      <c r="P361" s="200">
        <v>0</v>
      </c>
      <c r="Q361" s="200"/>
      <c r="R361" s="200">
        <v>-1756339789</v>
      </c>
      <c r="S361" s="200"/>
      <c r="T361" s="234">
        <f t="shared" si="11"/>
        <v>-1586482429</v>
      </c>
      <c r="U361" s="228"/>
      <c r="V361" s="218">
        <f>T361/درآمدها!$J$5</f>
        <v>2.6334078352330333E-3</v>
      </c>
    </row>
    <row r="362" spans="1:22" s="99" customFormat="1" ht="42.6" customHeight="1">
      <c r="A362" s="100"/>
      <c r="B362" s="233" t="s">
        <v>393</v>
      </c>
      <c r="C362" s="223"/>
      <c r="D362" s="200">
        <v>0</v>
      </c>
      <c r="E362" s="200"/>
      <c r="F362" s="200">
        <v>430044786</v>
      </c>
      <c r="G362" s="200"/>
      <c r="H362" s="200">
        <v>8214678</v>
      </c>
      <c r="I362" s="200"/>
      <c r="J362" s="234">
        <f t="shared" si="10"/>
        <v>438259464</v>
      </c>
      <c r="K362" s="234"/>
      <c r="L362" s="218">
        <f>J362/درآمدها!$J$7</f>
        <v>-1.3286497528737936E-3</v>
      </c>
      <c r="M362" s="218"/>
      <c r="N362" s="200">
        <v>29835600</v>
      </c>
      <c r="O362" s="200"/>
      <c r="P362" s="200">
        <v>199077299</v>
      </c>
      <c r="Q362" s="200"/>
      <c r="R362" s="200">
        <v>-93973527</v>
      </c>
      <c r="S362" s="200"/>
      <c r="T362" s="234">
        <f t="shared" si="11"/>
        <v>134939372</v>
      </c>
      <c r="U362" s="228"/>
      <c r="V362" s="218">
        <f>T362/درآمدها!$J$5</f>
        <v>-2.2398634426112828E-4</v>
      </c>
    </row>
    <row r="363" spans="1:22" s="99" customFormat="1" ht="42.6" customHeight="1">
      <c r="A363" s="100"/>
      <c r="B363" s="233" t="s">
        <v>486</v>
      </c>
      <c r="C363" s="223"/>
      <c r="D363" s="200">
        <v>0</v>
      </c>
      <c r="E363" s="200"/>
      <c r="F363" s="200">
        <v>-2268201309</v>
      </c>
      <c r="G363" s="200"/>
      <c r="H363" s="200">
        <v>-125321510</v>
      </c>
      <c r="I363" s="200"/>
      <c r="J363" s="234">
        <f t="shared" si="10"/>
        <v>-2393522819</v>
      </c>
      <c r="K363" s="234"/>
      <c r="L363" s="218">
        <f>J363/درآمدها!$J$7</f>
        <v>7.2563259055191467E-3</v>
      </c>
      <c r="M363" s="218"/>
      <c r="N363" s="200">
        <v>0</v>
      </c>
      <c r="O363" s="200"/>
      <c r="P363" s="200">
        <v>-729191159</v>
      </c>
      <c r="Q363" s="200"/>
      <c r="R363" s="200">
        <v>545629418</v>
      </c>
      <c r="S363" s="200"/>
      <c r="T363" s="234">
        <f t="shared" si="11"/>
        <v>-183561741</v>
      </c>
      <c r="U363" s="228"/>
      <c r="V363" s="218">
        <f>T363/درآمدها!$J$5</f>
        <v>3.0469478776585726E-4</v>
      </c>
    </row>
    <row r="364" spans="1:22" s="99" customFormat="1" ht="42.6" customHeight="1">
      <c r="A364" s="100"/>
      <c r="B364" s="233" t="s">
        <v>508</v>
      </c>
      <c r="C364" s="223"/>
      <c r="D364" s="200">
        <v>0</v>
      </c>
      <c r="E364" s="200"/>
      <c r="F364" s="200">
        <v>-99537083</v>
      </c>
      <c r="G364" s="200"/>
      <c r="H364" s="200">
        <v>0</v>
      </c>
      <c r="I364" s="200"/>
      <c r="J364" s="234">
        <f t="shared" si="10"/>
        <v>-99537083</v>
      </c>
      <c r="K364" s="234"/>
      <c r="L364" s="218">
        <f>J364/درآمدها!$J$7</f>
        <v>3.017616996166643E-4</v>
      </c>
      <c r="M364" s="218"/>
      <c r="N364" s="200">
        <v>0</v>
      </c>
      <c r="O364" s="200"/>
      <c r="P364" s="200">
        <v>1308634172</v>
      </c>
      <c r="Q364" s="200"/>
      <c r="R364" s="200">
        <v>1102924251</v>
      </c>
      <c r="S364" s="200"/>
      <c r="T364" s="234">
        <f t="shared" si="11"/>
        <v>2411558423</v>
      </c>
      <c r="U364" s="228"/>
      <c r="V364" s="218">
        <f>T364/درآمدها!$J$5</f>
        <v>-4.0029544167428143E-3</v>
      </c>
    </row>
    <row r="365" spans="1:22" s="99" customFormat="1" ht="42.6" customHeight="1">
      <c r="A365" s="100"/>
      <c r="B365" s="233" t="s">
        <v>409</v>
      </c>
      <c r="C365" s="223"/>
      <c r="D365" s="200">
        <v>0</v>
      </c>
      <c r="E365" s="200"/>
      <c r="F365" s="200">
        <v>0</v>
      </c>
      <c r="G365" s="200"/>
      <c r="H365" s="200">
        <v>0</v>
      </c>
      <c r="I365" s="200"/>
      <c r="J365" s="234">
        <f t="shared" si="10"/>
        <v>0</v>
      </c>
      <c r="K365" s="234"/>
      <c r="L365" s="218">
        <f>J365/درآمدها!$J$7</f>
        <v>0</v>
      </c>
      <c r="M365" s="218"/>
      <c r="N365" s="200">
        <v>0</v>
      </c>
      <c r="O365" s="200"/>
      <c r="P365" s="200">
        <v>2585518723</v>
      </c>
      <c r="Q365" s="200"/>
      <c r="R365" s="200">
        <v>0</v>
      </c>
      <c r="S365" s="200"/>
      <c r="T365" s="234">
        <f t="shared" si="11"/>
        <v>2585518723</v>
      </c>
      <c r="U365" s="228"/>
      <c r="V365" s="218">
        <f>T365/درآمدها!$J$5</f>
        <v>-4.2917117383907107E-3</v>
      </c>
    </row>
    <row r="366" spans="1:22" s="99" customFormat="1" ht="42.6" customHeight="1">
      <c r="A366" s="100"/>
      <c r="B366" s="233" t="s">
        <v>525</v>
      </c>
      <c r="C366" s="223"/>
      <c r="D366" s="200">
        <v>0</v>
      </c>
      <c r="E366" s="200"/>
      <c r="F366" s="200">
        <v>-127185507</v>
      </c>
      <c r="G366" s="200"/>
      <c r="H366" s="200">
        <v>0</v>
      </c>
      <c r="I366" s="200"/>
      <c r="J366" s="234">
        <f t="shared" si="10"/>
        <v>-127185507</v>
      </c>
      <c r="K366" s="234"/>
      <c r="L366" s="218">
        <f>J366/درآمدها!$J$7</f>
        <v>3.8558207255206736E-4</v>
      </c>
      <c r="M366" s="218"/>
      <c r="N366" s="200">
        <v>0</v>
      </c>
      <c r="O366" s="200"/>
      <c r="P366" s="200">
        <v>-633339578</v>
      </c>
      <c r="Q366" s="200"/>
      <c r="R366" s="200">
        <v>0</v>
      </c>
      <c r="S366" s="200"/>
      <c r="T366" s="234">
        <f t="shared" si="11"/>
        <v>-633339578</v>
      </c>
      <c r="U366" s="228"/>
      <c r="V366" s="218">
        <f>T366/درآمدها!$J$5</f>
        <v>1.0512826215917598E-3</v>
      </c>
    </row>
    <row r="367" spans="1:22" s="99" customFormat="1" ht="42.6" customHeight="1">
      <c r="A367" s="100"/>
      <c r="B367" s="233" t="s">
        <v>526</v>
      </c>
      <c r="C367" s="223"/>
      <c r="D367" s="200">
        <v>0</v>
      </c>
      <c r="E367" s="200"/>
      <c r="F367" s="200">
        <v>1803529013</v>
      </c>
      <c r="G367" s="200"/>
      <c r="H367" s="200">
        <v>-22523880</v>
      </c>
      <c r="I367" s="200"/>
      <c r="J367" s="234">
        <f t="shared" si="10"/>
        <v>1781005133</v>
      </c>
      <c r="K367" s="234"/>
      <c r="L367" s="218">
        <f>J367/درآمدها!$J$7</f>
        <v>-5.3993860354545776E-3</v>
      </c>
      <c r="M367" s="218"/>
      <c r="N367" s="200">
        <v>0</v>
      </c>
      <c r="O367" s="200"/>
      <c r="P367" s="200">
        <v>0</v>
      </c>
      <c r="Q367" s="200"/>
      <c r="R367" s="200">
        <v>-22523880</v>
      </c>
      <c r="S367" s="200"/>
      <c r="T367" s="234">
        <f t="shared" si="11"/>
        <v>-22523880</v>
      </c>
      <c r="U367" s="228"/>
      <c r="V367" s="218">
        <f>T367/درآمدها!$J$5</f>
        <v>3.7387468646114211E-5</v>
      </c>
    </row>
    <row r="368" spans="1:22" s="99" customFormat="1" ht="42.6" customHeight="1">
      <c r="A368" s="100"/>
      <c r="B368" s="233" t="s">
        <v>527</v>
      </c>
      <c r="C368" s="223"/>
      <c r="D368" s="200">
        <v>0</v>
      </c>
      <c r="E368" s="200"/>
      <c r="F368" s="200">
        <v>-520239671</v>
      </c>
      <c r="G368" s="200"/>
      <c r="H368" s="200">
        <v>0</v>
      </c>
      <c r="I368" s="200"/>
      <c r="J368" s="234">
        <f t="shared" si="10"/>
        <v>-520239671</v>
      </c>
      <c r="K368" s="234"/>
      <c r="L368" s="218">
        <f>J368/درآمدها!$J$7</f>
        <v>1.5771851313843932E-3</v>
      </c>
      <c r="M368" s="218"/>
      <c r="N368" s="200">
        <v>0</v>
      </c>
      <c r="O368" s="200"/>
      <c r="P368" s="200">
        <v>-5377246380</v>
      </c>
      <c r="Q368" s="200"/>
      <c r="R368" s="200">
        <v>0</v>
      </c>
      <c r="S368" s="200"/>
      <c r="T368" s="234">
        <f t="shared" si="11"/>
        <v>-5377246380</v>
      </c>
      <c r="U368" s="228"/>
      <c r="V368" s="218">
        <f>T368/درآمدها!$J$5</f>
        <v>8.9257104208813557E-3</v>
      </c>
    </row>
    <row r="369" spans="1:22" s="99" customFormat="1" ht="42.6" customHeight="1">
      <c r="A369" s="100"/>
      <c r="B369" s="233" t="s">
        <v>481</v>
      </c>
      <c r="C369" s="223"/>
      <c r="D369" s="200">
        <v>0</v>
      </c>
      <c r="E369" s="200"/>
      <c r="F369" s="200">
        <v>0</v>
      </c>
      <c r="G369" s="200"/>
      <c r="H369" s="200">
        <v>0</v>
      </c>
      <c r="I369" s="200"/>
      <c r="J369" s="234">
        <f t="shared" si="10"/>
        <v>0</v>
      </c>
      <c r="K369" s="234"/>
      <c r="L369" s="218">
        <f>J369/درآمدها!$J$7</f>
        <v>0</v>
      </c>
      <c r="M369" s="218"/>
      <c r="N369" s="200">
        <v>0</v>
      </c>
      <c r="O369" s="200"/>
      <c r="P369" s="200">
        <v>0</v>
      </c>
      <c r="Q369" s="200"/>
      <c r="R369" s="200">
        <v>224632627</v>
      </c>
      <c r="S369" s="200"/>
      <c r="T369" s="234">
        <f t="shared" si="11"/>
        <v>224632627</v>
      </c>
      <c r="U369" s="228"/>
      <c r="V369" s="218">
        <f>T369/درآمدها!$J$5</f>
        <v>-3.7286849773914476E-4</v>
      </c>
    </row>
    <row r="370" spans="1:22" s="99" customFormat="1" ht="42.6" customHeight="1">
      <c r="A370" s="100"/>
      <c r="B370" s="233" t="s">
        <v>506</v>
      </c>
      <c r="C370" s="223"/>
      <c r="D370" s="200">
        <v>0</v>
      </c>
      <c r="E370" s="200"/>
      <c r="F370" s="200">
        <v>0</v>
      </c>
      <c r="G370" s="200"/>
      <c r="H370" s="200">
        <v>0</v>
      </c>
      <c r="I370" s="200"/>
      <c r="J370" s="234">
        <f t="shared" si="10"/>
        <v>0</v>
      </c>
      <c r="K370" s="234"/>
      <c r="L370" s="218">
        <f>J370/درآمدها!$J$7</f>
        <v>0</v>
      </c>
      <c r="M370" s="218"/>
      <c r="N370" s="200">
        <v>0</v>
      </c>
      <c r="O370" s="200"/>
      <c r="P370" s="200">
        <v>0</v>
      </c>
      <c r="Q370" s="200"/>
      <c r="R370" s="200">
        <v>535640567</v>
      </c>
      <c r="S370" s="200"/>
      <c r="T370" s="234">
        <f t="shared" si="11"/>
        <v>535640567</v>
      </c>
      <c r="U370" s="228"/>
      <c r="V370" s="218">
        <f>T370/درآمدها!$J$5</f>
        <v>-8.8911168521139949E-4</v>
      </c>
    </row>
    <row r="371" spans="1:22" s="99" customFormat="1" ht="42.6" customHeight="1">
      <c r="A371" s="100"/>
      <c r="B371" s="233" t="s">
        <v>507</v>
      </c>
      <c r="C371" s="223"/>
      <c r="D371" s="200">
        <v>0</v>
      </c>
      <c r="E371" s="200"/>
      <c r="F371" s="200">
        <v>0</v>
      </c>
      <c r="G371" s="200"/>
      <c r="H371" s="200">
        <v>0</v>
      </c>
      <c r="I371" s="200"/>
      <c r="J371" s="234">
        <f t="shared" si="10"/>
        <v>0</v>
      </c>
      <c r="K371" s="234"/>
      <c r="L371" s="218">
        <f>J371/درآمدها!$J$7</f>
        <v>0</v>
      </c>
      <c r="M371" s="218"/>
      <c r="N371" s="200">
        <v>0</v>
      </c>
      <c r="O371" s="200"/>
      <c r="P371" s="200">
        <v>-2065390390</v>
      </c>
      <c r="Q371" s="200"/>
      <c r="R371" s="200">
        <v>-1476562116</v>
      </c>
      <c r="S371" s="200"/>
      <c r="T371" s="234">
        <f t="shared" si="11"/>
        <v>-3541952506</v>
      </c>
      <c r="U371" s="228"/>
      <c r="V371" s="218">
        <f>T371/درآمدها!$J$5</f>
        <v>5.8792995817816759E-3</v>
      </c>
    </row>
    <row r="372" spans="1:22" s="99" customFormat="1" ht="42.6" customHeight="1">
      <c r="A372" s="100"/>
      <c r="B372" s="233" t="s">
        <v>410</v>
      </c>
      <c r="C372" s="223"/>
      <c r="D372" s="200">
        <v>0</v>
      </c>
      <c r="E372" s="200"/>
      <c r="F372" s="200">
        <v>0</v>
      </c>
      <c r="G372" s="200"/>
      <c r="H372" s="200">
        <v>0</v>
      </c>
      <c r="I372" s="200"/>
      <c r="J372" s="234">
        <f t="shared" si="10"/>
        <v>0</v>
      </c>
      <c r="K372" s="234"/>
      <c r="L372" s="218">
        <f>J372/درآمدها!$J$7</f>
        <v>0</v>
      </c>
      <c r="M372" s="218"/>
      <c r="N372" s="200">
        <v>0</v>
      </c>
      <c r="O372" s="200"/>
      <c r="P372" s="200">
        <v>0</v>
      </c>
      <c r="Q372" s="200"/>
      <c r="R372" s="200">
        <v>-1262483347</v>
      </c>
      <c r="S372" s="200"/>
      <c r="T372" s="234">
        <f t="shared" si="11"/>
        <v>-1262483347</v>
      </c>
      <c r="U372" s="228"/>
      <c r="V372" s="218">
        <f>T372/درآمدها!$J$5</f>
        <v>2.0956006048781927E-3</v>
      </c>
    </row>
    <row r="373" spans="1:22" s="99" customFormat="1" ht="42.6" customHeight="1">
      <c r="A373" s="100"/>
      <c r="B373" s="233" t="s">
        <v>554</v>
      </c>
      <c r="C373" s="223"/>
      <c r="D373" s="200">
        <v>0</v>
      </c>
      <c r="E373" s="200"/>
      <c r="F373" s="200">
        <v>317659154</v>
      </c>
      <c r="G373" s="200"/>
      <c r="H373" s="200">
        <v>0</v>
      </c>
      <c r="I373" s="200"/>
      <c r="J373" s="234">
        <f t="shared" si="10"/>
        <v>317659154</v>
      </c>
      <c r="K373" s="234"/>
      <c r="L373" s="218">
        <f>J373/درآمدها!$J$7</f>
        <v>-9.630316995509271E-4</v>
      </c>
      <c r="M373" s="218"/>
      <c r="N373" s="200">
        <v>0</v>
      </c>
      <c r="O373" s="200"/>
      <c r="P373" s="200">
        <v>317659154</v>
      </c>
      <c r="Q373" s="200"/>
      <c r="R373" s="200">
        <v>0</v>
      </c>
      <c r="S373" s="200"/>
      <c r="T373" s="234">
        <f t="shared" si="11"/>
        <v>317659154</v>
      </c>
      <c r="U373" s="228"/>
      <c r="V373" s="218">
        <f>T373/درآمدها!$J$5</f>
        <v>-5.2728356128367603E-4</v>
      </c>
    </row>
    <row r="374" spans="1:22" s="99" customFormat="1" ht="42.6" customHeight="1">
      <c r="A374" s="100"/>
      <c r="B374" s="233" t="s">
        <v>528</v>
      </c>
      <c r="C374" s="223"/>
      <c r="D374" s="200">
        <v>0</v>
      </c>
      <c r="E374" s="200"/>
      <c r="F374" s="200">
        <v>-41987879</v>
      </c>
      <c r="G374" s="200"/>
      <c r="H374" s="200">
        <v>-47357360</v>
      </c>
      <c r="I374" s="200"/>
      <c r="J374" s="234">
        <f t="shared" si="10"/>
        <v>-89345239</v>
      </c>
      <c r="K374" s="234"/>
      <c r="L374" s="218">
        <f>J374/درآمدها!$J$7</f>
        <v>2.7086358531620901E-4</v>
      </c>
      <c r="M374" s="218"/>
      <c r="N374" s="200">
        <v>0</v>
      </c>
      <c r="O374" s="200"/>
      <c r="P374" s="200">
        <v>-827156386</v>
      </c>
      <c r="Q374" s="200"/>
      <c r="R374" s="200">
        <v>-47357360</v>
      </c>
      <c r="S374" s="200"/>
      <c r="T374" s="234">
        <f t="shared" si="11"/>
        <v>-874513746</v>
      </c>
      <c r="U374" s="228"/>
      <c r="V374" s="218">
        <f>T374/درآمدها!$J$5</f>
        <v>1.4516084821607506E-3</v>
      </c>
    </row>
    <row r="375" spans="1:22" s="99" customFormat="1" ht="42.6" customHeight="1">
      <c r="A375" s="100"/>
      <c r="B375" s="233" t="s">
        <v>411</v>
      </c>
      <c r="C375" s="223"/>
      <c r="D375" s="200">
        <v>0</v>
      </c>
      <c r="E375" s="200"/>
      <c r="F375" s="200">
        <v>0</v>
      </c>
      <c r="G375" s="200"/>
      <c r="H375" s="200">
        <v>0</v>
      </c>
      <c r="I375" s="200"/>
      <c r="J375" s="234">
        <f t="shared" si="10"/>
        <v>0</v>
      </c>
      <c r="K375" s="234"/>
      <c r="L375" s="218">
        <f>J375/درآمدها!$J$7</f>
        <v>0</v>
      </c>
      <c r="M375" s="218"/>
      <c r="N375" s="200">
        <v>0</v>
      </c>
      <c r="O375" s="200"/>
      <c r="P375" s="200">
        <v>0</v>
      </c>
      <c r="Q375" s="200"/>
      <c r="R375" s="200">
        <v>-814082618</v>
      </c>
      <c r="S375" s="200"/>
      <c r="T375" s="234">
        <f t="shared" si="11"/>
        <v>-814082618</v>
      </c>
      <c r="U375" s="228"/>
      <c r="V375" s="218">
        <f>T375/درآمدها!$J$5</f>
        <v>1.3512986375269968E-3</v>
      </c>
    </row>
    <row r="376" spans="1:22" s="99" customFormat="1" ht="42.6" customHeight="1">
      <c r="A376" s="100"/>
      <c r="B376" s="233" t="s">
        <v>390</v>
      </c>
      <c r="C376" s="223"/>
      <c r="D376" s="200">
        <v>0</v>
      </c>
      <c r="E376" s="200"/>
      <c r="F376" s="200">
        <v>0</v>
      </c>
      <c r="G376" s="200"/>
      <c r="H376" s="200">
        <v>0</v>
      </c>
      <c r="I376" s="200"/>
      <c r="J376" s="234">
        <f t="shared" si="10"/>
        <v>0</v>
      </c>
      <c r="K376" s="234"/>
      <c r="L376" s="218">
        <f>J376/درآمدها!$J$7</f>
        <v>0</v>
      </c>
      <c r="M376" s="218"/>
      <c r="N376" s="200">
        <v>0</v>
      </c>
      <c r="O376" s="200"/>
      <c r="P376" s="200">
        <v>472854503</v>
      </c>
      <c r="Q376" s="200"/>
      <c r="R376" s="200">
        <v>-775103722</v>
      </c>
      <c r="S376" s="200"/>
      <c r="T376" s="234">
        <f t="shared" si="11"/>
        <v>-302249219</v>
      </c>
      <c r="U376" s="228"/>
      <c r="V376" s="218">
        <f>T376/درآمدها!$J$5</f>
        <v>5.0170455528421429E-4</v>
      </c>
    </row>
    <row r="377" spans="1:22" s="99" customFormat="1" ht="42.6" customHeight="1">
      <c r="A377" s="100"/>
      <c r="B377" s="233" t="s">
        <v>529</v>
      </c>
      <c r="C377" s="223"/>
      <c r="D377" s="200">
        <v>0</v>
      </c>
      <c r="E377" s="200"/>
      <c r="F377" s="200">
        <v>-373982568</v>
      </c>
      <c r="G377" s="200"/>
      <c r="H377" s="200">
        <v>0</v>
      </c>
      <c r="I377" s="200"/>
      <c r="J377" s="234">
        <f t="shared" si="10"/>
        <v>-373982568</v>
      </c>
      <c r="K377" s="234"/>
      <c r="L377" s="218">
        <f>J377/درآمدها!$J$7</f>
        <v>1.1337846352869787E-3</v>
      </c>
      <c r="M377" s="218"/>
      <c r="N377" s="200">
        <v>0</v>
      </c>
      <c r="O377" s="200"/>
      <c r="P377" s="200">
        <v>1363114529</v>
      </c>
      <c r="Q377" s="200"/>
      <c r="R377" s="200">
        <v>0</v>
      </c>
      <c r="S377" s="200"/>
      <c r="T377" s="234">
        <f t="shared" si="11"/>
        <v>1363114529</v>
      </c>
      <c r="U377" s="228"/>
      <c r="V377" s="218">
        <f>T377/درآمدها!$J$5</f>
        <v>-2.2626386623463739E-3</v>
      </c>
    </row>
    <row r="378" spans="1:22" s="99" customFormat="1" ht="42.6" customHeight="1">
      <c r="A378" s="100"/>
      <c r="B378" s="233" t="s">
        <v>412</v>
      </c>
      <c r="C378" s="223"/>
      <c r="D378" s="200">
        <v>0</v>
      </c>
      <c r="E378" s="200"/>
      <c r="F378" s="200">
        <v>0</v>
      </c>
      <c r="G378" s="200"/>
      <c r="H378" s="200">
        <v>0</v>
      </c>
      <c r="I378" s="200"/>
      <c r="J378" s="234">
        <f t="shared" si="10"/>
        <v>0</v>
      </c>
      <c r="K378" s="234"/>
      <c r="L378" s="218">
        <f>J378/درآمدها!$J$7</f>
        <v>0</v>
      </c>
      <c r="M378" s="218"/>
      <c r="N378" s="200">
        <v>0</v>
      </c>
      <c r="O378" s="200"/>
      <c r="P378" s="200">
        <v>0</v>
      </c>
      <c r="Q378" s="200"/>
      <c r="R378" s="200">
        <v>-679685383</v>
      </c>
      <c r="S378" s="200"/>
      <c r="T378" s="234">
        <f t="shared" si="11"/>
        <v>-679685383</v>
      </c>
      <c r="U378" s="228"/>
      <c r="V378" s="218">
        <f>T378/درآمدها!$J$5</f>
        <v>1.128212188403358E-3</v>
      </c>
    </row>
    <row r="379" spans="1:22" s="99" customFormat="1" ht="42.6" customHeight="1">
      <c r="A379" s="100"/>
      <c r="B379" s="233"/>
      <c r="C379" s="223"/>
      <c r="D379" s="200"/>
      <c r="E379" s="200"/>
      <c r="F379" s="200"/>
      <c r="G379" s="200"/>
      <c r="H379" s="200"/>
      <c r="I379" s="200"/>
      <c r="J379" s="234"/>
      <c r="K379" s="234"/>
      <c r="L379" s="218"/>
      <c r="M379" s="218"/>
      <c r="N379" s="200"/>
      <c r="O379" s="200"/>
      <c r="P379" s="200"/>
      <c r="Q379" s="200"/>
      <c r="R379" s="200">
        <v>-5736182</v>
      </c>
      <c r="S379" s="200"/>
      <c r="T379" s="234"/>
      <c r="U379" s="228"/>
      <c r="V379" s="218"/>
    </row>
    <row r="380" spans="1:22" s="99" customFormat="1" ht="42.6" customHeight="1">
      <c r="A380" s="100"/>
      <c r="B380" s="233" t="s">
        <v>485</v>
      </c>
      <c r="C380" s="223"/>
      <c r="D380" s="200">
        <v>0</v>
      </c>
      <c r="E380" s="200"/>
      <c r="F380" s="200">
        <v>0</v>
      </c>
      <c r="G380" s="200"/>
      <c r="H380" s="200">
        <v>0</v>
      </c>
      <c r="I380" s="200"/>
      <c r="J380" s="234">
        <f t="shared" si="10"/>
        <v>0</v>
      </c>
      <c r="K380" s="234"/>
      <c r="L380" s="218">
        <f>J380/درآمدها!$J$7</f>
        <v>0</v>
      </c>
      <c r="M380" s="218"/>
      <c r="N380" s="200">
        <v>0</v>
      </c>
      <c r="O380" s="200"/>
      <c r="P380" s="200">
        <v>0</v>
      </c>
      <c r="Q380" s="200"/>
      <c r="R380" s="200">
        <v>-3719</v>
      </c>
      <c r="S380" s="200"/>
      <c r="T380" s="234">
        <f t="shared" si="11"/>
        <v>-3719</v>
      </c>
      <c r="U380" s="228"/>
      <c r="V380" s="218">
        <f>T380/درآمدها!$J$5</f>
        <v>6.1731813477473134E-9</v>
      </c>
    </row>
    <row r="381" spans="1:22" s="27" customFormat="1" ht="33.6" thickBot="1">
      <c r="A381" s="26"/>
      <c r="B381" s="237" t="s">
        <v>2</v>
      </c>
      <c r="C381" s="238"/>
      <c r="D381" s="239">
        <f>SUM(D11:D380)</f>
        <v>37100256134</v>
      </c>
      <c r="E381" s="239"/>
      <c r="F381" s="239">
        <f>SUM(F11:F380)</f>
        <v>-278508287343</v>
      </c>
      <c r="G381" s="239"/>
      <c r="H381" s="239">
        <f>SUM(H11:H380)</f>
        <v>-97378430915</v>
      </c>
      <c r="I381" s="240"/>
      <c r="J381" s="241">
        <f>SUM(J11:J380)</f>
        <v>-338786462124</v>
      </c>
      <c r="K381" s="240"/>
      <c r="L381" s="242">
        <f>SUM(L11:L380)</f>
        <v>1.0270823248623311</v>
      </c>
      <c r="M381" s="243"/>
      <c r="N381" s="239">
        <f>SUM(N11:N380)</f>
        <v>911207921889</v>
      </c>
      <c r="O381" s="239"/>
      <c r="P381" s="239">
        <f>SUM(P11:P380)</f>
        <v>-950185313555</v>
      </c>
      <c r="Q381" s="240"/>
      <c r="R381" s="239">
        <f>SUM(R11:R380)</f>
        <v>-711127214270</v>
      </c>
      <c r="S381" s="240"/>
      <c r="T381" s="241">
        <f>SUM(T11:T380)</f>
        <v>-750098869754</v>
      </c>
      <c r="U381" s="244"/>
      <c r="V381" s="242">
        <f>SUM(V11:V380)</f>
        <v>1.2450917858918347</v>
      </c>
    </row>
    <row r="382" spans="1:22" ht="25.5" customHeight="1" thickTop="1">
      <c r="B382" s="233"/>
      <c r="I382" s="200"/>
      <c r="K382" s="234"/>
      <c r="M382" s="218"/>
      <c r="P382" s="245"/>
      <c r="Q382" s="200"/>
      <c r="R382" s="245"/>
      <c r="S382" s="200"/>
      <c r="T382" s="245"/>
      <c r="U382" s="228"/>
    </row>
    <row r="383" spans="1:22" hidden="1"/>
    <row r="384" spans="1:22" hidden="1">
      <c r="D384" s="192">
        <f>'درآمد سود سهام'!M208</f>
        <v>49019800286</v>
      </c>
      <c r="F384" s="219">
        <f>'درآمد ناشی از تغییر قیمت اوراق '!I324</f>
        <v>-278508287343</v>
      </c>
      <c r="H384" s="219">
        <f>'درآمد ناشی ازفروش'!I373</f>
        <v>-97378430915</v>
      </c>
      <c r="J384" s="220">
        <f>D384+F384+H384</f>
        <v>-326866917972</v>
      </c>
      <c r="N384" s="192">
        <f>'درآمد سود سهام'!S205</f>
        <v>911207921889</v>
      </c>
      <c r="P384" s="219">
        <f>'درآمد ناشی از تغییر قیمت اوراق '!Q324</f>
        <v>-950185313555</v>
      </c>
      <c r="R384" s="219">
        <f>'درآمد ناشی ازفروش'!Q373</f>
        <v>-711127214270</v>
      </c>
      <c r="T384" s="219">
        <f>N384+P384+R384</f>
        <v>-750104605936</v>
      </c>
    </row>
    <row r="385" spans="4:22" hidden="1">
      <c r="D385" s="192">
        <f>D381-D384</f>
        <v>-11919544152</v>
      </c>
      <c r="F385" s="219">
        <f>F381-F384</f>
        <v>0</v>
      </c>
      <c r="H385" s="219">
        <f>H381-H384</f>
        <v>0</v>
      </c>
      <c r="J385" s="220">
        <f>J381-J384</f>
        <v>-11919544152</v>
      </c>
      <c r="N385" s="192">
        <f>N381-N384</f>
        <v>0</v>
      </c>
      <c r="P385" s="219">
        <f>P381-P384</f>
        <v>0</v>
      </c>
      <c r="R385" s="219">
        <f>R381-R384</f>
        <v>0</v>
      </c>
      <c r="T385" s="219">
        <f>T381-T384</f>
        <v>5736182</v>
      </c>
    </row>
    <row r="386" spans="4:22" hidden="1"/>
    <row r="389" spans="4:22">
      <c r="O389" s="219"/>
      <c r="U389" s="221"/>
      <c r="V389" s="190"/>
    </row>
    <row r="390" spans="4:22">
      <c r="O390" s="219"/>
      <c r="U390" s="221"/>
      <c r="V390" s="190"/>
    </row>
    <row r="391" spans="4:22">
      <c r="O391" s="219"/>
      <c r="U391" s="221"/>
      <c r="V391" s="190"/>
    </row>
    <row r="392" spans="4:22">
      <c r="O392" s="219"/>
      <c r="U392" s="221"/>
      <c r="V392" s="190"/>
    </row>
  </sheetData>
  <autoFilter ref="B8:B381" xr:uid="{00000000-0009-0000-0000-000005000000}"/>
  <mergeCells count="16">
    <mergeCell ref="D7:L7"/>
    <mergeCell ref="B8:B10"/>
    <mergeCell ref="C8:C10"/>
    <mergeCell ref="B1:V1"/>
    <mergeCell ref="B2:V2"/>
    <mergeCell ref="B3:V3"/>
    <mergeCell ref="D8:D9"/>
    <mergeCell ref="F8:F9"/>
    <mergeCell ref="H8:H9"/>
    <mergeCell ref="N8:N9"/>
    <mergeCell ref="P8:P9"/>
    <mergeCell ref="R8:R9"/>
    <mergeCell ref="J8:L9"/>
    <mergeCell ref="T8:V9"/>
    <mergeCell ref="B5:V5"/>
    <mergeCell ref="N7:V7"/>
  </mergeCells>
  <printOptions horizontalCentered="1"/>
  <pageMargins left="0.25" right="0.25" top="0.75" bottom="0.75" header="0.3" footer="0.3"/>
  <pageSetup paperSize="9" scale="3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16"/>
  <sheetViews>
    <sheetView rightToLeft="1" view="pageBreakPreview" zoomScale="90" zoomScaleNormal="100" zoomScaleSheetLayoutView="90" workbookViewId="0">
      <selection activeCell="E17" sqref="E17"/>
    </sheetView>
  </sheetViews>
  <sheetFormatPr defaultColWidth="9.109375" defaultRowHeight="21"/>
  <cols>
    <col min="1" max="1" width="34.44140625" style="34" bestFit="1" customWidth="1"/>
    <col min="2" max="2" width="0.44140625" style="34" customWidth="1"/>
    <col min="3" max="3" width="18.109375" style="34" bestFit="1" customWidth="1"/>
    <col min="4" max="4" width="0.6640625" style="34" customWidth="1"/>
    <col min="5" max="5" width="20" style="34" bestFit="1" customWidth="1"/>
    <col min="6" max="6" width="0.5546875" style="34" customWidth="1"/>
    <col min="7" max="7" width="17" style="34" bestFit="1" customWidth="1"/>
    <col min="8" max="8" width="0.5546875" style="34" customWidth="1"/>
    <col min="9" max="9" width="20.88671875" style="34" customWidth="1"/>
    <col min="10" max="10" width="0.44140625" style="34" customWidth="1"/>
    <col min="11" max="11" width="18.109375" style="34" bestFit="1" customWidth="1"/>
    <col min="12" max="12" width="0.5546875" style="34" customWidth="1"/>
    <col min="13" max="13" width="17.6640625" style="34" bestFit="1" customWidth="1"/>
    <col min="14" max="14" width="0.88671875" style="34" customWidth="1"/>
    <col min="15" max="15" width="19.33203125" style="34" bestFit="1" customWidth="1"/>
    <col min="16" max="16" width="0.5546875" style="34" customWidth="1"/>
    <col min="17" max="17" width="19.33203125" style="34" bestFit="1" customWidth="1"/>
    <col min="18" max="18" width="9.109375" style="34"/>
    <col min="19" max="19" width="12.6640625" style="1" bestFit="1" customWidth="1"/>
    <col min="20" max="16384" width="9.109375" style="1"/>
  </cols>
  <sheetData>
    <row r="1" spans="1:17" ht="21" customHeight="1">
      <c r="A1" s="351" t="s">
        <v>73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</row>
    <row r="2" spans="1:17" ht="18" customHeight="1">
      <c r="A2" s="351" t="s">
        <v>44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  <c r="Q2" s="351"/>
    </row>
    <row r="3" spans="1:17" ht="19.5" customHeight="1">
      <c r="A3" s="351" t="str">
        <f>' سهام'!A3</f>
        <v>برای ماه منتهی به 1404/12/29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</row>
    <row r="4" spans="1:17" ht="19.5" customHeight="1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</row>
    <row r="5" spans="1:17">
      <c r="A5" s="354" t="s">
        <v>25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</row>
    <row r="6" spans="1:17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</row>
    <row r="7" spans="1:17" ht="22.5" customHeight="1" thickBot="1">
      <c r="A7" s="164"/>
      <c r="B7" s="66"/>
      <c r="C7" s="355" t="str">
        <f>'درآمد سود سهام'!$I$7</f>
        <v>طی اسفند ماه</v>
      </c>
      <c r="D7" s="340"/>
      <c r="E7" s="340"/>
      <c r="F7" s="340"/>
      <c r="G7" s="340"/>
      <c r="H7" s="340"/>
      <c r="I7" s="340"/>
      <c r="J7" s="67"/>
      <c r="K7" s="356" t="str">
        <f>'درآمد سود سهام'!$O$7</f>
        <v>از ابتدای سال مالی تا پایان اسفند ماه</v>
      </c>
      <c r="L7" s="340"/>
      <c r="M7" s="340"/>
      <c r="N7" s="340"/>
      <c r="O7" s="340"/>
      <c r="P7" s="340"/>
      <c r="Q7" s="340"/>
    </row>
    <row r="8" spans="1:17" ht="15.75" customHeight="1">
      <c r="A8" s="358"/>
      <c r="B8" s="358"/>
      <c r="C8" s="352" t="s">
        <v>12</v>
      </c>
      <c r="D8" s="352"/>
      <c r="E8" s="352" t="s">
        <v>10</v>
      </c>
      <c r="F8" s="357"/>
      <c r="G8" s="352" t="s">
        <v>11</v>
      </c>
      <c r="H8" s="357"/>
      <c r="I8" s="352" t="s">
        <v>2</v>
      </c>
      <c r="J8" s="68"/>
      <c r="K8" s="352" t="s">
        <v>12</v>
      </c>
      <c r="L8" s="352"/>
      <c r="M8" s="352" t="s">
        <v>10</v>
      </c>
      <c r="N8" s="357"/>
      <c r="O8" s="352" t="s">
        <v>11</v>
      </c>
      <c r="P8" s="357"/>
      <c r="Q8" s="352" t="s">
        <v>2</v>
      </c>
    </row>
    <row r="9" spans="1:17" ht="12" customHeight="1">
      <c r="A9" s="358"/>
      <c r="B9" s="358"/>
      <c r="C9" s="353"/>
      <c r="D9" s="353"/>
      <c r="E9" s="353"/>
      <c r="F9" s="358"/>
      <c r="G9" s="353"/>
      <c r="H9" s="358"/>
      <c r="I9" s="353"/>
      <c r="J9" s="68"/>
      <c r="K9" s="353"/>
      <c r="L9" s="353"/>
      <c r="M9" s="353"/>
      <c r="N9" s="358"/>
      <c r="O9" s="353"/>
      <c r="P9" s="358"/>
      <c r="Q9" s="353"/>
    </row>
    <row r="10" spans="1:17" ht="14.25" customHeight="1" thickBot="1">
      <c r="A10" s="358"/>
      <c r="B10" s="358"/>
      <c r="C10" s="76" t="s">
        <v>50</v>
      </c>
      <c r="D10" s="353"/>
      <c r="E10" s="76" t="s">
        <v>48</v>
      </c>
      <c r="F10" s="358"/>
      <c r="G10" s="76" t="s">
        <v>49</v>
      </c>
      <c r="H10" s="358"/>
      <c r="I10" s="340"/>
      <c r="J10" s="69"/>
      <c r="K10" s="76" t="s">
        <v>50</v>
      </c>
      <c r="L10" s="353"/>
      <c r="M10" s="76" t="s">
        <v>48</v>
      </c>
      <c r="N10" s="358"/>
      <c r="O10" s="76" t="s">
        <v>49</v>
      </c>
      <c r="P10" s="358"/>
      <c r="Q10" s="340"/>
    </row>
    <row r="11" spans="1:17" ht="21" customHeight="1">
      <c r="A11" s="77"/>
      <c r="B11" s="57"/>
      <c r="C11" s="59">
        <v>0</v>
      </c>
      <c r="D11" s="59"/>
      <c r="E11" s="59">
        <v>0</v>
      </c>
      <c r="F11" s="59"/>
      <c r="G11" s="59">
        <v>0</v>
      </c>
      <c r="H11" s="59"/>
      <c r="I11" s="59">
        <f>C11+E11+G11</f>
        <v>0</v>
      </c>
      <c r="J11" s="59"/>
      <c r="K11" s="59">
        <v>0</v>
      </c>
      <c r="L11" s="59"/>
      <c r="M11" s="59">
        <v>0</v>
      </c>
      <c r="N11" s="59"/>
      <c r="O11" s="59">
        <v>0</v>
      </c>
      <c r="P11" s="59">
        <v>1228793</v>
      </c>
      <c r="Q11" s="59">
        <f>O11+M11+K11</f>
        <v>0</v>
      </c>
    </row>
    <row r="12" spans="1:17" ht="21" customHeight="1" thickBot="1">
      <c r="A12" s="74" t="s">
        <v>2</v>
      </c>
      <c r="B12" s="75"/>
      <c r="C12" s="60">
        <f>SUM(C11:C11)</f>
        <v>0</v>
      </c>
      <c r="D12" s="61" t="e">
        <f>SUM(#REF!)</f>
        <v>#REF!</v>
      </c>
      <c r="E12" s="60">
        <f>SUM(E11:E11)</f>
        <v>0</v>
      </c>
      <c r="F12" s="61" t="e">
        <f>SUM(#REF!)</f>
        <v>#REF!</v>
      </c>
      <c r="G12" s="60">
        <f>SUM(G11:G11)</f>
        <v>0</v>
      </c>
      <c r="H12" s="61" t="e">
        <f>SUM(#REF!)</f>
        <v>#REF!</v>
      </c>
      <c r="I12" s="60">
        <f>SUM(I11:I11)</f>
        <v>0</v>
      </c>
      <c r="J12" s="61" t="e">
        <f>SUM(#REF!)</f>
        <v>#REF!</v>
      </c>
      <c r="K12" s="60">
        <v>0</v>
      </c>
      <c r="L12" s="61" t="e">
        <v>#REF!</v>
      </c>
      <c r="M12" s="60">
        <f>SUM(M11)</f>
        <v>0</v>
      </c>
      <c r="N12" s="61" t="e">
        <v>#REF!</v>
      </c>
      <c r="O12" s="60">
        <f>SUM(O11)</f>
        <v>0</v>
      </c>
      <c r="P12" s="61" t="e">
        <v>#REF!</v>
      </c>
      <c r="Q12" s="60">
        <f>SUM(Q11)</f>
        <v>0</v>
      </c>
    </row>
    <row r="13" spans="1:17" ht="21.6" thickTop="1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</row>
    <row r="14" spans="1:17">
      <c r="I14" s="78"/>
      <c r="O14" s="79"/>
      <c r="Q14" s="79"/>
    </row>
    <row r="15" spans="1:17">
      <c r="O15" s="78"/>
      <c r="Q15" s="78"/>
    </row>
    <row r="16" spans="1:17">
      <c r="I16" s="78"/>
    </row>
  </sheetData>
  <autoFilter ref="A10:Q10" xr:uid="{00000000-0009-0000-0000-000006000000}">
    <sortState xmlns:xlrd2="http://schemas.microsoft.com/office/spreadsheetml/2017/richdata2" ref="A13:Q13">
      <sortCondition descending="1" ref="O10"/>
    </sortState>
  </autoFilter>
  <mergeCells count="22">
    <mergeCell ref="A8:A10"/>
    <mergeCell ref="B8:B10"/>
    <mergeCell ref="D8:D10"/>
    <mergeCell ref="Q8:Q10"/>
    <mergeCell ref="I8:I10"/>
    <mergeCell ref="P8:P10"/>
    <mergeCell ref="A1:Q1"/>
    <mergeCell ref="A2:Q2"/>
    <mergeCell ref="A3:Q3"/>
    <mergeCell ref="C8:C9"/>
    <mergeCell ref="E8:E9"/>
    <mergeCell ref="G8:G9"/>
    <mergeCell ref="K8:K9"/>
    <mergeCell ref="M8:M9"/>
    <mergeCell ref="O8:O9"/>
    <mergeCell ref="A5:Q5"/>
    <mergeCell ref="C7:I7"/>
    <mergeCell ref="K7:Q7"/>
    <mergeCell ref="L8:L10"/>
    <mergeCell ref="N8:N10"/>
    <mergeCell ref="F8:F10"/>
    <mergeCell ref="H8:H10"/>
  </mergeCells>
  <pageMargins left="0.25" right="0.25" top="0.75" bottom="0.75" header="0.3" footer="0.3"/>
  <pageSetup paperSize="9" scale="7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D15"/>
  <sheetViews>
    <sheetView rightToLeft="1" view="pageBreakPreview" zoomScaleNormal="100" zoomScaleSheetLayoutView="100" workbookViewId="0">
      <selection activeCell="E17" sqref="E17"/>
    </sheetView>
  </sheetViews>
  <sheetFormatPr defaultColWidth="9.109375" defaultRowHeight="21"/>
  <cols>
    <col min="1" max="1" width="40.33203125" style="34" bestFit="1" customWidth="1"/>
    <col min="2" max="2" width="0.6640625" style="34" customWidth="1"/>
    <col min="3" max="3" width="18.44140625" style="63" customWidth="1"/>
    <col min="4" max="4" width="1.44140625" style="63" customWidth="1"/>
    <col min="5" max="5" width="21.6640625" style="63" customWidth="1"/>
    <col min="6" max="6" width="1.44140625" style="63" customWidth="1"/>
    <col min="7" max="7" width="26.109375" style="63" customWidth="1"/>
    <col min="8" max="8" width="1.33203125" style="34" customWidth="1"/>
    <col min="9" max="9" width="22" style="34" customWidth="1"/>
    <col min="10" max="10" width="0.6640625" style="34" customWidth="1"/>
    <col min="11" max="11" width="20.5546875" style="34" hidden="1" customWidth="1"/>
    <col min="12" max="16384" width="9.109375" style="1"/>
  </cols>
  <sheetData>
    <row r="1" spans="1:14 16384:16384" ht="21.6">
      <c r="A1" s="351" t="s">
        <v>72</v>
      </c>
      <c r="B1" s="351"/>
      <c r="C1" s="351"/>
      <c r="D1" s="351"/>
      <c r="E1" s="351"/>
      <c r="F1" s="351"/>
      <c r="G1" s="351"/>
      <c r="H1" s="351"/>
      <c r="I1" s="351"/>
      <c r="J1" s="351"/>
    </row>
    <row r="2" spans="1:14 16384:16384" ht="21.6">
      <c r="A2" s="351" t="s">
        <v>44</v>
      </c>
      <c r="B2" s="351"/>
      <c r="C2" s="351"/>
      <c r="D2" s="351"/>
      <c r="E2" s="351"/>
      <c r="F2" s="351"/>
      <c r="G2" s="351"/>
      <c r="H2" s="351"/>
      <c r="I2" s="351"/>
      <c r="J2" s="351"/>
    </row>
    <row r="3" spans="1:14 16384:16384" ht="21.6">
      <c r="A3" s="351" t="str">
        <f>' سهام'!A3</f>
        <v>برای ماه منتهی به 1404/12/29</v>
      </c>
      <c r="B3" s="351"/>
      <c r="C3" s="351"/>
      <c r="D3" s="351"/>
      <c r="E3" s="351"/>
      <c r="F3" s="351"/>
      <c r="G3" s="351"/>
      <c r="H3" s="351"/>
      <c r="I3" s="351"/>
      <c r="J3" s="351"/>
    </row>
    <row r="4" spans="1:14 16384:16384" ht="21.6">
      <c r="A4" s="64"/>
      <c r="B4" s="64"/>
      <c r="C4" s="64"/>
      <c r="D4" s="64"/>
      <c r="E4" s="64"/>
      <c r="F4" s="64"/>
      <c r="G4" s="64"/>
      <c r="H4" s="64"/>
      <c r="I4" s="64"/>
      <c r="J4" s="64"/>
    </row>
    <row r="5" spans="1:14 16384:16384">
      <c r="A5" s="354" t="s">
        <v>26</v>
      </c>
      <c r="B5" s="354"/>
      <c r="C5" s="354"/>
      <c r="D5" s="354"/>
      <c r="E5" s="354"/>
      <c r="F5" s="354"/>
      <c r="G5" s="354"/>
      <c r="H5" s="354"/>
      <c r="I5" s="354"/>
      <c r="J5" s="354"/>
    </row>
    <row r="6" spans="1:14 16384:16384">
      <c r="A6" s="37"/>
      <c r="B6" s="37"/>
      <c r="C6" s="169"/>
      <c r="D6" s="169"/>
      <c r="E6" s="169"/>
      <c r="F6" s="169"/>
      <c r="G6" s="169"/>
      <c r="H6" s="37"/>
      <c r="I6" s="37"/>
      <c r="J6" s="37"/>
    </row>
    <row r="7" spans="1:14 16384:16384" ht="37.5" customHeight="1" thickBot="1">
      <c r="A7" s="353"/>
      <c r="B7" s="353"/>
      <c r="C7" s="359" t="str">
        <f>'درآمد سود سهام'!$I$7</f>
        <v>طی اسفند ماه</v>
      </c>
      <c r="D7" s="359"/>
      <c r="E7" s="359"/>
      <c r="F7" s="359"/>
      <c r="G7" s="360" t="str">
        <f>'درآمد سود سهام'!$O$7</f>
        <v>از ابتدای سال مالی تا پایان اسفند ماه</v>
      </c>
      <c r="H7" s="353"/>
      <c r="I7" s="353"/>
      <c r="J7" s="353"/>
    </row>
    <row r="8" spans="1:14 16384:16384" ht="37.799999999999997" thickBot="1">
      <c r="A8" s="167" t="s">
        <v>13</v>
      </c>
      <c r="B8" s="67"/>
      <c r="C8" s="166" t="s">
        <v>14</v>
      </c>
      <c r="D8" s="73"/>
      <c r="E8" s="166" t="s">
        <v>15</v>
      </c>
      <c r="F8" s="170"/>
      <c r="G8" s="171" t="s">
        <v>14</v>
      </c>
      <c r="H8" s="67"/>
      <c r="I8" s="171" t="s">
        <v>15</v>
      </c>
      <c r="J8" s="67"/>
      <c r="K8" s="34" t="s">
        <v>517</v>
      </c>
    </row>
    <row r="9" spans="1:14 16384:16384" ht="27" customHeight="1">
      <c r="A9" s="183" t="s">
        <v>323</v>
      </c>
      <c r="B9" s="57"/>
      <c r="C9" s="172">
        <v>90460091</v>
      </c>
      <c r="D9" s="57"/>
      <c r="E9" s="184">
        <f>C9/C13</f>
        <v>0.99990061798129004</v>
      </c>
      <c r="F9" s="57"/>
      <c r="G9" s="172">
        <v>847095212</v>
      </c>
      <c r="H9" s="57"/>
      <c r="I9" s="185">
        <f>G9/G13</f>
        <v>0.99989024162491935</v>
      </c>
      <c r="J9" s="67"/>
      <c r="K9" s="181">
        <f>C9/$K$15</f>
        <v>6.5834744024968685E-4</v>
      </c>
    </row>
    <row r="10" spans="1:14 16384:16384" ht="27" customHeight="1">
      <c r="A10" s="183" t="s">
        <v>321</v>
      </c>
      <c r="B10" s="57"/>
      <c r="C10" s="39">
        <v>1767</v>
      </c>
      <c r="D10" s="57"/>
      <c r="E10" s="186">
        <f>C10/C13</f>
        <v>1.9531534541270134E-5</v>
      </c>
      <c r="F10" s="57"/>
      <c r="G10" s="39">
        <v>15869</v>
      </c>
      <c r="H10" s="57"/>
      <c r="I10" s="187">
        <f>G10/G13</f>
        <v>1.8731375197934473E-5</v>
      </c>
      <c r="J10" s="67"/>
      <c r="K10" s="181">
        <f>C10/$K$15</f>
        <v>1.2859813803649575E-8</v>
      </c>
    </row>
    <row r="11" spans="1:14 16384:16384" ht="27" customHeight="1">
      <c r="A11" s="183" t="s">
        <v>322</v>
      </c>
      <c r="B11" s="57"/>
      <c r="C11" s="39">
        <v>7224</v>
      </c>
      <c r="D11" s="57"/>
      <c r="E11" s="186">
        <f>C11/C13</f>
        <v>7.9850484168724078E-5</v>
      </c>
      <c r="F11" s="57"/>
      <c r="G11" s="39">
        <v>72889</v>
      </c>
      <c r="H11" s="57"/>
      <c r="I11" s="187">
        <f>G11/G13</f>
        <v>8.6036373230968918E-5</v>
      </c>
      <c r="J11" s="67"/>
      <c r="K11" s="181">
        <f>C11/$K$15</f>
        <v>5.2574586823749024E-8</v>
      </c>
    </row>
    <row r="12" spans="1:14 16384:16384" ht="27" customHeight="1" thickBot="1">
      <c r="A12" s="183" t="s">
        <v>474</v>
      </c>
      <c r="B12" s="57"/>
      <c r="C12" s="39">
        <v>0</v>
      </c>
      <c r="D12" s="57"/>
      <c r="E12" s="186" t="s">
        <v>493</v>
      </c>
      <c r="F12" s="57"/>
      <c r="G12" s="39">
        <v>4228</v>
      </c>
      <c r="H12" s="57"/>
      <c r="I12" s="187">
        <f>G12/G13</f>
        <v>4.9906266517655148E-6</v>
      </c>
      <c r="J12" s="67"/>
      <c r="K12" s="181">
        <f>C12/$K$15</f>
        <v>0</v>
      </c>
      <c r="N12" s="162"/>
    </row>
    <row r="13" spans="1:14 16384:16384" ht="21.6" thickBot="1">
      <c r="A13" s="163" t="s">
        <v>2</v>
      </c>
      <c r="B13" s="75"/>
      <c r="C13" s="148">
        <f>SUM(C9:C12)</f>
        <v>90469082</v>
      </c>
      <c r="D13" s="57"/>
      <c r="E13" s="148">
        <f>E9+E10+E11+E12</f>
        <v>1</v>
      </c>
      <c r="F13" s="57"/>
      <c r="G13" s="148">
        <f>SUM(G9:G12)</f>
        <v>847188198</v>
      </c>
      <c r="H13" s="57"/>
      <c r="I13" s="155">
        <f>I9+I10+I11+I12</f>
        <v>1</v>
      </c>
      <c r="J13" s="67"/>
      <c r="XFD13" s="135">
        <f>SUM(C13:XFC13)</f>
        <v>937657282</v>
      </c>
    </row>
    <row r="14" spans="1:14 16384:16384" ht="21.6" thickTop="1">
      <c r="D14" s="57"/>
      <c r="F14" s="57"/>
      <c r="H14" s="57"/>
      <c r="K14" s="153">
        <v>549619155294</v>
      </c>
    </row>
    <row r="15" spans="1:14 16384:16384" hidden="1">
      <c r="E15" s="182">
        <f>C11/C13</f>
        <v>7.9850484168724078E-5</v>
      </c>
      <c r="K15" s="63">
        <f>K14/4</f>
        <v>137404788823.5</v>
      </c>
    </row>
  </sheetData>
  <autoFilter ref="A8:J8" xr:uid="{00000000-0009-0000-0000-000007000000}">
    <sortState xmlns:xlrd2="http://schemas.microsoft.com/office/spreadsheetml/2017/richdata2" ref="A9:J18">
      <sortCondition descending="1" ref="G8"/>
    </sortState>
  </autoFilter>
  <mergeCells count="7">
    <mergeCell ref="A7:B7"/>
    <mergeCell ref="C7:F7"/>
    <mergeCell ref="A5:J5"/>
    <mergeCell ref="G7:J7"/>
    <mergeCell ref="A1:J1"/>
    <mergeCell ref="A2:J2"/>
    <mergeCell ref="A3:J3"/>
  </mergeCells>
  <pageMargins left="0.7" right="0.7" top="0.75" bottom="0.75" header="0.3" footer="0.3"/>
  <pageSetup paperSize="9" scale="9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7"/>
  <sheetViews>
    <sheetView rightToLeft="1" view="pageBreakPreview" zoomScale="110" zoomScaleNormal="100" zoomScaleSheetLayoutView="110" workbookViewId="0">
      <selection activeCell="E17" sqref="E17"/>
    </sheetView>
  </sheetViews>
  <sheetFormatPr defaultColWidth="9.109375" defaultRowHeight="18"/>
  <cols>
    <col min="1" max="1" width="32.44140625" style="37" customWidth="1"/>
    <col min="2" max="2" width="0.6640625" style="37" customWidth="1"/>
    <col min="3" max="3" width="19" style="37" bestFit="1" customWidth="1"/>
    <col min="4" max="4" width="0.88671875" style="37" customWidth="1"/>
    <col min="5" max="5" width="19" style="37" bestFit="1" customWidth="1"/>
    <col min="6" max="6" width="10.6640625" style="37" bestFit="1" customWidth="1"/>
    <col min="7" max="16384" width="9.109375" style="2"/>
  </cols>
  <sheetData>
    <row r="1" spans="1:6" s="28" customFormat="1" ht="18.600000000000001">
      <c r="A1" s="341" t="s">
        <v>72</v>
      </c>
      <c r="B1" s="341"/>
      <c r="C1" s="341"/>
      <c r="D1" s="341"/>
      <c r="E1" s="341"/>
      <c r="F1" s="72"/>
    </row>
    <row r="2" spans="1:6" s="28" customFormat="1" ht="18.600000000000001">
      <c r="A2" s="341" t="s">
        <v>44</v>
      </c>
      <c r="B2" s="341"/>
      <c r="C2" s="341"/>
      <c r="D2" s="341"/>
      <c r="E2" s="341"/>
      <c r="F2" s="72"/>
    </row>
    <row r="3" spans="1:6" s="28" customFormat="1" ht="18.600000000000001">
      <c r="A3" s="341" t="str">
        <f>' سهام'!A3</f>
        <v>برای ماه منتهی به 1404/12/29</v>
      </c>
      <c r="B3" s="341"/>
      <c r="C3" s="341"/>
      <c r="D3" s="341"/>
      <c r="E3" s="341"/>
      <c r="F3" s="72"/>
    </row>
    <row r="4" spans="1:6" s="28" customFormat="1" ht="18.600000000000001">
      <c r="A4" s="36"/>
      <c r="B4" s="36"/>
      <c r="C4" s="36"/>
      <c r="D4" s="36"/>
      <c r="E4" s="36"/>
      <c r="F4" s="72"/>
    </row>
    <row r="5" spans="1:6" ht="19.2" thickBot="1">
      <c r="A5" s="354" t="s">
        <v>27</v>
      </c>
      <c r="B5" s="354"/>
      <c r="C5" s="354"/>
      <c r="D5" s="354"/>
      <c r="E5" s="354"/>
    </row>
    <row r="6" spans="1:6" ht="37.799999999999997" thickBot="1">
      <c r="A6" s="166" t="s">
        <v>28</v>
      </c>
      <c r="B6" s="66"/>
      <c r="C6" s="166" t="str">
        <f>'درآمد سود سهام'!$I$7</f>
        <v>طی اسفند ماه</v>
      </c>
      <c r="D6" s="67"/>
      <c r="E6" s="166" t="str">
        <f>'درآمد سود سهام'!$O$7</f>
        <v>از ابتدای سال مالی تا پایان اسفند ماه</v>
      </c>
    </row>
    <row r="7" spans="1:6" ht="16.5" customHeight="1">
      <c r="A7" s="357"/>
      <c r="B7" s="358"/>
      <c r="C7" s="352" t="s">
        <v>6</v>
      </c>
      <c r="D7" s="68"/>
      <c r="E7" s="352" t="s">
        <v>6</v>
      </c>
    </row>
    <row r="8" spans="1:6" ht="18.600000000000001" customHeight="1" thickBot="1">
      <c r="A8" s="358"/>
      <c r="B8" s="358"/>
      <c r="C8" s="340"/>
      <c r="D8" s="69"/>
      <c r="E8" s="340"/>
    </row>
    <row r="9" spans="1:6">
      <c r="A9" s="168" t="s">
        <v>28</v>
      </c>
      <c r="B9" s="57"/>
      <c r="C9" s="39">
        <v>-3</v>
      </c>
      <c r="D9" s="39">
        <v>29784851931</v>
      </c>
      <c r="E9" s="39">
        <v>29784851928</v>
      </c>
      <c r="F9" s="71"/>
    </row>
    <row r="10" spans="1:6" ht="25.95" customHeight="1">
      <c r="A10" s="168" t="s">
        <v>70</v>
      </c>
      <c r="B10" s="57"/>
      <c r="C10" s="39">
        <v>0</v>
      </c>
      <c r="D10" s="39"/>
      <c r="E10" s="39">
        <v>0</v>
      </c>
      <c r="F10" s="71"/>
    </row>
    <row r="11" spans="1:6" ht="18.600000000000001" thickBot="1">
      <c r="A11" s="70" t="s">
        <v>2</v>
      </c>
      <c r="B11" s="67"/>
      <c r="C11" s="62">
        <f>SUM(C9:C10)</f>
        <v>-3</v>
      </c>
      <c r="D11" s="39"/>
      <c r="E11" s="62">
        <f>SUM(E9:E10)</f>
        <v>29784851928</v>
      </c>
    </row>
    <row r="12" spans="1:6" ht="18.600000000000001" thickTop="1">
      <c r="D12" s="39"/>
    </row>
    <row r="14" spans="1:6">
      <c r="F14" s="2"/>
    </row>
    <row r="15" spans="1:6">
      <c r="E15" s="157"/>
    </row>
    <row r="16" spans="1:6">
      <c r="E16" s="157"/>
    </row>
    <row r="17" spans="5:5">
      <c r="E17" s="157"/>
    </row>
  </sheetData>
  <mergeCells count="8">
    <mergeCell ref="A1:E1"/>
    <mergeCell ref="A2:E2"/>
    <mergeCell ref="A3:E3"/>
    <mergeCell ref="E7:E8"/>
    <mergeCell ref="C7:C8"/>
    <mergeCell ref="A5:E5"/>
    <mergeCell ref="A7:A8"/>
    <mergeCell ref="B7:B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23</vt:i4>
      </vt:variant>
    </vt:vector>
  </HeadingPairs>
  <TitlesOfParts>
    <vt:vector size="36" baseType="lpstr">
      <vt:lpstr>روکش</vt:lpstr>
      <vt:lpstr> سهام</vt:lpstr>
      <vt:lpstr>اوراق</vt:lpstr>
      <vt:lpstr>سپرده</vt:lpstr>
      <vt:lpstr>درآمدها</vt:lpstr>
      <vt:lpstr>درآمد سرمایه گذاری در سهام </vt:lpstr>
      <vt:lpstr>درآمد سرمایه گذاری در اوراق بها</vt:lpstr>
      <vt:lpstr>درآمد سپرده بانکی</vt:lpstr>
      <vt:lpstr>سایر درآمدها</vt:lpstr>
      <vt:lpstr>درآمد سود سهام</vt:lpstr>
      <vt:lpstr>سود سپرده بانکی</vt:lpstr>
      <vt:lpstr>درآمد ناشی ازفروش</vt:lpstr>
      <vt:lpstr>درآمد ناشی از تغییر قیمت اوراق </vt:lpstr>
      <vt:lpstr>a</vt:lpstr>
      <vt:lpstr>b</vt:lpstr>
      <vt:lpstr>' سهام'!Print_Area</vt:lpstr>
      <vt:lpstr>اوراق!Print_Area</vt:lpstr>
      <vt:lpstr>'درآمد سپرده بانکی'!Print_Area</vt:lpstr>
      <vt:lpstr>'درآمد سرمایه گذاری در اوراق بها'!Print_Area</vt:lpstr>
      <vt:lpstr>'درآمد سرمایه گذاری در سهام '!Print_Area</vt:lpstr>
      <vt:lpstr>'درآمد سود سهام'!Print_Area</vt:lpstr>
      <vt:lpstr>'درآمد ناشی از تغییر قیمت اوراق '!Print_Area</vt:lpstr>
      <vt:lpstr>'درآمد ناشی ازفروش'!Print_Area</vt:lpstr>
      <vt:lpstr>درآمدها!Print_Area</vt:lpstr>
      <vt:lpstr>روکش!Print_Area</vt:lpstr>
      <vt:lpstr>'سایر درآمدها'!Print_Area</vt:lpstr>
      <vt:lpstr>سپرده!Print_Area</vt:lpstr>
      <vt:lpstr>'سود سپرده بانکی'!Print_Area</vt:lpstr>
      <vt:lpstr>' سهام'!Print_Titles</vt:lpstr>
      <vt:lpstr>'درآمد سرمایه گذاری در سهام '!Print_Titles</vt:lpstr>
      <vt:lpstr>'درآمد ناشی از تغییر قیمت اوراق '!Print_Titles</vt:lpstr>
      <vt:lpstr>'درآمد ناشی ازفروش'!Print_Titles</vt:lpstr>
      <vt:lpstr>تحققنیافته</vt:lpstr>
      <vt:lpstr>درآمدسودسهام</vt:lpstr>
      <vt:lpstr>سود</vt:lpstr>
      <vt:lpstr>فروش</vt:lpstr>
    </vt:vector>
  </TitlesOfParts>
  <Company>15KHODAEI-A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Akbar Iranshahi</dc:creator>
  <cp:lastModifiedBy>sayeh samaei</cp:lastModifiedBy>
  <cp:lastPrinted>2023-04-30T14:00:33Z</cp:lastPrinted>
  <dcterms:created xsi:type="dcterms:W3CDTF">2017-11-22T14:26:20Z</dcterms:created>
  <dcterms:modified xsi:type="dcterms:W3CDTF">2026-03-29T14:10:41Z</dcterms:modified>
</cp:coreProperties>
</file>