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6 صندوق شاخصی کیان\گزارش ماهانه\1403\1403.03.31\"/>
    </mc:Choice>
  </mc:AlternateContent>
  <xr:revisionPtr revIDLastSave="0" documentId="13_ncr:1_{A3BBC4FD-6BF7-4D3E-A303-797348225E25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externalReferences>
    <externalReference r:id="rId15"/>
  </externalReferences>
  <definedNames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'!$B$8:$B$336</definedName>
    <definedName name="_xlnm._FilterDatabase" localSheetId="13" hidden="1">'درآمد ناشی از تغییر قیمت اوراق '!$A$7:$Q$276</definedName>
    <definedName name="_xlnm._FilterDatabase" localSheetId="12" hidden="1">'درآمد ناشی ازفروش'!$A$7:$Q$318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ازفروش'!$A$8:$Q$318</definedName>
    <definedName name="_xlnm.Print_Area" localSheetId="1">' سهام'!$B$1:$Z$294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'!$B$1:$V$337</definedName>
    <definedName name="_xlnm.Print_Area" localSheetId="9">'درآمد سود سهام'!$A$1:$S$212</definedName>
    <definedName name="_xlnm.Print_Area" localSheetId="13">'درآمد ناشی از تغییر قیمت اوراق '!$A$1:$Q$298</definedName>
    <definedName name="_xlnm.Print_Area" localSheetId="12">'درآمد ناشی ازفروش'!$A$1:$Q$322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سهام'!$A$9:$S$94</definedName>
    <definedName name="سود">'درآمد سود سهام'!$A$9:$S$73</definedName>
    <definedName name="فروش">'درآمد ناشی ازفروش'!$A$8:$Q$318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6" i="5" l="1"/>
  <c r="P273" i="5" l="1"/>
  <c r="P265" i="5"/>
  <c r="P204" i="5"/>
  <c r="P193" i="5"/>
  <c r="P150" i="5"/>
  <c r="P131" i="5"/>
  <c r="P122" i="5"/>
  <c r="P106" i="5"/>
  <c r="P79" i="5"/>
  <c r="P63" i="5"/>
  <c r="P54" i="5"/>
  <c r="P37" i="5"/>
  <c r="I292" i="14"/>
  <c r="F330" i="5" s="1"/>
  <c r="Q9" i="14"/>
  <c r="P12" i="5" s="1"/>
  <c r="Q10" i="14"/>
  <c r="P13" i="5" s="1"/>
  <c r="Q11" i="14"/>
  <c r="P14" i="5" s="1"/>
  <c r="Q12" i="14"/>
  <c r="P15" i="5" s="1"/>
  <c r="Q13" i="14"/>
  <c r="P16" i="5" s="1"/>
  <c r="Q14" i="14"/>
  <c r="P18" i="5" s="1"/>
  <c r="Q15" i="14"/>
  <c r="P21" i="5" s="1"/>
  <c r="Q16" i="14"/>
  <c r="P22" i="5" s="1"/>
  <c r="Q17" i="14"/>
  <c r="P23" i="5" s="1"/>
  <c r="Q18" i="14"/>
  <c r="P24" i="5" s="1"/>
  <c r="Q19" i="14"/>
  <c r="P25" i="5" s="1"/>
  <c r="Q20" i="14"/>
  <c r="P26" i="5" s="1"/>
  <c r="Q21" i="14"/>
  <c r="P27" i="5" s="1"/>
  <c r="Q22" i="14"/>
  <c r="P28" i="5" s="1"/>
  <c r="Q23" i="14"/>
  <c r="P29" i="5" s="1"/>
  <c r="Q24" i="14"/>
  <c r="P30" i="5" s="1"/>
  <c r="Q25" i="14"/>
  <c r="P31" i="5" s="1"/>
  <c r="Q26" i="14"/>
  <c r="P32" i="5" s="1"/>
  <c r="Q27" i="14"/>
  <c r="P33" i="5" s="1"/>
  <c r="Q28" i="14"/>
  <c r="P34" i="5" s="1"/>
  <c r="Q29" i="14"/>
  <c r="P35" i="5" s="1"/>
  <c r="Q30" i="14"/>
  <c r="P36" i="5" s="1"/>
  <c r="Q31" i="14"/>
  <c r="Q32" i="14"/>
  <c r="P38" i="5" s="1"/>
  <c r="Q33" i="14"/>
  <c r="P39" i="5" s="1"/>
  <c r="Q34" i="14"/>
  <c r="P40" i="5" s="1"/>
  <c r="Q35" i="14"/>
  <c r="P41" i="5" s="1"/>
  <c r="Q36" i="14"/>
  <c r="P42" i="5" s="1"/>
  <c r="Q37" i="14"/>
  <c r="P43" i="5" s="1"/>
  <c r="Q38" i="14"/>
  <c r="P45" i="5" s="1"/>
  <c r="Q39" i="14"/>
  <c r="P46" i="5" s="1"/>
  <c r="Q40" i="14"/>
  <c r="P47" i="5" s="1"/>
  <c r="Q41" i="14"/>
  <c r="P48" i="5" s="1"/>
  <c r="Q42" i="14"/>
  <c r="P49" i="5" s="1"/>
  <c r="Q43" i="14"/>
  <c r="P50" i="5" s="1"/>
  <c r="Q44" i="14"/>
  <c r="P51" i="5" s="1"/>
  <c r="Q45" i="14"/>
  <c r="P52" i="5" s="1"/>
  <c r="Q46" i="14"/>
  <c r="P53" i="5" s="1"/>
  <c r="Q47" i="14"/>
  <c r="Q48" i="14"/>
  <c r="P56" i="5" s="1"/>
  <c r="Q49" i="14"/>
  <c r="P57" i="5" s="1"/>
  <c r="Q50" i="14"/>
  <c r="P58" i="5" s="1"/>
  <c r="Q51" i="14"/>
  <c r="P59" i="5" s="1"/>
  <c r="Q52" i="14"/>
  <c r="P60" i="5" s="1"/>
  <c r="Q53" i="14"/>
  <c r="P61" i="5" s="1"/>
  <c r="Q54" i="14"/>
  <c r="P62" i="5" s="1"/>
  <c r="Q55" i="14"/>
  <c r="Q56" i="14"/>
  <c r="P64" i="5" s="1"/>
  <c r="Q57" i="14"/>
  <c r="P65" i="5" s="1"/>
  <c r="Q58" i="14"/>
  <c r="P66" i="5" s="1"/>
  <c r="Q59" i="14"/>
  <c r="P67" i="5" s="1"/>
  <c r="Q60" i="14"/>
  <c r="P68" i="5" s="1"/>
  <c r="Q61" i="14"/>
  <c r="P69" i="5" s="1"/>
  <c r="Q62" i="14"/>
  <c r="P70" i="5" s="1"/>
  <c r="Q63" i="14"/>
  <c r="P71" i="5" s="1"/>
  <c r="Q64" i="14"/>
  <c r="P72" i="5" s="1"/>
  <c r="Q65" i="14"/>
  <c r="P73" i="5" s="1"/>
  <c r="Q66" i="14"/>
  <c r="P74" i="5" s="1"/>
  <c r="Q67" i="14"/>
  <c r="P75" i="5" s="1"/>
  <c r="Q68" i="14"/>
  <c r="P76" i="5" s="1"/>
  <c r="Q69" i="14"/>
  <c r="P77" i="5" s="1"/>
  <c r="Q70" i="14"/>
  <c r="P78" i="5" s="1"/>
  <c r="Q71" i="14"/>
  <c r="Q72" i="14"/>
  <c r="P80" i="5" s="1"/>
  <c r="Q73" i="14"/>
  <c r="P81" i="5" s="1"/>
  <c r="Q74" i="14"/>
  <c r="P82" i="5" s="1"/>
  <c r="Q75" i="14"/>
  <c r="P83" i="5" s="1"/>
  <c r="Q76" i="14"/>
  <c r="P84" i="5" s="1"/>
  <c r="Q77" i="14"/>
  <c r="P85" i="5" s="1"/>
  <c r="Q78" i="14"/>
  <c r="P86" i="5" s="1"/>
  <c r="Q79" i="14"/>
  <c r="P88" i="5" s="1"/>
  <c r="Q80" i="14"/>
  <c r="P89" i="5" s="1"/>
  <c r="Q81" i="14"/>
  <c r="P90" i="5" s="1"/>
  <c r="Q82" i="14"/>
  <c r="P92" i="5" s="1"/>
  <c r="Q83" i="14"/>
  <c r="P93" i="5" s="1"/>
  <c r="Q84" i="14"/>
  <c r="P94" i="5" s="1"/>
  <c r="Q85" i="14"/>
  <c r="P95" i="5" s="1"/>
  <c r="Q86" i="14"/>
  <c r="P96" i="5" s="1"/>
  <c r="Q87" i="14"/>
  <c r="P97" i="5" s="1"/>
  <c r="Q88" i="14"/>
  <c r="P98" i="5" s="1"/>
  <c r="Q89" i="14"/>
  <c r="P99" i="5" s="1"/>
  <c r="Q90" i="14"/>
  <c r="P100" i="5" s="1"/>
  <c r="Q91" i="14"/>
  <c r="P101" i="5" s="1"/>
  <c r="Q92" i="14"/>
  <c r="P102" i="5" s="1"/>
  <c r="Q93" i="14"/>
  <c r="P103" i="5" s="1"/>
  <c r="Q94" i="14"/>
  <c r="P105" i="5" s="1"/>
  <c r="Q95" i="14"/>
  <c r="Q96" i="14"/>
  <c r="P107" i="5" s="1"/>
  <c r="Q97" i="14"/>
  <c r="P108" i="5" s="1"/>
  <c r="Q98" i="14"/>
  <c r="P109" i="5" s="1"/>
  <c r="Q99" i="14"/>
  <c r="P110" i="5" s="1"/>
  <c r="Q100" i="14"/>
  <c r="P111" i="5" s="1"/>
  <c r="Q101" i="14"/>
  <c r="P112" i="5" s="1"/>
  <c r="Q102" i="14"/>
  <c r="P113" i="5" s="1"/>
  <c r="Q103" i="14"/>
  <c r="P114" i="5" s="1"/>
  <c r="Q104" i="14"/>
  <c r="P115" i="5" s="1"/>
  <c r="Q105" i="14"/>
  <c r="P116" i="5" s="1"/>
  <c r="Q106" i="14"/>
  <c r="P117" i="5" s="1"/>
  <c r="Q107" i="14"/>
  <c r="P118" i="5" s="1"/>
  <c r="Q108" i="14"/>
  <c r="P119" i="5" s="1"/>
  <c r="Q109" i="14"/>
  <c r="P120" i="5" s="1"/>
  <c r="Q110" i="14"/>
  <c r="P121" i="5" s="1"/>
  <c r="Q111" i="14"/>
  <c r="Q112" i="14"/>
  <c r="P123" i="5" s="1"/>
  <c r="Q113" i="14"/>
  <c r="P124" i="5" s="1"/>
  <c r="Q114" i="14"/>
  <c r="P126" i="5" s="1"/>
  <c r="Q115" i="14"/>
  <c r="P127" i="5" s="1"/>
  <c r="Q116" i="14"/>
  <c r="P128" i="5" s="1"/>
  <c r="Q117" i="14"/>
  <c r="P129" i="5" s="1"/>
  <c r="Q118" i="14"/>
  <c r="P130" i="5" s="1"/>
  <c r="Q119" i="14"/>
  <c r="Q120" i="14"/>
  <c r="P133" i="5" s="1"/>
  <c r="Q121" i="14"/>
  <c r="P134" i="5" s="1"/>
  <c r="Q122" i="14"/>
  <c r="P135" i="5" s="1"/>
  <c r="Q123" i="14"/>
  <c r="P136" i="5" s="1"/>
  <c r="Q124" i="14"/>
  <c r="P137" i="5" s="1"/>
  <c r="Q125" i="14"/>
  <c r="P138" i="5" s="1"/>
  <c r="Q126" i="14"/>
  <c r="P139" i="5" s="1"/>
  <c r="Q127" i="14"/>
  <c r="P140" i="5" s="1"/>
  <c r="Q128" i="14"/>
  <c r="P141" i="5" s="1"/>
  <c r="Q129" i="14"/>
  <c r="P142" i="5" s="1"/>
  <c r="Q130" i="14"/>
  <c r="P143" i="5" s="1"/>
  <c r="Q131" i="14"/>
  <c r="P144" i="5" s="1"/>
  <c r="Q132" i="14"/>
  <c r="P146" i="5" s="1"/>
  <c r="Q133" i="14"/>
  <c r="P148" i="5" s="1"/>
  <c r="Q134" i="14"/>
  <c r="P149" i="5" s="1"/>
  <c r="Q135" i="14"/>
  <c r="Q136" i="14"/>
  <c r="P151" i="5" s="1"/>
  <c r="Q137" i="14"/>
  <c r="P152" i="5" s="1"/>
  <c r="Q138" i="14"/>
  <c r="P153" i="5" s="1"/>
  <c r="Q139" i="14"/>
  <c r="P154" i="5" s="1"/>
  <c r="Q140" i="14"/>
  <c r="P155" i="5" s="1"/>
  <c r="Q141" i="14"/>
  <c r="P156" i="5" s="1"/>
  <c r="Q142" i="14"/>
  <c r="P157" i="5" s="1"/>
  <c r="Q143" i="14"/>
  <c r="P158" i="5" s="1"/>
  <c r="Q144" i="14"/>
  <c r="P159" i="5" s="1"/>
  <c r="Q145" i="14"/>
  <c r="P160" i="5" s="1"/>
  <c r="Q146" i="14"/>
  <c r="P161" i="5" s="1"/>
  <c r="Q147" i="14"/>
  <c r="P162" i="5" s="1"/>
  <c r="Q148" i="14"/>
  <c r="P163" i="5" s="1"/>
  <c r="Q149" i="14"/>
  <c r="P164" i="5" s="1"/>
  <c r="Q150" i="14"/>
  <c r="P165" i="5" s="1"/>
  <c r="Q151" i="14"/>
  <c r="P167" i="5" s="1"/>
  <c r="Q152" i="14"/>
  <c r="P168" i="5" s="1"/>
  <c r="Q153" i="14"/>
  <c r="P169" i="5" s="1"/>
  <c r="Q154" i="14"/>
  <c r="P170" i="5" s="1"/>
  <c r="Q155" i="14"/>
  <c r="P171" i="5" s="1"/>
  <c r="Q156" i="14"/>
  <c r="P172" i="5" s="1"/>
  <c r="Q157" i="14"/>
  <c r="P173" i="5" s="1"/>
  <c r="Q158" i="14"/>
  <c r="P174" i="5" s="1"/>
  <c r="Q159" i="14"/>
  <c r="P175" i="5" s="1"/>
  <c r="Q160" i="14"/>
  <c r="P176" i="5" s="1"/>
  <c r="Q161" i="14"/>
  <c r="P177" i="5" s="1"/>
  <c r="Q162" i="14"/>
  <c r="P178" i="5" s="1"/>
  <c r="Q163" i="14"/>
  <c r="P179" i="5" s="1"/>
  <c r="Q164" i="14"/>
  <c r="P181" i="5" s="1"/>
  <c r="Q165" i="14"/>
  <c r="P182" i="5" s="1"/>
  <c r="Q166" i="14"/>
  <c r="P183" i="5" s="1"/>
  <c r="Q167" i="14"/>
  <c r="P184" i="5" s="1"/>
  <c r="Q168" i="14"/>
  <c r="P185" i="5" s="1"/>
  <c r="Q169" i="14"/>
  <c r="P186" i="5" s="1"/>
  <c r="Q170" i="14"/>
  <c r="P187" i="5" s="1"/>
  <c r="Q171" i="14"/>
  <c r="P188" i="5" s="1"/>
  <c r="Q172" i="14"/>
  <c r="P189" i="5" s="1"/>
  <c r="Q173" i="14"/>
  <c r="P191" i="5" s="1"/>
  <c r="Q174" i="14"/>
  <c r="P192" i="5" s="1"/>
  <c r="Q175" i="14"/>
  <c r="Q176" i="14"/>
  <c r="P196" i="5" s="1"/>
  <c r="Q177" i="14"/>
  <c r="P197" i="5" s="1"/>
  <c r="Q178" i="14"/>
  <c r="P198" i="5" s="1"/>
  <c r="Q179" i="14"/>
  <c r="P199" i="5" s="1"/>
  <c r="Q180" i="14"/>
  <c r="P200" i="5" s="1"/>
  <c r="Q181" i="14"/>
  <c r="P201" i="5" s="1"/>
  <c r="Q182" i="14"/>
  <c r="P203" i="5" s="1"/>
  <c r="Q183" i="14"/>
  <c r="Q184" i="14"/>
  <c r="P205" i="5" s="1"/>
  <c r="Q185" i="14"/>
  <c r="P206" i="5" s="1"/>
  <c r="Q186" i="14"/>
  <c r="P207" i="5" s="1"/>
  <c r="Q187" i="14"/>
  <c r="P208" i="5" s="1"/>
  <c r="Q188" i="14"/>
  <c r="P209" i="5" s="1"/>
  <c r="Q189" i="14"/>
  <c r="P210" i="5" s="1"/>
  <c r="Q190" i="14"/>
  <c r="P211" i="5" s="1"/>
  <c r="Q191" i="14"/>
  <c r="P212" i="5" s="1"/>
  <c r="Q192" i="14"/>
  <c r="P213" i="5" s="1"/>
  <c r="Q193" i="14"/>
  <c r="P214" i="5" s="1"/>
  <c r="Q194" i="14"/>
  <c r="P216" i="5" s="1"/>
  <c r="Q195" i="14"/>
  <c r="P217" i="5" s="1"/>
  <c r="Q196" i="14"/>
  <c r="P219" i="5" s="1"/>
  <c r="Q197" i="14"/>
  <c r="P220" i="5" s="1"/>
  <c r="Q198" i="14"/>
  <c r="P221" i="5" s="1"/>
  <c r="Q199" i="14"/>
  <c r="P222" i="5" s="1"/>
  <c r="Q200" i="14"/>
  <c r="P223" i="5" s="1"/>
  <c r="Q201" i="14"/>
  <c r="P224" i="5" s="1"/>
  <c r="Q202" i="14"/>
  <c r="P225" i="5" s="1"/>
  <c r="Q203" i="14"/>
  <c r="P226" i="5" s="1"/>
  <c r="Q204" i="14"/>
  <c r="P227" i="5" s="1"/>
  <c r="Q205" i="14"/>
  <c r="P228" i="5" s="1"/>
  <c r="Q206" i="14"/>
  <c r="P229" i="5" s="1"/>
  <c r="Q207" i="14"/>
  <c r="P230" i="5" s="1"/>
  <c r="Q208" i="14"/>
  <c r="P231" i="5" s="1"/>
  <c r="Q209" i="14"/>
  <c r="P232" i="5" s="1"/>
  <c r="Q210" i="14"/>
  <c r="P233" i="5" s="1"/>
  <c r="Q211" i="14"/>
  <c r="P234" i="5" s="1"/>
  <c r="Q212" i="14"/>
  <c r="P235" i="5" s="1"/>
  <c r="Q213" i="14"/>
  <c r="P236" i="5" s="1"/>
  <c r="Q214" i="14"/>
  <c r="P237" i="5" s="1"/>
  <c r="Q215" i="14"/>
  <c r="P238" i="5" s="1"/>
  <c r="Q216" i="14"/>
  <c r="P239" i="5" s="1"/>
  <c r="Q217" i="14"/>
  <c r="P240" i="5" s="1"/>
  <c r="Q218" i="14"/>
  <c r="P241" i="5" s="1"/>
  <c r="Q219" i="14"/>
  <c r="P242" i="5" s="1"/>
  <c r="Q220" i="14"/>
  <c r="P243" i="5" s="1"/>
  <c r="Q221" i="14"/>
  <c r="P244" i="5" s="1"/>
  <c r="Q222" i="14"/>
  <c r="P245" i="5" s="1"/>
  <c r="Q223" i="14"/>
  <c r="P246" i="5" s="1"/>
  <c r="Q224" i="14"/>
  <c r="P248" i="5" s="1"/>
  <c r="Q225" i="14"/>
  <c r="P249" i="5" s="1"/>
  <c r="Q226" i="14"/>
  <c r="P250" i="5" s="1"/>
  <c r="Q227" i="14"/>
  <c r="P251" i="5" s="1"/>
  <c r="Q228" i="14"/>
  <c r="P252" i="5" s="1"/>
  <c r="Q229" i="14"/>
  <c r="P253" i="5" s="1"/>
  <c r="Q230" i="14"/>
  <c r="P254" i="5" s="1"/>
  <c r="Q231" i="14"/>
  <c r="P255" i="5" s="1"/>
  <c r="Q232" i="14"/>
  <c r="P256" i="5" s="1"/>
  <c r="Q233" i="14"/>
  <c r="P258" i="5" s="1"/>
  <c r="Q234" i="14"/>
  <c r="P259" i="5" s="1"/>
  <c r="Q235" i="14"/>
  <c r="P260" i="5" s="1"/>
  <c r="Q236" i="14"/>
  <c r="P261" i="5" s="1"/>
  <c r="Q237" i="14"/>
  <c r="P262" i="5" s="1"/>
  <c r="Q238" i="14"/>
  <c r="P264" i="5" s="1"/>
  <c r="Q239" i="14"/>
  <c r="Q240" i="14"/>
  <c r="P266" i="5" s="1"/>
  <c r="Q241" i="14"/>
  <c r="P267" i="5" s="1"/>
  <c r="Q242" i="14"/>
  <c r="P268" i="5" s="1"/>
  <c r="Q243" i="14"/>
  <c r="P269" i="5" s="1"/>
  <c r="Q244" i="14"/>
  <c r="P270" i="5" s="1"/>
  <c r="Q245" i="14"/>
  <c r="P271" i="5" s="1"/>
  <c r="Q246" i="14"/>
  <c r="P272" i="5" s="1"/>
  <c r="Q247" i="14"/>
  <c r="Q248" i="14"/>
  <c r="P274" i="5" s="1"/>
  <c r="Q249" i="14"/>
  <c r="P275" i="5" s="1"/>
  <c r="Q250" i="14"/>
  <c r="P276" i="5" s="1"/>
  <c r="Q251" i="14"/>
  <c r="P278" i="5" s="1"/>
  <c r="Q252" i="14"/>
  <c r="P279" i="5" s="1"/>
  <c r="Q253" i="14"/>
  <c r="P280" i="5" s="1"/>
  <c r="Q254" i="14"/>
  <c r="P281" i="5" s="1"/>
  <c r="Q255" i="14"/>
  <c r="P283" i="5" s="1"/>
  <c r="Q256" i="14"/>
  <c r="P284" i="5" s="1"/>
  <c r="Q257" i="14"/>
  <c r="P285" i="5" s="1"/>
  <c r="Q258" i="14"/>
  <c r="P286" i="5" s="1"/>
  <c r="Q259" i="14"/>
  <c r="P287" i="5" s="1"/>
  <c r="Q260" i="14"/>
  <c r="P288" i="5" s="1"/>
  <c r="Q261" i="14"/>
  <c r="P289" i="5" s="1"/>
  <c r="Q262" i="14"/>
  <c r="P290" i="5" s="1"/>
  <c r="Q263" i="14"/>
  <c r="P291" i="5" s="1"/>
  <c r="Q264" i="14"/>
  <c r="P292" i="5" s="1"/>
  <c r="Q265" i="14"/>
  <c r="P293" i="5" s="1"/>
  <c r="Q266" i="14"/>
  <c r="P294" i="5" s="1"/>
  <c r="Q267" i="14"/>
  <c r="P295" i="5" s="1"/>
  <c r="Q268" i="14"/>
  <c r="P296" i="5" s="1"/>
  <c r="Q269" i="14"/>
  <c r="P297" i="5" s="1"/>
  <c r="Q270" i="14"/>
  <c r="P298" i="5" s="1"/>
  <c r="Q271" i="14"/>
  <c r="P299" i="5" s="1"/>
  <c r="Q272" i="14"/>
  <c r="P300" i="5" s="1"/>
  <c r="Q273" i="14"/>
  <c r="P302" i="5" s="1"/>
  <c r="Q274" i="14"/>
  <c r="P303" i="5" s="1"/>
  <c r="Q275" i="14"/>
  <c r="P304" i="5" s="1"/>
  <c r="Q276" i="14"/>
  <c r="P305" i="5" s="1"/>
  <c r="Q277" i="14"/>
  <c r="P306" i="5" s="1"/>
  <c r="Q278" i="14"/>
  <c r="P308" i="5" s="1"/>
  <c r="Q279" i="14"/>
  <c r="P310" i="5" s="1"/>
  <c r="Q280" i="14"/>
  <c r="P312" i="5" s="1"/>
  <c r="Q281" i="14"/>
  <c r="P314" i="5" s="1"/>
  <c r="Q282" i="14"/>
  <c r="P316" i="5" s="1"/>
  <c r="Q283" i="14"/>
  <c r="P317" i="5" s="1"/>
  <c r="Q284" i="14"/>
  <c r="P318" i="5" s="1"/>
  <c r="Q285" i="14"/>
  <c r="P319" i="5" s="1"/>
  <c r="Q286" i="14"/>
  <c r="P320" i="5" s="1"/>
  <c r="Q287" i="14"/>
  <c r="P324" i="5" s="1"/>
  <c r="Q288" i="14"/>
  <c r="P325" i="5" s="1"/>
  <c r="Q289" i="14"/>
  <c r="P326" i="5" s="1"/>
  <c r="Q290" i="14"/>
  <c r="P328" i="5" s="1"/>
  <c r="Q291" i="14"/>
  <c r="P329" i="5" s="1"/>
  <c r="Q292" i="14"/>
  <c r="P330" i="5" s="1"/>
  <c r="Q293" i="14"/>
  <c r="P335" i="5" s="1"/>
  <c r="Q8" i="14"/>
  <c r="P11" i="5" s="1"/>
  <c r="I13" i="7"/>
  <c r="I9" i="7"/>
  <c r="E9" i="7"/>
  <c r="E13" i="7"/>
  <c r="C13" i="7"/>
  <c r="G13" i="7"/>
  <c r="G10" i="7"/>
  <c r="G11" i="7"/>
  <c r="G12" i="7"/>
  <c r="G9" i="7"/>
  <c r="C9" i="7"/>
  <c r="C10" i="7"/>
  <c r="C11" i="7"/>
  <c r="C12" i="7"/>
  <c r="K211" i="18"/>
  <c r="J330" i="5"/>
  <c r="L330" i="5" s="1"/>
  <c r="Q294" i="14" l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11" i="1"/>
  <c r="P293" i="1"/>
  <c r="M177" i="18"/>
  <c r="Z293" i="1" l="1"/>
  <c r="I9" i="14" l="1"/>
  <c r="F12" i="5" s="1"/>
  <c r="I10" i="14"/>
  <c r="F13" i="5" s="1"/>
  <c r="I11" i="14"/>
  <c r="F14" i="5" s="1"/>
  <c r="I12" i="14"/>
  <c r="F15" i="5" s="1"/>
  <c r="I13" i="14"/>
  <c r="F16" i="5" s="1"/>
  <c r="I14" i="14"/>
  <c r="F18" i="5" s="1"/>
  <c r="I15" i="14"/>
  <c r="F21" i="5" s="1"/>
  <c r="I16" i="14"/>
  <c r="F22" i="5" s="1"/>
  <c r="I17" i="14"/>
  <c r="F23" i="5" s="1"/>
  <c r="I18" i="14"/>
  <c r="F24" i="5" s="1"/>
  <c r="I19" i="14"/>
  <c r="F25" i="5" s="1"/>
  <c r="I20" i="14"/>
  <c r="F26" i="5" s="1"/>
  <c r="I21" i="14"/>
  <c r="F27" i="5" s="1"/>
  <c r="I22" i="14"/>
  <c r="F28" i="5" s="1"/>
  <c r="I23" i="14"/>
  <c r="F29" i="5" s="1"/>
  <c r="I24" i="14"/>
  <c r="F30" i="5" s="1"/>
  <c r="I25" i="14"/>
  <c r="F31" i="5" s="1"/>
  <c r="I26" i="14"/>
  <c r="F32" i="5" s="1"/>
  <c r="I27" i="14"/>
  <c r="F33" i="5" s="1"/>
  <c r="I28" i="14"/>
  <c r="F34" i="5" s="1"/>
  <c r="I29" i="14"/>
  <c r="F35" i="5" s="1"/>
  <c r="I30" i="14"/>
  <c r="F36" i="5" s="1"/>
  <c r="I31" i="14"/>
  <c r="F37" i="5" s="1"/>
  <c r="I32" i="14"/>
  <c r="F38" i="5" s="1"/>
  <c r="I33" i="14"/>
  <c r="F39" i="5" s="1"/>
  <c r="I34" i="14"/>
  <c r="F40" i="5" s="1"/>
  <c r="I35" i="14"/>
  <c r="F41" i="5" s="1"/>
  <c r="I36" i="14"/>
  <c r="F42" i="5" s="1"/>
  <c r="I37" i="14"/>
  <c r="F43" i="5" s="1"/>
  <c r="I38" i="14"/>
  <c r="F45" i="5" s="1"/>
  <c r="I39" i="14"/>
  <c r="F46" i="5" s="1"/>
  <c r="I40" i="14"/>
  <c r="F47" i="5" s="1"/>
  <c r="I41" i="14"/>
  <c r="F48" i="5" s="1"/>
  <c r="I42" i="14"/>
  <c r="F49" i="5" s="1"/>
  <c r="I43" i="14"/>
  <c r="F50" i="5" s="1"/>
  <c r="I44" i="14"/>
  <c r="F51" i="5" s="1"/>
  <c r="I45" i="14"/>
  <c r="F52" i="5" s="1"/>
  <c r="I46" i="14"/>
  <c r="F53" i="5" s="1"/>
  <c r="I47" i="14"/>
  <c r="F54" i="5" s="1"/>
  <c r="I48" i="14"/>
  <c r="F56" i="5" s="1"/>
  <c r="I49" i="14"/>
  <c r="F57" i="5" s="1"/>
  <c r="I50" i="14"/>
  <c r="F58" i="5" s="1"/>
  <c r="I51" i="14"/>
  <c r="F59" i="5" s="1"/>
  <c r="I52" i="14"/>
  <c r="F60" i="5" s="1"/>
  <c r="I53" i="14"/>
  <c r="F61" i="5" s="1"/>
  <c r="I54" i="14"/>
  <c r="F62" i="5" s="1"/>
  <c r="I55" i="14"/>
  <c r="F63" i="5" s="1"/>
  <c r="I56" i="14"/>
  <c r="F64" i="5" s="1"/>
  <c r="I57" i="14"/>
  <c r="F65" i="5" s="1"/>
  <c r="I58" i="14"/>
  <c r="F66" i="5" s="1"/>
  <c r="I59" i="14"/>
  <c r="F67" i="5" s="1"/>
  <c r="I60" i="14"/>
  <c r="F68" i="5" s="1"/>
  <c r="I61" i="14"/>
  <c r="F69" i="5" s="1"/>
  <c r="I62" i="14"/>
  <c r="F70" i="5" s="1"/>
  <c r="I63" i="14"/>
  <c r="F71" i="5" s="1"/>
  <c r="I64" i="14"/>
  <c r="F72" i="5" s="1"/>
  <c r="I65" i="14"/>
  <c r="F73" i="5" s="1"/>
  <c r="I66" i="14"/>
  <c r="F74" i="5" s="1"/>
  <c r="I67" i="14"/>
  <c r="F75" i="5" s="1"/>
  <c r="I68" i="14"/>
  <c r="F76" i="5" s="1"/>
  <c r="I69" i="14"/>
  <c r="F77" i="5" s="1"/>
  <c r="I70" i="14"/>
  <c r="F78" i="5" s="1"/>
  <c r="I71" i="14"/>
  <c r="F79" i="5" s="1"/>
  <c r="I72" i="14"/>
  <c r="F80" i="5" s="1"/>
  <c r="I73" i="14"/>
  <c r="F81" i="5" s="1"/>
  <c r="I74" i="14"/>
  <c r="F82" i="5" s="1"/>
  <c r="I75" i="14"/>
  <c r="F83" i="5" s="1"/>
  <c r="I76" i="14"/>
  <c r="F84" i="5" s="1"/>
  <c r="I77" i="14"/>
  <c r="F85" i="5" s="1"/>
  <c r="I78" i="14"/>
  <c r="F86" i="5" s="1"/>
  <c r="I79" i="14"/>
  <c r="F88" i="5" s="1"/>
  <c r="I80" i="14"/>
  <c r="F89" i="5" s="1"/>
  <c r="I81" i="14"/>
  <c r="F90" i="5" s="1"/>
  <c r="I82" i="14"/>
  <c r="F92" i="5" s="1"/>
  <c r="I83" i="14"/>
  <c r="F93" i="5" s="1"/>
  <c r="I84" i="14"/>
  <c r="F94" i="5" s="1"/>
  <c r="I85" i="14"/>
  <c r="F95" i="5" s="1"/>
  <c r="I86" i="14"/>
  <c r="F96" i="5" s="1"/>
  <c r="I87" i="14"/>
  <c r="F97" i="5" s="1"/>
  <c r="I88" i="14"/>
  <c r="F98" i="5" s="1"/>
  <c r="I89" i="14"/>
  <c r="F99" i="5" s="1"/>
  <c r="I90" i="14"/>
  <c r="F100" i="5" s="1"/>
  <c r="I91" i="14"/>
  <c r="F101" i="5" s="1"/>
  <c r="I92" i="14"/>
  <c r="F102" i="5" s="1"/>
  <c r="I93" i="14"/>
  <c r="F103" i="5" s="1"/>
  <c r="I94" i="14"/>
  <c r="F105" i="5" s="1"/>
  <c r="I95" i="14"/>
  <c r="F106" i="5" s="1"/>
  <c r="I96" i="14"/>
  <c r="F107" i="5" s="1"/>
  <c r="I97" i="14"/>
  <c r="F108" i="5" s="1"/>
  <c r="I98" i="14"/>
  <c r="F109" i="5" s="1"/>
  <c r="I99" i="14"/>
  <c r="F110" i="5" s="1"/>
  <c r="I100" i="14"/>
  <c r="F111" i="5" s="1"/>
  <c r="I101" i="14"/>
  <c r="F112" i="5" s="1"/>
  <c r="I102" i="14"/>
  <c r="F113" i="5" s="1"/>
  <c r="I103" i="14"/>
  <c r="F114" i="5" s="1"/>
  <c r="I104" i="14"/>
  <c r="F115" i="5" s="1"/>
  <c r="I105" i="14"/>
  <c r="F116" i="5" s="1"/>
  <c r="I106" i="14"/>
  <c r="F117" i="5" s="1"/>
  <c r="I107" i="14"/>
  <c r="F118" i="5" s="1"/>
  <c r="I108" i="14"/>
  <c r="F119" i="5" s="1"/>
  <c r="I109" i="14"/>
  <c r="F120" i="5" s="1"/>
  <c r="I110" i="14"/>
  <c r="F121" i="5" s="1"/>
  <c r="I111" i="14"/>
  <c r="F122" i="5" s="1"/>
  <c r="I112" i="14"/>
  <c r="F123" i="5" s="1"/>
  <c r="I113" i="14"/>
  <c r="F124" i="5" s="1"/>
  <c r="I114" i="14"/>
  <c r="F126" i="5" s="1"/>
  <c r="I115" i="14"/>
  <c r="F127" i="5" s="1"/>
  <c r="I116" i="14"/>
  <c r="F128" i="5" s="1"/>
  <c r="I117" i="14"/>
  <c r="F129" i="5" s="1"/>
  <c r="I118" i="14"/>
  <c r="F130" i="5" s="1"/>
  <c r="I119" i="14"/>
  <c r="F131" i="5" s="1"/>
  <c r="I120" i="14"/>
  <c r="F133" i="5" s="1"/>
  <c r="I121" i="14"/>
  <c r="F134" i="5" s="1"/>
  <c r="I122" i="14"/>
  <c r="F135" i="5" s="1"/>
  <c r="I123" i="14"/>
  <c r="F136" i="5" s="1"/>
  <c r="I124" i="14"/>
  <c r="F137" i="5" s="1"/>
  <c r="I125" i="14"/>
  <c r="F138" i="5" s="1"/>
  <c r="I126" i="14"/>
  <c r="F139" i="5" s="1"/>
  <c r="I127" i="14"/>
  <c r="F140" i="5" s="1"/>
  <c r="I128" i="14"/>
  <c r="F141" i="5" s="1"/>
  <c r="I129" i="14"/>
  <c r="F142" i="5" s="1"/>
  <c r="I130" i="14"/>
  <c r="F143" i="5" s="1"/>
  <c r="I131" i="14"/>
  <c r="F144" i="5" s="1"/>
  <c r="I132" i="14"/>
  <c r="F146" i="5" s="1"/>
  <c r="I133" i="14"/>
  <c r="F148" i="5" s="1"/>
  <c r="I134" i="14"/>
  <c r="F149" i="5" s="1"/>
  <c r="I135" i="14"/>
  <c r="F150" i="5" s="1"/>
  <c r="I136" i="14"/>
  <c r="F151" i="5" s="1"/>
  <c r="I137" i="14"/>
  <c r="F152" i="5" s="1"/>
  <c r="I138" i="14"/>
  <c r="F153" i="5" s="1"/>
  <c r="I139" i="14"/>
  <c r="F154" i="5" s="1"/>
  <c r="I140" i="14"/>
  <c r="F155" i="5" s="1"/>
  <c r="I141" i="14"/>
  <c r="F156" i="5" s="1"/>
  <c r="I142" i="14"/>
  <c r="F157" i="5" s="1"/>
  <c r="I143" i="14"/>
  <c r="F158" i="5" s="1"/>
  <c r="I144" i="14"/>
  <c r="F159" i="5" s="1"/>
  <c r="I145" i="14"/>
  <c r="F160" i="5" s="1"/>
  <c r="I146" i="14"/>
  <c r="F161" i="5" s="1"/>
  <c r="I147" i="14"/>
  <c r="F162" i="5" s="1"/>
  <c r="I148" i="14"/>
  <c r="F163" i="5" s="1"/>
  <c r="I149" i="14"/>
  <c r="F164" i="5" s="1"/>
  <c r="I150" i="14"/>
  <c r="F165" i="5" s="1"/>
  <c r="I151" i="14"/>
  <c r="F167" i="5" s="1"/>
  <c r="I152" i="14"/>
  <c r="F168" i="5" s="1"/>
  <c r="I153" i="14"/>
  <c r="F169" i="5" s="1"/>
  <c r="I154" i="14"/>
  <c r="F170" i="5" s="1"/>
  <c r="I155" i="14"/>
  <c r="F171" i="5" s="1"/>
  <c r="I156" i="14"/>
  <c r="F172" i="5" s="1"/>
  <c r="I157" i="14"/>
  <c r="F173" i="5" s="1"/>
  <c r="I158" i="14"/>
  <c r="F174" i="5" s="1"/>
  <c r="I159" i="14"/>
  <c r="F175" i="5" s="1"/>
  <c r="I160" i="14"/>
  <c r="F176" i="5" s="1"/>
  <c r="I161" i="14"/>
  <c r="F177" i="5" s="1"/>
  <c r="I162" i="14"/>
  <c r="F178" i="5" s="1"/>
  <c r="I163" i="14"/>
  <c r="F179" i="5" s="1"/>
  <c r="I164" i="14"/>
  <c r="F181" i="5" s="1"/>
  <c r="I165" i="14"/>
  <c r="F182" i="5" s="1"/>
  <c r="I166" i="14"/>
  <c r="F183" i="5" s="1"/>
  <c r="I167" i="14"/>
  <c r="F184" i="5" s="1"/>
  <c r="I168" i="14"/>
  <c r="F185" i="5" s="1"/>
  <c r="I169" i="14"/>
  <c r="F186" i="5" s="1"/>
  <c r="I170" i="14"/>
  <c r="F187" i="5" s="1"/>
  <c r="I171" i="14"/>
  <c r="F188" i="5" s="1"/>
  <c r="I172" i="14"/>
  <c r="F189" i="5" s="1"/>
  <c r="I173" i="14"/>
  <c r="F191" i="5" s="1"/>
  <c r="I174" i="14"/>
  <c r="F192" i="5" s="1"/>
  <c r="I175" i="14"/>
  <c r="F193" i="5" s="1"/>
  <c r="I176" i="14"/>
  <c r="F196" i="5" s="1"/>
  <c r="I177" i="14"/>
  <c r="F197" i="5" s="1"/>
  <c r="I178" i="14"/>
  <c r="F198" i="5" s="1"/>
  <c r="I179" i="14"/>
  <c r="F199" i="5" s="1"/>
  <c r="I180" i="14"/>
  <c r="F200" i="5" s="1"/>
  <c r="I181" i="14"/>
  <c r="F201" i="5" s="1"/>
  <c r="I182" i="14"/>
  <c r="F203" i="5" s="1"/>
  <c r="I183" i="14"/>
  <c r="F204" i="5" s="1"/>
  <c r="I184" i="14"/>
  <c r="F205" i="5" s="1"/>
  <c r="I185" i="14"/>
  <c r="F206" i="5" s="1"/>
  <c r="I186" i="14"/>
  <c r="F207" i="5" s="1"/>
  <c r="I187" i="14"/>
  <c r="F208" i="5" s="1"/>
  <c r="I188" i="14"/>
  <c r="F209" i="5" s="1"/>
  <c r="I189" i="14"/>
  <c r="F210" i="5" s="1"/>
  <c r="I190" i="14"/>
  <c r="F211" i="5" s="1"/>
  <c r="I191" i="14"/>
  <c r="F212" i="5" s="1"/>
  <c r="I192" i="14"/>
  <c r="F213" i="5" s="1"/>
  <c r="I193" i="14"/>
  <c r="F214" i="5" s="1"/>
  <c r="I194" i="14"/>
  <c r="F216" i="5" s="1"/>
  <c r="I195" i="14"/>
  <c r="F217" i="5" s="1"/>
  <c r="I196" i="14"/>
  <c r="F219" i="5" s="1"/>
  <c r="I197" i="14"/>
  <c r="F220" i="5" s="1"/>
  <c r="I198" i="14"/>
  <c r="F221" i="5" s="1"/>
  <c r="I199" i="14"/>
  <c r="F222" i="5" s="1"/>
  <c r="I200" i="14"/>
  <c r="F223" i="5" s="1"/>
  <c r="I201" i="14"/>
  <c r="F224" i="5" s="1"/>
  <c r="I202" i="14"/>
  <c r="F225" i="5" s="1"/>
  <c r="I203" i="14"/>
  <c r="F226" i="5" s="1"/>
  <c r="I204" i="14"/>
  <c r="F227" i="5" s="1"/>
  <c r="I205" i="14"/>
  <c r="F228" i="5" s="1"/>
  <c r="I206" i="14"/>
  <c r="F229" i="5" s="1"/>
  <c r="I207" i="14"/>
  <c r="F230" i="5" s="1"/>
  <c r="I208" i="14"/>
  <c r="F231" i="5" s="1"/>
  <c r="I209" i="14"/>
  <c r="F232" i="5" s="1"/>
  <c r="I210" i="14"/>
  <c r="F233" i="5" s="1"/>
  <c r="I211" i="14"/>
  <c r="F234" i="5" s="1"/>
  <c r="I212" i="14"/>
  <c r="F235" i="5" s="1"/>
  <c r="I213" i="14"/>
  <c r="F236" i="5" s="1"/>
  <c r="I214" i="14"/>
  <c r="F237" i="5" s="1"/>
  <c r="I215" i="14"/>
  <c r="F238" i="5" s="1"/>
  <c r="I216" i="14"/>
  <c r="F239" i="5" s="1"/>
  <c r="I217" i="14"/>
  <c r="F240" i="5" s="1"/>
  <c r="I218" i="14"/>
  <c r="F241" i="5" s="1"/>
  <c r="I219" i="14"/>
  <c r="F242" i="5" s="1"/>
  <c r="I220" i="14"/>
  <c r="F243" i="5" s="1"/>
  <c r="I221" i="14"/>
  <c r="F244" i="5" s="1"/>
  <c r="I222" i="14"/>
  <c r="F245" i="5" s="1"/>
  <c r="I223" i="14"/>
  <c r="F246" i="5" s="1"/>
  <c r="I224" i="14"/>
  <c r="F248" i="5" s="1"/>
  <c r="I225" i="14"/>
  <c r="F249" i="5" s="1"/>
  <c r="I226" i="14"/>
  <c r="F250" i="5" s="1"/>
  <c r="I227" i="14"/>
  <c r="F251" i="5" s="1"/>
  <c r="I228" i="14"/>
  <c r="F252" i="5" s="1"/>
  <c r="I229" i="14"/>
  <c r="F253" i="5" s="1"/>
  <c r="I230" i="14"/>
  <c r="F254" i="5" s="1"/>
  <c r="I231" i="14"/>
  <c r="F255" i="5" s="1"/>
  <c r="I232" i="14"/>
  <c r="F256" i="5" s="1"/>
  <c r="I233" i="14"/>
  <c r="F258" i="5" s="1"/>
  <c r="I234" i="14"/>
  <c r="F259" i="5" s="1"/>
  <c r="I235" i="14"/>
  <c r="F260" i="5" s="1"/>
  <c r="I236" i="14"/>
  <c r="F261" i="5" s="1"/>
  <c r="I237" i="14"/>
  <c r="F262" i="5" s="1"/>
  <c r="I238" i="14"/>
  <c r="F264" i="5" s="1"/>
  <c r="I239" i="14"/>
  <c r="F265" i="5" s="1"/>
  <c r="I240" i="14"/>
  <c r="F266" i="5" s="1"/>
  <c r="I241" i="14"/>
  <c r="F267" i="5" s="1"/>
  <c r="I242" i="14"/>
  <c r="F268" i="5" s="1"/>
  <c r="I243" i="14"/>
  <c r="F269" i="5" s="1"/>
  <c r="I244" i="14"/>
  <c r="F270" i="5" s="1"/>
  <c r="I245" i="14"/>
  <c r="F271" i="5" s="1"/>
  <c r="I246" i="14"/>
  <c r="F272" i="5" s="1"/>
  <c r="I247" i="14"/>
  <c r="F273" i="5" s="1"/>
  <c r="I248" i="14"/>
  <c r="F274" i="5" s="1"/>
  <c r="I249" i="14"/>
  <c r="F275" i="5" s="1"/>
  <c r="I250" i="14"/>
  <c r="F276" i="5" s="1"/>
  <c r="I251" i="14"/>
  <c r="F278" i="5" s="1"/>
  <c r="I252" i="14"/>
  <c r="F279" i="5" s="1"/>
  <c r="I253" i="14"/>
  <c r="F280" i="5" s="1"/>
  <c r="I254" i="14"/>
  <c r="F281" i="5" s="1"/>
  <c r="I255" i="14"/>
  <c r="F283" i="5" s="1"/>
  <c r="I256" i="14"/>
  <c r="F284" i="5" s="1"/>
  <c r="I257" i="14"/>
  <c r="F285" i="5" s="1"/>
  <c r="I258" i="14"/>
  <c r="F286" i="5" s="1"/>
  <c r="I259" i="14"/>
  <c r="F287" i="5" s="1"/>
  <c r="I260" i="14"/>
  <c r="F288" i="5" s="1"/>
  <c r="I261" i="14"/>
  <c r="F289" i="5" s="1"/>
  <c r="I262" i="14"/>
  <c r="F290" i="5" s="1"/>
  <c r="I263" i="14"/>
  <c r="F291" i="5" s="1"/>
  <c r="I264" i="14"/>
  <c r="F292" i="5" s="1"/>
  <c r="I265" i="14"/>
  <c r="F293" i="5" s="1"/>
  <c r="I266" i="14"/>
  <c r="F294" i="5" s="1"/>
  <c r="I267" i="14"/>
  <c r="F295" i="5" s="1"/>
  <c r="I268" i="14"/>
  <c r="F296" i="5" s="1"/>
  <c r="I269" i="14"/>
  <c r="F297" i="5" s="1"/>
  <c r="I270" i="14"/>
  <c r="F298" i="5" s="1"/>
  <c r="I271" i="14"/>
  <c r="F299" i="5" s="1"/>
  <c r="I272" i="14"/>
  <c r="F300" i="5" s="1"/>
  <c r="I273" i="14"/>
  <c r="F302" i="5" s="1"/>
  <c r="I274" i="14"/>
  <c r="F303" i="5" s="1"/>
  <c r="I275" i="14"/>
  <c r="F304" i="5" s="1"/>
  <c r="I276" i="14"/>
  <c r="F305" i="5" s="1"/>
  <c r="I277" i="14"/>
  <c r="F306" i="5" s="1"/>
  <c r="I278" i="14"/>
  <c r="F308" i="5" s="1"/>
  <c r="I279" i="14"/>
  <c r="F310" i="5" s="1"/>
  <c r="I280" i="14"/>
  <c r="F312" i="5" s="1"/>
  <c r="I281" i="14"/>
  <c r="F314" i="5" s="1"/>
  <c r="I282" i="14"/>
  <c r="F316" i="5" s="1"/>
  <c r="I283" i="14"/>
  <c r="F317" i="5" s="1"/>
  <c r="I284" i="14"/>
  <c r="F318" i="5" s="1"/>
  <c r="I285" i="14"/>
  <c r="F319" i="5" s="1"/>
  <c r="I286" i="14"/>
  <c r="F320" i="5" s="1"/>
  <c r="I287" i="14"/>
  <c r="F324" i="5" s="1"/>
  <c r="I288" i="14"/>
  <c r="F325" i="5" s="1"/>
  <c r="I289" i="14"/>
  <c r="F326" i="5" s="1"/>
  <c r="J326" i="5" s="1"/>
  <c r="L326" i="5" s="1"/>
  <c r="I290" i="14"/>
  <c r="F328" i="5" s="1"/>
  <c r="J328" i="5" s="1"/>
  <c r="L328" i="5" s="1"/>
  <c r="I291" i="14"/>
  <c r="F329" i="5" s="1"/>
  <c r="J329" i="5" s="1"/>
  <c r="L329" i="5" s="1"/>
  <c r="I293" i="14"/>
  <c r="F335" i="5" s="1"/>
  <c r="J335" i="5" s="1"/>
  <c r="L335" i="5" s="1"/>
  <c r="I8" i="14"/>
  <c r="O318" i="15"/>
  <c r="M318" i="15"/>
  <c r="G318" i="15"/>
  <c r="E318" i="15"/>
  <c r="Q305" i="15"/>
  <c r="R332" i="5" s="1"/>
  <c r="Q306" i="15"/>
  <c r="R326" i="5" s="1"/>
  <c r="Q307" i="15"/>
  <c r="R321" i="5" s="1"/>
  <c r="Q308" i="15"/>
  <c r="R323" i="5" s="1"/>
  <c r="Q309" i="15"/>
  <c r="R322" i="5" s="1"/>
  <c r="Q310" i="15"/>
  <c r="R325" i="5" s="1"/>
  <c r="Q311" i="15"/>
  <c r="R331" i="5" s="1"/>
  <c r="Q312" i="15"/>
  <c r="R333" i="5" s="1"/>
  <c r="Q313" i="15"/>
  <c r="R329" i="5" s="1"/>
  <c r="Q314" i="15"/>
  <c r="R327" i="5" s="1"/>
  <c r="Q315" i="15"/>
  <c r="R319" i="5" s="1"/>
  <c r="Q316" i="15"/>
  <c r="R334" i="5" s="1"/>
  <c r="Q317" i="15"/>
  <c r="R328" i="5" s="1"/>
  <c r="I305" i="15"/>
  <c r="H332" i="5" s="1"/>
  <c r="I306" i="15"/>
  <c r="H326" i="5" s="1"/>
  <c r="I307" i="15"/>
  <c r="H321" i="5" s="1"/>
  <c r="I308" i="15"/>
  <c r="H323" i="5" s="1"/>
  <c r="I309" i="15"/>
  <c r="H322" i="5" s="1"/>
  <c r="I310" i="15"/>
  <c r="H325" i="5" s="1"/>
  <c r="I311" i="15"/>
  <c r="H331" i="5" s="1"/>
  <c r="I312" i="15"/>
  <c r="H333" i="5" s="1"/>
  <c r="I313" i="15"/>
  <c r="H329" i="5" s="1"/>
  <c r="I314" i="15"/>
  <c r="H327" i="5" s="1"/>
  <c r="I315" i="15"/>
  <c r="H319" i="5" s="1"/>
  <c r="I316" i="15"/>
  <c r="H334" i="5" s="1"/>
  <c r="I317" i="15"/>
  <c r="H328" i="5" s="1"/>
  <c r="I295" i="15"/>
  <c r="H238" i="5" s="1"/>
  <c r="Q295" i="15"/>
  <c r="R238" i="5" s="1"/>
  <c r="I296" i="15"/>
  <c r="H312" i="5" s="1"/>
  <c r="Q296" i="15"/>
  <c r="R312" i="5" s="1"/>
  <c r="I297" i="15"/>
  <c r="H317" i="5" s="1"/>
  <c r="Q297" i="15"/>
  <c r="R317" i="5" s="1"/>
  <c r="I298" i="15"/>
  <c r="H305" i="5" s="1"/>
  <c r="Q298" i="15"/>
  <c r="R305" i="5" s="1"/>
  <c r="I299" i="15"/>
  <c r="H226" i="5" s="1"/>
  <c r="Q299" i="15"/>
  <c r="R226" i="5" s="1"/>
  <c r="I300" i="15"/>
  <c r="H280" i="5" s="1"/>
  <c r="Q300" i="15"/>
  <c r="R280" i="5" s="1"/>
  <c r="I301" i="15"/>
  <c r="H318" i="5" s="1"/>
  <c r="Q301" i="15"/>
  <c r="R318" i="5" s="1"/>
  <c r="I302" i="15"/>
  <c r="H291" i="5" s="1"/>
  <c r="Q302" i="15"/>
  <c r="R291" i="5" s="1"/>
  <c r="I303" i="15"/>
  <c r="H84" i="5" s="1"/>
  <c r="Q303" i="15"/>
  <c r="R84" i="5" s="1"/>
  <c r="I304" i="15"/>
  <c r="H221" i="5" s="1"/>
  <c r="Q304" i="15"/>
  <c r="R221" i="5" s="1"/>
  <c r="I294" i="15"/>
  <c r="H271" i="5" s="1"/>
  <c r="Q294" i="15"/>
  <c r="R271" i="5" s="1"/>
  <c r="I104" i="15"/>
  <c r="H105" i="5" s="1"/>
  <c r="I121" i="15"/>
  <c r="H125" i="5" s="1"/>
  <c r="I220" i="15"/>
  <c r="H257" i="5" s="1"/>
  <c r="I278" i="15"/>
  <c r="H309" i="5" s="1"/>
  <c r="I9" i="15"/>
  <c r="H212" i="5" s="1"/>
  <c r="I10" i="15"/>
  <c r="H171" i="5" s="1"/>
  <c r="I11" i="15"/>
  <c r="H157" i="5" s="1"/>
  <c r="I12" i="15"/>
  <c r="H74" i="5" s="1"/>
  <c r="I13" i="15"/>
  <c r="H28" i="5" s="1"/>
  <c r="I14" i="15"/>
  <c r="H95" i="5" s="1"/>
  <c r="I15" i="15"/>
  <c r="H184" i="5" s="1"/>
  <c r="I16" i="15"/>
  <c r="H169" i="5" s="1"/>
  <c r="I17" i="15"/>
  <c r="H185" i="5" s="1"/>
  <c r="I18" i="15"/>
  <c r="H239" i="5" s="1"/>
  <c r="I19" i="15"/>
  <c r="H30" i="5" s="1"/>
  <c r="I20" i="15"/>
  <c r="H237" i="5" s="1"/>
  <c r="I21" i="15"/>
  <c r="H128" i="5" s="1"/>
  <c r="I22" i="15"/>
  <c r="H124" i="5" s="1"/>
  <c r="I23" i="15"/>
  <c r="H132" i="5" s="1"/>
  <c r="I24" i="15"/>
  <c r="H197" i="5" s="1"/>
  <c r="I25" i="15"/>
  <c r="H11" i="5" s="1"/>
  <c r="I26" i="15"/>
  <c r="H231" i="5" s="1"/>
  <c r="I27" i="15"/>
  <c r="H306" i="5" s="1"/>
  <c r="I28" i="15"/>
  <c r="H121" i="5" s="1"/>
  <c r="I29" i="15"/>
  <c r="H69" i="5" s="1"/>
  <c r="I30" i="15"/>
  <c r="H256" i="5" s="1"/>
  <c r="I31" i="15"/>
  <c r="H262" i="5" s="1"/>
  <c r="I32" i="15"/>
  <c r="H300" i="5" s="1"/>
  <c r="I33" i="15"/>
  <c r="H263" i="5" s="1"/>
  <c r="I34" i="15"/>
  <c r="H78" i="5" s="1"/>
  <c r="I35" i="15"/>
  <c r="H38" i="5" s="1"/>
  <c r="I36" i="15"/>
  <c r="H61" i="5" s="1"/>
  <c r="I37" i="15"/>
  <c r="H232" i="5" s="1"/>
  <c r="I38" i="15"/>
  <c r="H108" i="5" s="1"/>
  <c r="I39" i="15"/>
  <c r="H287" i="5" s="1"/>
  <c r="I40" i="15"/>
  <c r="H77" i="5" s="1"/>
  <c r="I41" i="15"/>
  <c r="H35" i="5" s="1"/>
  <c r="I42" i="15"/>
  <c r="H23" i="5" s="1"/>
  <c r="I43" i="15"/>
  <c r="H276" i="5" s="1"/>
  <c r="I44" i="15"/>
  <c r="H186" i="5" s="1"/>
  <c r="I45" i="15"/>
  <c r="H254" i="5" s="1"/>
  <c r="I46" i="15"/>
  <c r="H216" i="5" s="1"/>
  <c r="I47" i="15"/>
  <c r="H181" i="5" s="1"/>
  <c r="I48" i="15"/>
  <c r="H274" i="5" s="1"/>
  <c r="I49" i="15"/>
  <c r="H215" i="5" s="1"/>
  <c r="I50" i="15"/>
  <c r="H205" i="5" s="1"/>
  <c r="I51" i="15"/>
  <c r="H175" i="5" s="1"/>
  <c r="I52" i="15"/>
  <c r="H66" i="5" s="1"/>
  <c r="I53" i="15"/>
  <c r="H106" i="5" s="1"/>
  <c r="I54" i="15"/>
  <c r="H138" i="5" s="1"/>
  <c r="I55" i="15"/>
  <c r="H103" i="5" s="1"/>
  <c r="I56" i="15"/>
  <c r="H268" i="5" s="1"/>
  <c r="I57" i="15"/>
  <c r="H155" i="5" s="1"/>
  <c r="I58" i="15"/>
  <c r="H168" i="5" s="1"/>
  <c r="I59" i="15"/>
  <c r="H223" i="5" s="1"/>
  <c r="I60" i="15"/>
  <c r="H136" i="5" s="1"/>
  <c r="I61" i="15"/>
  <c r="H153" i="5" s="1"/>
  <c r="I62" i="15"/>
  <c r="H260" i="5" s="1"/>
  <c r="I63" i="15"/>
  <c r="H298" i="5" s="1"/>
  <c r="I64" i="15"/>
  <c r="H188" i="5" s="1"/>
  <c r="I65" i="15"/>
  <c r="H100" i="5" s="1"/>
  <c r="I66" i="15"/>
  <c r="H255" i="5" s="1"/>
  <c r="I67" i="15"/>
  <c r="H165" i="5" s="1"/>
  <c r="I68" i="15"/>
  <c r="H210" i="5" s="1"/>
  <c r="I69" i="15"/>
  <c r="H57" i="5" s="1"/>
  <c r="I70" i="15"/>
  <c r="H87" i="5" s="1"/>
  <c r="I71" i="15"/>
  <c r="H52" i="5" s="1"/>
  <c r="I72" i="15"/>
  <c r="H230" i="5" s="1"/>
  <c r="I73" i="15"/>
  <c r="H91" i="5" s="1"/>
  <c r="I74" i="15"/>
  <c r="H194" i="5" s="1"/>
  <c r="I75" i="15"/>
  <c r="H25" i="5" s="1"/>
  <c r="I76" i="15"/>
  <c r="H164" i="5" s="1"/>
  <c r="I77" i="15"/>
  <c r="H81" i="5" s="1"/>
  <c r="I78" i="15"/>
  <c r="H86" i="5" s="1"/>
  <c r="I79" i="15"/>
  <c r="H199" i="5" s="1"/>
  <c r="I80" i="15"/>
  <c r="H129" i="5" s="1"/>
  <c r="I81" i="15"/>
  <c r="H120" i="5" s="1"/>
  <c r="I82" i="15"/>
  <c r="H76" i="5" s="1"/>
  <c r="I83" i="15"/>
  <c r="H93" i="5" s="1"/>
  <c r="I84" i="15"/>
  <c r="H301" i="5" s="1"/>
  <c r="I85" i="15"/>
  <c r="H60" i="5" s="1"/>
  <c r="I86" i="15"/>
  <c r="H189" i="5" s="1"/>
  <c r="I87" i="15"/>
  <c r="H54" i="5" s="1"/>
  <c r="I88" i="15"/>
  <c r="H13" i="5" s="1"/>
  <c r="I89" i="15"/>
  <c r="H150" i="5" s="1"/>
  <c r="I90" i="15"/>
  <c r="H179" i="5" s="1"/>
  <c r="I91" i="15"/>
  <c r="H83" i="5" s="1"/>
  <c r="I92" i="15"/>
  <c r="H282" i="5" s="1"/>
  <c r="I93" i="15"/>
  <c r="H133" i="5" s="1"/>
  <c r="I94" i="15"/>
  <c r="H192" i="5" s="1"/>
  <c r="I95" i="15"/>
  <c r="H202" i="5" s="1"/>
  <c r="I96" i="15"/>
  <c r="H158" i="5" s="1"/>
  <c r="I97" i="15"/>
  <c r="H126" i="5" s="1"/>
  <c r="I98" i="15"/>
  <c r="H41" i="5" s="1"/>
  <c r="I99" i="15"/>
  <c r="H207" i="5" s="1"/>
  <c r="I100" i="15"/>
  <c r="H281" i="5" s="1"/>
  <c r="I101" i="15"/>
  <c r="H156" i="5" s="1"/>
  <c r="I102" i="15"/>
  <c r="H163" i="5" s="1"/>
  <c r="I103" i="15"/>
  <c r="H227" i="5" s="1"/>
  <c r="I105" i="15"/>
  <c r="H75" i="5" s="1"/>
  <c r="I106" i="15"/>
  <c r="H183" i="5" s="1"/>
  <c r="I107" i="15"/>
  <c r="H190" i="5" s="1"/>
  <c r="I108" i="15"/>
  <c r="H139" i="5" s="1"/>
  <c r="I109" i="15"/>
  <c r="H44" i="5" s="1"/>
  <c r="I110" i="15"/>
  <c r="H114" i="5" s="1"/>
  <c r="I111" i="15"/>
  <c r="H261" i="5" s="1"/>
  <c r="I112" i="15"/>
  <c r="H160" i="5" s="1"/>
  <c r="I113" i="15"/>
  <c r="H67" i="5" s="1"/>
  <c r="I114" i="15"/>
  <c r="H102" i="5" s="1"/>
  <c r="I115" i="15"/>
  <c r="H278" i="5" s="1"/>
  <c r="I116" i="15"/>
  <c r="H295" i="5" s="1"/>
  <c r="I117" i="15"/>
  <c r="H220" i="5" s="1"/>
  <c r="I118" i="15"/>
  <c r="H137" i="5" s="1"/>
  <c r="I119" i="15"/>
  <c r="H311" i="5" s="1"/>
  <c r="I120" i="15"/>
  <c r="H148" i="5" s="1"/>
  <c r="I122" i="15"/>
  <c r="H253" i="5" s="1"/>
  <c r="I123" i="15"/>
  <c r="H240" i="5" s="1"/>
  <c r="I124" i="15"/>
  <c r="H47" i="5" s="1"/>
  <c r="I125" i="15"/>
  <c r="H135" i="5" s="1"/>
  <c r="I126" i="15"/>
  <c r="H200" i="5" s="1"/>
  <c r="I127" i="15"/>
  <c r="H241" i="5" s="1"/>
  <c r="I128" i="15"/>
  <c r="H289" i="5" s="1"/>
  <c r="I129" i="15"/>
  <c r="H296" i="5" s="1"/>
  <c r="I130" i="15"/>
  <c r="H176" i="5" s="1"/>
  <c r="I131" i="15"/>
  <c r="H292" i="5" s="1"/>
  <c r="I132" i="15"/>
  <c r="H110" i="5" s="1"/>
  <c r="I133" i="15"/>
  <c r="H209" i="5" s="1"/>
  <c r="I134" i="15"/>
  <c r="H97" i="5" s="1"/>
  <c r="I135" i="15"/>
  <c r="H270" i="5" s="1"/>
  <c r="I136" i="15"/>
  <c r="H265" i="5" s="1"/>
  <c r="I137" i="15"/>
  <c r="H177" i="5" s="1"/>
  <c r="I138" i="15"/>
  <c r="H64" i="5" s="1"/>
  <c r="I139" i="15"/>
  <c r="H203" i="5" s="1"/>
  <c r="I140" i="15"/>
  <c r="H143" i="5" s="1"/>
  <c r="I141" i="15"/>
  <c r="H166" i="5" s="1"/>
  <c r="I142" i="15"/>
  <c r="H18" i="5" s="1"/>
  <c r="I143" i="15"/>
  <c r="H112" i="5" s="1"/>
  <c r="I144" i="15"/>
  <c r="H277" i="5" s="1"/>
  <c r="I145" i="15"/>
  <c r="H222" i="5" s="1"/>
  <c r="I146" i="15"/>
  <c r="H90" i="5" s="1"/>
  <c r="I147" i="15"/>
  <c r="H211" i="5" s="1"/>
  <c r="I148" i="15"/>
  <c r="H244" i="5" s="1"/>
  <c r="I149" i="15"/>
  <c r="H247" i="5" s="1"/>
  <c r="I150" i="15"/>
  <c r="H73" i="5" s="1"/>
  <c r="I151" i="15"/>
  <c r="H248" i="5" s="1"/>
  <c r="I152" i="15"/>
  <c r="H115" i="5" s="1"/>
  <c r="I153" i="15"/>
  <c r="H22" i="5" s="1"/>
  <c r="I154" i="15"/>
  <c r="H234" i="5" s="1"/>
  <c r="I155" i="15"/>
  <c r="H229" i="5" s="1"/>
  <c r="I156" i="15"/>
  <c r="H294" i="5" s="1"/>
  <c r="I157" i="15"/>
  <c r="H251" i="5" s="1"/>
  <c r="I159" i="15"/>
  <c r="H272" i="5" s="1"/>
  <c r="I160" i="15"/>
  <c r="H152" i="5" s="1"/>
  <c r="I161" i="15"/>
  <c r="H127" i="5" s="1"/>
  <c r="I162" i="15"/>
  <c r="H71" i="5" s="1"/>
  <c r="I163" i="15"/>
  <c r="H246" i="5" s="1"/>
  <c r="I164" i="15"/>
  <c r="H299" i="5" s="1"/>
  <c r="I165" i="15"/>
  <c r="H297" i="5" s="1"/>
  <c r="I166" i="15"/>
  <c r="H32" i="5" s="1"/>
  <c r="I167" i="15"/>
  <c r="H198" i="5" s="1"/>
  <c r="I168" i="15"/>
  <c r="H293" i="5" s="1"/>
  <c r="I169" i="15"/>
  <c r="H27" i="5" s="1"/>
  <c r="I170" i="15"/>
  <c r="H130" i="5" s="1"/>
  <c r="I171" i="15"/>
  <c r="H235" i="5" s="1"/>
  <c r="I172" i="15"/>
  <c r="H283" i="5" s="1"/>
  <c r="I173" i="15"/>
  <c r="H134" i="5" s="1"/>
  <c r="I174" i="15"/>
  <c r="H79" i="5" s="1"/>
  <c r="I175" i="15"/>
  <c r="H15" i="5" s="1"/>
  <c r="I176" i="15"/>
  <c r="H245" i="5" s="1"/>
  <c r="I177" i="15"/>
  <c r="H16" i="5" s="1"/>
  <c r="I178" i="15"/>
  <c r="H236" i="5" s="1"/>
  <c r="I179" i="15"/>
  <c r="H34" i="5" s="1"/>
  <c r="I180" i="15"/>
  <c r="H58" i="5" s="1"/>
  <c r="I181" i="15"/>
  <c r="H303" i="5" s="1"/>
  <c r="I182" i="15"/>
  <c r="H109" i="5" s="1"/>
  <c r="I183" i="15"/>
  <c r="H55" i="5" s="1"/>
  <c r="I184" i="15"/>
  <c r="H264" i="5" s="1"/>
  <c r="I185" i="15"/>
  <c r="H307" i="5" s="1"/>
  <c r="I186" i="15"/>
  <c r="H162" i="5" s="1"/>
  <c r="I187" i="15"/>
  <c r="H219" i="5" s="1"/>
  <c r="I188" i="15"/>
  <c r="H159" i="5" s="1"/>
  <c r="I189" i="15"/>
  <c r="H313" i="5" s="1"/>
  <c r="I190" i="15"/>
  <c r="H286" i="5" s="1"/>
  <c r="I191" i="15"/>
  <c r="H172" i="5" s="1"/>
  <c r="I192" i="15"/>
  <c r="H20" i="5" s="1"/>
  <c r="I193" i="15"/>
  <c r="H104" i="5" s="1"/>
  <c r="I194" i="15"/>
  <c r="H17" i="5" s="1"/>
  <c r="I195" i="15"/>
  <c r="H116" i="5" s="1"/>
  <c r="I196" i="15"/>
  <c r="H315" i="5" s="1"/>
  <c r="I197" i="15"/>
  <c r="H19" i="5" s="1"/>
  <c r="I198" i="15"/>
  <c r="H273" i="5" s="1"/>
  <c r="I199" i="15"/>
  <c r="H51" i="5" s="1"/>
  <c r="I200" i="15"/>
  <c r="H193" i="5" s="1"/>
  <c r="I201" i="15"/>
  <c r="H39" i="5" s="1"/>
  <c r="I202" i="15"/>
  <c r="H302" i="5" s="1"/>
  <c r="I203" i="15"/>
  <c r="H259" i="5" s="1"/>
  <c r="I204" i="15"/>
  <c r="H204" i="5" s="1"/>
  <c r="I205" i="15"/>
  <c r="H214" i="5" s="1"/>
  <c r="I206" i="15"/>
  <c r="H65" i="5" s="1"/>
  <c r="I207" i="15"/>
  <c r="H59" i="5" s="1"/>
  <c r="I208" i="15"/>
  <c r="H290" i="5" s="1"/>
  <c r="I209" i="15"/>
  <c r="H225" i="5" s="1"/>
  <c r="I210" i="15"/>
  <c r="H145" i="5" s="1"/>
  <c r="I211" i="15"/>
  <c r="H147" i="5" s="1"/>
  <c r="I212" i="15"/>
  <c r="H196" i="5" s="1"/>
  <c r="I213" i="15"/>
  <c r="H228" i="5" s="1"/>
  <c r="I214" i="15"/>
  <c r="H33" i="5" s="1"/>
  <c r="I215" i="15"/>
  <c r="H40" i="5" s="1"/>
  <c r="I216" i="15"/>
  <c r="H201" i="5" s="1"/>
  <c r="I217" i="15"/>
  <c r="H142" i="5" s="1"/>
  <c r="I218" i="15"/>
  <c r="H167" i="5" s="1"/>
  <c r="I219" i="15"/>
  <c r="H310" i="5" s="1"/>
  <c r="I221" i="15"/>
  <c r="H161" i="5" s="1"/>
  <c r="I222" i="15"/>
  <c r="H284" i="5" s="1"/>
  <c r="I223" i="15"/>
  <c r="H154" i="5" s="1"/>
  <c r="I224" i="15"/>
  <c r="H72" i="5" s="1"/>
  <c r="I225" i="15"/>
  <c r="H98" i="5" s="1"/>
  <c r="I226" i="15"/>
  <c r="H151" i="5" s="1"/>
  <c r="I227" i="15"/>
  <c r="H118" i="5" s="1"/>
  <c r="I228" i="15"/>
  <c r="H275" i="5" s="1"/>
  <c r="I229" i="15"/>
  <c r="H208" i="5" s="1"/>
  <c r="I230" i="15"/>
  <c r="H149" i="5" s="1"/>
  <c r="I231" i="15"/>
  <c r="H53" i="5" s="1"/>
  <c r="I232" i="15"/>
  <c r="H117" i="5" s="1"/>
  <c r="I233" i="15"/>
  <c r="H316" i="5" s="1"/>
  <c r="I234" i="15"/>
  <c r="H144" i="5" s="1"/>
  <c r="I235" i="15"/>
  <c r="H180" i="5" s="1"/>
  <c r="I236" i="15"/>
  <c r="H37" i="5" s="1"/>
  <c r="I237" i="15"/>
  <c r="H242" i="5" s="1"/>
  <c r="I238" i="15"/>
  <c r="H89" i="5" s="1"/>
  <c r="I239" i="15"/>
  <c r="H122" i="5" s="1"/>
  <c r="I240" i="15"/>
  <c r="H14" i="5" s="1"/>
  <c r="I241" i="15"/>
  <c r="H250" i="5" s="1"/>
  <c r="I242" i="15"/>
  <c r="H279" i="5" s="1"/>
  <c r="I243" i="15"/>
  <c r="H267" i="5" s="1"/>
  <c r="I244" i="15"/>
  <c r="H24" i="5" s="1"/>
  <c r="I245" i="15"/>
  <c r="H96" i="5" s="1"/>
  <c r="I246" i="15"/>
  <c r="H195" i="5" s="1"/>
  <c r="I247" i="15"/>
  <c r="H48" i="5" s="1"/>
  <c r="I248" i="15"/>
  <c r="H46" i="5" s="1"/>
  <c r="I249" i="15"/>
  <c r="H56" i="5" s="1"/>
  <c r="I250" i="15"/>
  <c r="H101" i="5" s="1"/>
  <c r="I251" i="15"/>
  <c r="H92" i="5" s="1"/>
  <c r="I252" i="15"/>
  <c r="H249" i="5" s="1"/>
  <c r="I253" i="15"/>
  <c r="H266" i="5" s="1"/>
  <c r="I254" i="15"/>
  <c r="H258" i="5" s="1"/>
  <c r="I255" i="15"/>
  <c r="H174" i="5" s="1"/>
  <c r="I256" i="15"/>
  <c r="H191" i="5" s="1"/>
  <c r="I257" i="15"/>
  <c r="H31" i="5" s="1"/>
  <c r="I258" i="15"/>
  <c r="H217" i="5" s="1"/>
  <c r="I259" i="15"/>
  <c r="H80" i="5" s="1"/>
  <c r="I260" i="15"/>
  <c r="H285" i="5" s="1"/>
  <c r="I261" i="15"/>
  <c r="H113" i="5" s="1"/>
  <c r="I262" i="15"/>
  <c r="H269" i="5" s="1"/>
  <c r="I263" i="15"/>
  <c r="H123" i="5" s="1"/>
  <c r="I264" i="15"/>
  <c r="H49" i="5" s="1"/>
  <c r="I265" i="15"/>
  <c r="H43" i="5" s="1"/>
  <c r="I266" i="15"/>
  <c r="H233" i="5" s="1"/>
  <c r="I267" i="15"/>
  <c r="H243" i="5" s="1"/>
  <c r="I268" i="15"/>
  <c r="H173" i="5" s="1"/>
  <c r="I269" i="15"/>
  <c r="H314" i="5" s="1"/>
  <c r="I270" i="15"/>
  <c r="H170" i="5" s="1"/>
  <c r="I271" i="15"/>
  <c r="H308" i="5" s="1"/>
  <c r="I272" i="15"/>
  <c r="H62" i="5" s="1"/>
  <c r="I273" i="15"/>
  <c r="H213" i="5" s="1"/>
  <c r="I274" i="15"/>
  <c r="H111" i="5" s="1"/>
  <c r="I275" i="15"/>
  <c r="H50" i="5" s="1"/>
  <c r="I276" i="15"/>
  <c r="H88" i="5" s="1"/>
  <c r="I277" i="15"/>
  <c r="H304" i="5" s="1"/>
  <c r="I279" i="15"/>
  <c r="H45" i="5" s="1"/>
  <c r="I280" i="15"/>
  <c r="H182" i="5" s="1"/>
  <c r="I281" i="15"/>
  <c r="H206" i="5" s="1"/>
  <c r="I282" i="15"/>
  <c r="H94" i="5" s="1"/>
  <c r="I283" i="15"/>
  <c r="H12" i="5" s="1"/>
  <c r="I284" i="15"/>
  <c r="H68" i="5" s="1"/>
  <c r="I285" i="15"/>
  <c r="H82" i="5" s="1"/>
  <c r="I286" i="15"/>
  <c r="H99" i="5" s="1"/>
  <c r="I287" i="15"/>
  <c r="H288" i="5" s="1"/>
  <c r="I288" i="15"/>
  <c r="H29" i="5" s="1"/>
  <c r="I289" i="15"/>
  <c r="H146" i="5" s="1"/>
  <c r="I290" i="15"/>
  <c r="H131" i="5" s="1"/>
  <c r="I291" i="15"/>
  <c r="H26" i="5" s="1"/>
  <c r="I292" i="15"/>
  <c r="H141" i="5" s="1"/>
  <c r="I293" i="15"/>
  <c r="H70" i="5" s="1"/>
  <c r="Q211" i="18"/>
  <c r="O211" i="18"/>
  <c r="S70" i="18"/>
  <c r="S118" i="18"/>
  <c r="S62" i="18"/>
  <c r="S138" i="18"/>
  <c r="S166" i="18"/>
  <c r="S38" i="18"/>
  <c r="S55" i="18"/>
  <c r="S68" i="18"/>
  <c r="S103" i="18"/>
  <c r="S90" i="18"/>
  <c r="S14" i="18"/>
  <c r="S152" i="18"/>
  <c r="S74" i="18"/>
  <c r="S207" i="18"/>
  <c r="S82" i="18"/>
  <c r="S72" i="18"/>
  <c r="S89" i="18"/>
  <c r="S202" i="18"/>
  <c r="S115" i="18"/>
  <c r="S10" i="18"/>
  <c r="S54" i="18"/>
  <c r="S163" i="18"/>
  <c r="S116" i="18"/>
  <c r="S120" i="18"/>
  <c r="S178" i="18"/>
  <c r="S121" i="18"/>
  <c r="S87" i="18"/>
  <c r="S197" i="18"/>
  <c r="S173" i="18"/>
  <c r="S34" i="18"/>
  <c r="S133" i="18"/>
  <c r="S67" i="18"/>
  <c r="S143" i="18"/>
  <c r="S42" i="18"/>
  <c r="S188" i="18"/>
  <c r="S43" i="18"/>
  <c r="S97" i="18"/>
  <c r="S165" i="18"/>
  <c r="S144" i="18"/>
  <c r="S60" i="18"/>
  <c r="S205" i="18"/>
  <c r="S24" i="18"/>
  <c r="S23" i="18"/>
  <c r="S52" i="18"/>
  <c r="S155" i="18"/>
  <c r="S21" i="18"/>
  <c r="S33" i="18"/>
  <c r="S177" i="18"/>
  <c r="S13" i="18"/>
  <c r="I211" i="18"/>
  <c r="M150" i="18"/>
  <c r="M168" i="18"/>
  <c r="M78" i="18"/>
  <c r="M187" i="18"/>
  <c r="M181" i="18"/>
  <c r="M157" i="18"/>
  <c r="M20" i="18"/>
  <c r="M12" i="18"/>
  <c r="M44" i="18"/>
  <c r="M125" i="18"/>
  <c r="M147" i="18"/>
  <c r="M117" i="18"/>
  <c r="M36" i="18"/>
  <c r="M41" i="18"/>
  <c r="M84" i="18"/>
  <c r="M136" i="18"/>
  <c r="M16" i="18"/>
  <c r="M46" i="18"/>
  <c r="M184" i="18"/>
  <c r="M194" i="18"/>
  <c r="M35" i="18"/>
  <c r="M140" i="18"/>
  <c r="M206" i="18"/>
  <c r="M161" i="18"/>
  <c r="M111" i="18"/>
  <c r="M148" i="18"/>
  <c r="M151" i="18"/>
  <c r="M88" i="18"/>
  <c r="M58" i="18"/>
  <c r="M113" i="18"/>
  <c r="M64" i="18"/>
  <c r="M131" i="18"/>
  <c r="M204" i="18"/>
  <c r="M193" i="18"/>
  <c r="M81" i="18"/>
  <c r="M56" i="18"/>
  <c r="M159" i="18"/>
  <c r="M75" i="18"/>
  <c r="M40" i="18"/>
  <c r="M101" i="18"/>
  <c r="M176" i="18"/>
  <c r="M28" i="18"/>
  <c r="M31" i="18"/>
  <c r="M108" i="18"/>
  <c r="M164" i="18"/>
  <c r="M209" i="18"/>
  <c r="M32" i="18"/>
  <c r="M199" i="18"/>
  <c r="M65" i="18"/>
  <c r="M153" i="18"/>
  <c r="M167" i="18"/>
  <c r="M27" i="18"/>
  <c r="M85" i="18"/>
  <c r="M142" i="18"/>
  <c r="M11" i="18"/>
  <c r="M154" i="18"/>
  <c r="M190" i="18"/>
  <c r="M156" i="18"/>
  <c r="M92" i="18"/>
  <c r="M19" i="18"/>
  <c r="M22" i="18"/>
  <c r="M83" i="18"/>
  <c r="M158" i="18"/>
  <c r="M170" i="18"/>
  <c r="M200" i="18"/>
  <c r="M18" i="18"/>
  <c r="M69" i="18"/>
  <c r="M198" i="18"/>
  <c r="M105" i="18"/>
  <c r="M17" i="18"/>
  <c r="M76" i="18"/>
  <c r="M139" i="18"/>
  <c r="M210" i="18"/>
  <c r="M79" i="18"/>
  <c r="M15" i="18"/>
  <c r="M104" i="18"/>
  <c r="M112" i="18"/>
  <c r="M180" i="18"/>
  <c r="M98" i="18"/>
  <c r="M179" i="18"/>
  <c r="M172" i="18"/>
  <c r="M102" i="18"/>
  <c r="M134" i="18"/>
  <c r="M94" i="18"/>
  <c r="M50" i="18"/>
  <c r="M160" i="18"/>
  <c r="M171" i="18"/>
  <c r="M95" i="18"/>
  <c r="M122" i="18"/>
  <c r="M126" i="18"/>
  <c r="M203" i="18"/>
  <c r="M192" i="18"/>
  <c r="M132" i="18"/>
  <c r="M29" i="18"/>
  <c r="M183" i="18"/>
  <c r="M185" i="18"/>
  <c r="M9" i="18"/>
  <c r="M59" i="18"/>
  <c r="M106" i="18"/>
  <c r="M99" i="18"/>
  <c r="M39" i="18"/>
  <c r="M25" i="18"/>
  <c r="M141" i="18"/>
  <c r="M37" i="18"/>
  <c r="M109" i="18"/>
  <c r="M63" i="18"/>
  <c r="M51" i="18"/>
  <c r="M100" i="18"/>
  <c r="M208" i="18"/>
  <c r="M53" i="18"/>
  <c r="M174" i="18"/>
  <c r="M189" i="18"/>
  <c r="M182" i="18"/>
  <c r="M86" i="18"/>
  <c r="M128" i="18"/>
  <c r="M93" i="18"/>
  <c r="M49" i="18"/>
  <c r="M73" i="18"/>
  <c r="M169" i="18"/>
  <c r="M96" i="18"/>
  <c r="M195" i="18"/>
  <c r="M137" i="18"/>
  <c r="M175" i="18"/>
  <c r="M127" i="18"/>
  <c r="M123" i="18"/>
  <c r="M162" i="18"/>
  <c r="M48" i="18"/>
  <c r="M47" i="18"/>
  <c r="M61" i="18"/>
  <c r="M107" i="18"/>
  <c r="M91" i="18"/>
  <c r="M110" i="18"/>
  <c r="M130" i="18"/>
  <c r="M145" i="18"/>
  <c r="M114" i="18"/>
  <c r="M77" i="18"/>
  <c r="M186" i="18"/>
  <c r="M45" i="18"/>
  <c r="M66" i="18"/>
  <c r="M80" i="18"/>
  <c r="M119" i="18"/>
  <c r="M124" i="18"/>
  <c r="M146" i="18"/>
  <c r="M71" i="18"/>
  <c r="M129" i="18"/>
  <c r="M57" i="18"/>
  <c r="M191" i="18"/>
  <c r="M201" i="18"/>
  <c r="M135" i="18"/>
  <c r="M26" i="18"/>
  <c r="M149" i="18"/>
  <c r="M196" i="18"/>
  <c r="M70" i="18"/>
  <c r="M118" i="18"/>
  <c r="M62" i="18"/>
  <c r="M138" i="18"/>
  <c r="M166" i="18"/>
  <c r="M38" i="18"/>
  <c r="M55" i="18"/>
  <c r="M68" i="18"/>
  <c r="M103" i="18"/>
  <c r="M90" i="18"/>
  <c r="M14" i="18"/>
  <c r="M152" i="18"/>
  <c r="M74" i="18"/>
  <c r="M207" i="18"/>
  <c r="M82" i="18"/>
  <c r="M72" i="18"/>
  <c r="M89" i="18"/>
  <c r="M202" i="18"/>
  <c r="M115" i="18"/>
  <c r="M10" i="18"/>
  <c r="M54" i="18"/>
  <c r="M163" i="18"/>
  <c r="M116" i="18"/>
  <c r="M120" i="18"/>
  <c r="M178" i="18"/>
  <c r="M121" i="18"/>
  <c r="M87" i="18"/>
  <c r="M197" i="18"/>
  <c r="M173" i="18"/>
  <c r="M34" i="18"/>
  <c r="M133" i="18"/>
  <c r="M67" i="18"/>
  <c r="M143" i="18"/>
  <c r="M42" i="18"/>
  <c r="M188" i="18"/>
  <c r="M43" i="18"/>
  <c r="M97" i="18"/>
  <c r="M165" i="18"/>
  <c r="M144" i="18"/>
  <c r="M60" i="18"/>
  <c r="M205" i="18"/>
  <c r="M24" i="18"/>
  <c r="M23" i="18"/>
  <c r="M52" i="18"/>
  <c r="M155" i="18"/>
  <c r="M21" i="18"/>
  <c r="M33" i="18"/>
  <c r="M13" i="18"/>
  <c r="J327" i="5"/>
  <c r="L327" i="5" s="1"/>
  <c r="J331" i="5"/>
  <c r="L331" i="5" s="1"/>
  <c r="J332" i="5"/>
  <c r="L332" i="5" s="1"/>
  <c r="J333" i="5"/>
  <c r="L333" i="5" s="1"/>
  <c r="J334" i="5"/>
  <c r="L334" i="5" s="1"/>
  <c r="T326" i="5"/>
  <c r="V326" i="5" s="1"/>
  <c r="T327" i="5"/>
  <c r="V327" i="5" s="1"/>
  <c r="T328" i="5"/>
  <c r="V328" i="5" s="1"/>
  <c r="T329" i="5"/>
  <c r="V329" i="5" s="1"/>
  <c r="T330" i="5"/>
  <c r="V330" i="5" s="1"/>
  <c r="T331" i="5"/>
  <c r="V331" i="5" s="1"/>
  <c r="T332" i="5"/>
  <c r="V332" i="5" s="1"/>
  <c r="T333" i="5"/>
  <c r="V333" i="5" s="1"/>
  <c r="T334" i="5"/>
  <c r="V334" i="5" s="1"/>
  <c r="T335" i="5"/>
  <c r="V335" i="5" s="1"/>
  <c r="P336" i="5"/>
  <c r="N336" i="5"/>
  <c r="I11" i="2"/>
  <c r="I12" i="2"/>
  <c r="I13" i="2"/>
  <c r="I10" i="2"/>
  <c r="X293" i="1"/>
  <c r="V293" i="1"/>
  <c r="L293" i="1"/>
  <c r="H293" i="1"/>
  <c r="F293" i="1"/>
  <c r="A3" i="17"/>
  <c r="A3" i="2"/>
  <c r="A3" i="11" s="1"/>
  <c r="D7" i="5"/>
  <c r="C7" i="7"/>
  <c r="C7" i="6"/>
  <c r="K7" i="6"/>
  <c r="N7" i="5"/>
  <c r="A3" i="14"/>
  <c r="F11" i="5" l="1"/>
  <c r="F336" i="5" s="1"/>
  <c r="I294" i="14"/>
  <c r="I158" i="15"/>
  <c r="H218" i="5" s="1"/>
  <c r="M9" i="13" l="1"/>
  <c r="M10" i="13"/>
  <c r="M11" i="13"/>
  <c r="M8" i="13"/>
  <c r="G12" i="13"/>
  <c r="K11" i="2"/>
  <c r="K12" i="2"/>
  <c r="K13" i="2"/>
  <c r="K10" i="2"/>
  <c r="Q9" i="15"/>
  <c r="R212" i="5" s="1"/>
  <c r="Q10" i="15"/>
  <c r="R171" i="5" s="1"/>
  <c r="Q11" i="15"/>
  <c r="R157" i="5" s="1"/>
  <c r="Q12" i="15"/>
  <c r="R74" i="5" s="1"/>
  <c r="Q13" i="15"/>
  <c r="R28" i="5" s="1"/>
  <c r="Q14" i="15"/>
  <c r="R95" i="5" s="1"/>
  <c r="Q15" i="15"/>
  <c r="R184" i="5" s="1"/>
  <c r="Q16" i="15"/>
  <c r="R169" i="5" s="1"/>
  <c r="Q17" i="15"/>
  <c r="R185" i="5" s="1"/>
  <c r="Q18" i="15"/>
  <c r="R239" i="5" s="1"/>
  <c r="Q19" i="15"/>
  <c r="R30" i="5" s="1"/>
  <c r="Q20" i="15"/>
  <c r="R237" i="5" s="1"/>
  <c r="Q21" i="15"/>
  <c r="R128" i="5" s="1"/>
  <c r="Q22" i="15"/>
  <c r="R124" i="5" s="1"/>
  <c r="Q23" i="15"/>
  <c r="R132" i="5" s="1"/>
  <c r="Q24" i="15"/>
  <c r="R197" i="5" s="1"/>
  <c r="Q25" i="15"/>
  <c r="R11" i="5" s="1"/>
  <c r="Q26" i="15"/>
  <c r="R231" i="5" s="1"/>
  <c r="Q27" i="15"/>
  <c r="R306" i="5" s="1"/>
  <c r="Q28" i="15"/>
  <c r="R121" i="5" s="1"/>
  <c r="Q29" i="15"/>
  <c r="R69" i="5" s="1"/>
  <c r="Q30" i="15"/>
  <c r="R256" i="5" s="1"/>
  <c r="Q31" i="15"/>
  <c r="R262" i="5" s="1"/>
  <c r="Q32" i="15"/>
  <c r="R300" i="5" s="1"/>
  <c r="Q33" i="15"/>
  <c r="R263" i="5" s="1"/>
  <c r="Q34" i="15"/>
  <c r="R78" i="5" s="1"/>
  <c r="Q35" i="15"/>
  <c r="R38" i="5" s="1"/>
  <c r="Q36" i="15"/>
  <c r="R61" i="5" s="1"/>
  <c r="Q37" i="15"/>
  <c r="R232" i="5" s="1"/>
  <c r="Q38" i="15"/>
  <c r="R108" i="5" s="1"/>
  <c r="Q39" i="15"/>
  <c r="R287" i="5" s="1"/>
  <c r="Q40" i="15"/>
  <c r="R77" i="5" s="1"/>
  <c r="Q41" i="15"/>
  <c r="R35" i="5" s="1"/>
  <c r="Q42" i="15"/>
  <c r="R23" i="5" s="1"/>
  <c r="Q43" i="15"/>
  <c r="R276" i="5" s="1"/>
  <c r="Q44" i="15"/>
  <c r="R186" i="5" s="1"/>
  <c r="Q45" i="15"/>
  <c r="R254" i="5" s="1"/>
  <c r="Q46" i="15"/>
  <c r="R216" i="5" s="1"/>
  <c r="Q47" i="15"/>
  <c r="R181" i="5" s="1"/>
  <c r="Q48" i="15"/>
  <c r="R274" i="5" s="1"/>
  <c r="Q49" i="15"/>
  <c r="R215" i="5" s="1"/>
  <c r="Q50" i="15"/>
  <c r="R205" i="5" s="1"/>
  <c r="Q51" i="15"/>
  <c r="R175" i="5" s="1"/>
  <c r="Q52" i="15"/>
  <c r="R66" i="5" s="1"/>
  <c r="Q53" i="15"/>
  <c r="R106" i="5" s="1"/>
  <c r="Q54" i="15"/>
  <c r="R138" i="5" s="1"/>
  <c r="Q55" i="15"/>
  <c r="R103" i="5" s="1"/>
  <c r="Q56" i="15"/>
  <c r="R268" i="5" s="1"/>
  <c r="Q57" i="15"/>
  <c r="R155" i="5" s="1"/>
  <c r="Q58" i="15"/>
  <c r="R168" i="5" s="1"/>
  <c r="Q59" i="15"/>
  <c r="R223" i="5" s="1"/>
  <c r="Q60" i="15"/>
  <c r="R136" i="5" s="1"/>
  <c r="Q61" i="15"/>
  <c r="R153" i="5" s="1"/>
  <c r="Q62" i="15"/>
  <c r="R260" i="5" s="1"/>
  <c r="Q63" i="15"/>
  <c r="R298" i="5" s="1"/>
  <c r="Q64" i="15"/>
  <c r="R188" i="5" s="1"/>
  <c r="Q65" i="15"/>
  <c r="R100" i="5" s="1"/>
  <c r="Q66" i="15"/>
  <c r="R255" i="5" s="1"/>
  <c r="Q67" i="15"/>
  <c r="R165" i="5" s="1"/>
  <c r="Q68" i="15"/>
  <c r="R210" i="5" s="1"/>
  <c r="Q69" i="15"/>
  <c r="R57" i="5" s="1"/>
  <c r="Q70" i="15"/>
  <c r="R87" i="5" s="1"/>
  <c r="Q71" i="15"/>
  <c r="R52" i="5" s="1"/>
  <c r="Q72" i="15"/>
  <c r="R230" i="5" s="1"/>
  <c r="Q73" i="15"/>
  <c r="R91" i="5" s="1"/>
  <c r="Q74" i="15"/>
  <c r="R194" i="5" s="1"/>
  <c r="Q75" i="15"/>
  <c r="R25" i="5" s="1"/>
  <c r="Q76" i="15"/>
  <c r="R164" i="5" s="1"/>
  <c r="Q77" i="15"/>
  <c r="R81" i="5" s="1"/>
  <c r="Q78" i="15"/>
  <c r="R86" i="5" s="1"/>
  <c r="Q79" i="15"/>
  <c r="R199" i="5" s="1"/>
  <c r="Q80" i="15"/>
  <c r="R129" i="5" s="1"/>
  <c r="Q81" i="15"/>
  <c r="R120" i="5" s="1"/>
  <c r="Q82" i="15"/>
  <c r="R76" i="5" s="1"/>
  <c r="Q83" i="15"/>
  <c r="R93" i="5" s="1"/>
  <c r="Q84" i="15"/>
  <c r="R301" i="5" s="1"/>
  <c r="Q85" i="15"/>
  <c r="R60" i="5" s="1"/>
  <c r="Q86" i="15"/>
  <c r="R189" i="5" s="1"/>
  <c r="Q87" i="15"/>
  <c r="R54" i="5" s="1"/>
  <c r="Q88" i="15"/>
  <c r="R13" i="5" s="1"/>
  <c r="Q89" i="15"/>
  <c r="R150" i="5" s="1"/>
  <c r="Q90" i="15"/>
  <c r="R179" i="5" s="1"/>
  <c r="Q91" i="15"/>
  <c r="R83" i="5" s="1"/>
  <c r="Q92" i="15"/>
  <c r="R282" i="5" s="1"/>
  <c r="Q93" i="15"/>
  <c r="R133" i="5" s="1"/>
  <c r="Q94" i="15"/>
  <c r="R192" i="5" s="1"/>
  <c r="Q95" i="15"/>
  <c r="R202" i="5" s="1"/>
  <c r="Q96" i="15"/>
  <c r="R158" i="5" s="1"/>
  <c r="Q97" i="15"/>
  <c r="R126" i="5" s="1"/>
  <c r="Q98" i="15"/>
  <c r="R41" i="5" s="1"/>
  <c r="Q99" i="15"/>
  <c r="R207" i="5" s="1"/>
  <c r="Q100" i="15"/>
  <c r="R281" i="5" s="1"/>
  <c r="Q101" i="15"/>
  <c r="R156" i="5" s="1"/>
  <c r="Q102" i="15"/>
  <c r="R163" i="5" s="1"/>
  <c r="Q103" i="15"/>
  <c r="R227" i="5" s="1"/>
  <c r="Q104" i="15"/>
  <c r="R105" i="5" s="1"/>
  <c r="Q105" i="15"/>
  <c r="R75" i="5" s="1"/>
  <c r="Q106" i="15"/>
  <c r="R183" i="5" s="1"/>
  <c r="Q107" i="15"/>
  <c r="R190" i="5" s="1"/>
  <c r="Q108" i="15"/>
  <c r="R139" i="5" s="1"/>
  <c r="Q109" i="15"/>
  <c r="R44" i="5" s="1"/>
  <c r="Q110" i="15"/>
  <c r="R114" i="5" s="1"/>
  <c r="Q111" i="15"/>
  <c r="R261" i="5" s="1"/>
  <c r="Q112" i="15"/>
  <c r="R160" i="5" s="1"/>
  <c r="Q113" i="15"/>
  <c r="R67" i="5" s="1"/>
  <c r="Q114" i="15"/>
  <c r="R102" i="5" s="1"/>
  <c r="Q115" i="15"/>
  <c r="R278" i="5" s="1"/>
  <c r="Q116" i="15"/>
  <c r="R295" i="5" s="1"/>
  <c r="Q117" i="15"/>
  <c r="R220" i="5" s="1"/>
  <c r="Q118" i="15"/>
  <c r="R137" i="5" s="1"/>
  <c r="Q119" i="15"/>
  <c r="R311" i="5" s="1"/>
  <c r="Q120" i="15"/>
  <c r="R148" i="5" s="1"/>
  <c r="Q121" i="15"/>
  <c r="R125" i="5" s="1"/>
  <c r="Q122" i="15"/>
  <c r="R253" i="5" s="1"/>
  <c r="Q123" i="15"/>
  <c r="R240" i="5" s="1"/>
  <c r="Q124" i="15"/>
  <c r="R47" i="5" s="1"/>
  <c r="Q125" i="15"/>
  <c r="R135" i="5" s="1"/>
  <c r="Q126" i="15"/>
  <c r="R200" i="5" s="1"/>
  <c r="Q127" i="15"/>
  <c r="R241" i="5" s="1"/>
  <c r="Q128" i="15"/>
  <c r="R289" i="5" s="1"/>
  <c r="Q129" i="15"/>
  <c r="R296" i="5" s="1"/>
  <c r="Q130" i="15"/>
  <c r="R176" i="5" s="1"/>
  <c r="Q131" i="15"/>
  <c r="R292" i="5" s="1"/>
  <c r="Q132" i="15"/>
  <c r="R110" i="5" s="1"/>
  <c r="Q133" i="15"/>
  <c r="R209" i="5" s="1"/>
  <c r="Q134" i="15"/>
  <c r="R97" i="5" s="1"/>
  <c r="Q135" i="15"/>
  <c r="R270" i="5" s="1"/>
  <c r="Q136" i="15"/>
  <c r="R265" i="5" s="1"/>
  <c r="Q137" i="15"/>
  <c r="R177" i="5" s="1"/>
  <c r="Q138" i="15"/>
  <c r="R64" i="5" s="1"/>
  <c r="Q139" i="15"/>
  <c r="R203" i="5" s="1"/>
  <c r="Q140" i="15"/>
  <c r="R143" i="5" s="1"/>
  <c r="Q141" i="15"/>
  <c r="R166" i="5" s="1"/>
  <c r="Q142" i="15"/>
  <c r="R18" i="5" s="1"/>
  <c r="Q143" i="15"/>
  <c r="R112" i="5" s="1"/>
  <c r="Q144" i="15"/>
  <c r="R277" i="5" s="1"/>
  <c r="Q145" i="15"/>
  <c r="R222" i="5" s="1"/>
  <c r="Q146" i="15"/>
  <c r="R90" i="5" s="1"/>
  <c r="Q147" i="15"/>
  <c r="R211" i="5" s="1"/>
  <c r="Q148" i="15"/>
  <c r="R244" i="5" s="1"/>
  <c r="Q149" i="15"/>
  <c r="R247" i="5" s="1"/>
  <c r="Q150" i="15"/>
  <c r="R73" i="5" s="1"/>
  <c r="Q151" i="15"/>
  <c r="R248" i="5" s="1"/>
  <c r="Q152" i="15"/>
  <c r="R115" i="5" s="1"/>
  <c r="Q153" i="15"/>
  <c r="R22" i="5" s="1"/>
  <c r="Q154" i="15"/>
  <c r="R234" i="5" s="1"/>
  <c r="Q155" i="15"/>
  <c r="R229" i="5" s="1"/>
  <c r="Q156" i="15"/>
  <c r="R294" i="5" s="1"/>
  <c r="Q157" i="15"/>
  <c r="R251" i="5" s="1"/>
  <c r="Q158" i="15"/>
  <c r="R218" i="5" s="1"/>
  <c r="Q159" i="15"/>
  <c r="R272" i="5" s="1"/>
  <c r="Q160" i="15"/>
  <c r="R152" i="5" s="1"/>
  <c r="Q161" i="15"/>
  <c r="R127" i="5" s="1"/>
  <c r="Q162" i="15"/>
  <c r="R71" i="5" s="1"/>
  <c r="Q163" i="15"/>
  <c r="R246" i="5" s="1"/>
  <c r="Q164" i="15"/>
  <c r="R299" i="5" s="1"/>
  <c r="Q165" i="15"/>
  <c r="R297" i="5" s="1"/>
  <c r="Q166" i="15"/>
  <c r="R32" i="5" s="1"/>
  <c r="Q167" i="15"/>
  <c r="R198" i="5" s="1"/>
  <c r="Q168" i="15"/>
  <c r="R293" i="5" s="1"/>
  <c r="Q169" i="15"/>
  <c r="R27" i="5" s="1"/>
  <c r="Q170" i="15"/>
  <c r="R130" i="5" s="1"/>
  <c r="Q171" i="15"/>
  <c r="R235" i="5" s="1"/>
  <c r="Q172" i="15"/>
  <c r="R283" i="5" s="1"/>
  <c r="Q173" i="15"/>
  <c r="R134" i="5" s="1"/>
  <c r="Q174" i="15"/>
  <c r="R79" i="5" s="1"/>
  <c r="Q175" i="15"/>
  <c r="R15" i="5" s="1"/>
  <c r="Q176" i="15"/>
  <c r="R245" i="5" s="1"/>
  <c r="Q177" i="15"/>
  <c r="R16" i="5" s="1"/>
  <c r="Q178" i="15"/>
  <c r="R236" i="5" s="1"/>
  <c r="Q179" i="15"/>
  <c r="R34" i="5" s="1"/>
  <c r="Q180" i="15"/>
  <c r="R58" i="5" s="1"/>
  <c r="Q181" i="15"/>
  <c r="R303" i="5" s="1"/>
  <c r="Q182" i="15"/>
  <c r="R109" i="5" s="1"/>
  <c r="Q183" i="15"/>
  <c r="R55" i="5" s="1"/>
  <c r="Q184" i="15"/>
  <c r="R264" i="5" s="1"/>
  <c r="Q185" i="15"/>
  <c r="R307" i="5" s="1"/>
  <c r="Q186" i="15"/>
  <c r="R162" i="5" s="1"/>
  <c r="Q187" i="15"/>
  <c r="R219" i="5" s="1"/>
  <c r="Q188" i="15"/>
  <c r="R159" i="5" s="1"/>
  <c r="Q189" i="15"/>
  <c r="R313" i="5" s="1"/>
  <c r="Q190" i="15"/>
  <c r="R286" i="5" s="1"/>
  <c r="Q191" i="15"/>
  <c r="R172" i="5" s="1"/>
  <c r="Q192" i="15"/>
  <c r="R20" i="5" s="1"/>
  <c r="Q193" i="15"/>
  <c r="R104" i="5" s="1"/>
  <c r="Q194" i="15"/>
  <c r="R17" i="5" s="1"/>
  <c r="Q195" i="15"/>
  <c r="R116" i="5" s="1"/>
  <c r="Q196" i="15"/>
  <c r="R315" i="5" s="1"/>
  <c r="Q197" i="15"/>
  <c r="R19" i="5" s="1"/>
  <c r="Q198" i="15"/>
  <c r="R273" i="5" s="1"/>
  <c r="Q199" i="15"/>
  <c r="R51" i="5" s="1"/>
  <c r="Q200" i="15"/>
  <c r="R193" i="5" s="1"/>
  <c r="Q201" i="15"/>
  <c r="R39" i="5" s="1"/>
  <c r="Q202" i="15"/>
  <c r="R302" i="5" s="1"/>
  <c r="Q203" i="15"/>
  <c r="R259" i="5" s="1"/>
  <c r="Q204" i="15"/>
  <c r="R204" i="5" s="1"/>
  <c r="Q205" i="15"/>
  <c r="R214" i="5" s="1"/>
  <c r="Q206" i="15"/>
  <c r="R65" i="5" s="1"/>
  <c r="Q207" i="15"/>
  <c r="R59" i="5" s="1"/>
  <c r="Q208" i="15"/>
  <c r="R290" i="5" s="1"/>
  <c r="Q209" i="15"/>
  <c r="R225" i="5" s="1"/>
  <c r="Q210" i="15"/>
  <c r="R145" i="5" s="1"/>
  <c r="Q211" i="15"/>
  <c r="R147" i="5" s="1"/>
  <c r="Q212" i="15"/>
  <c r="R196" i="5" s="1"/>
  <c r="Q213" i="15"/>
  <c r="R228" i="5" s="1"/>
  <c r="Q214" i="15"/>
  <c r="R33" i="5" s="1"/>
  <c r="Q215" i="15"/>
  <c r="R40" i="5" s="1"/>
  <c r="Q216" i="15"/>
  <c r="R201" i="5" s="1"/>
  <c r="Q217" i="15"/>
  <c r="R142" i="5" s="1"/>
  <c r="Q218" i="15"/>
  <c r="R167" i="5" s="1"/>
  <c r="Q219" i="15"/>
  <c r="R310" i="5" s="1"/>
  <c r="Q220" i="15"/>
  <c r="R257" i="5" s="1"/>
  <c r="Q221" i="15"/>
  <c r="R161" i="5" s="1"/>
  <c r="Q222" i="15"/>
  <c r="R284" i="5" s="1"/>
  <c r="Q223" i="15"/>
  <c r="R154" i="5" s="1"/>
  <c r="Q224" i="15"/>
  <c r="R72" i="5" s="1"/>
  <c r="Q225" i="15"/>
  <c r="R98" i="5" s="1"/>
  <c r="Q226" i="15"/>
  <c r="R151" i="5" s="1"/>
  <c r="Q227" i="15"/>
  <c r="R118" i="5" s="1"/>
  <c r="Q228" i="15"/>
  <c r="R275" i="5" s="1"/>
  <c r="Q229" i="15"/>
  <c r="R208" i="5" s="1"/>
  <c r="Q230" i="15"/>
  <c r="R149" i="5" s="1"/>
  <c r="Q231" i="15"/>
  <c r="R53" i="5" s="1"/>
  <c r="Q232" i="15"/>
  <c r="R117" i="5" s="1"/>
  <c r="Q233" i="15"/>
  <c r="R316" i="5" s="1"/>
  <c r="Q234" i="15"/>
  <c r="R144" i="5" s="1"/>
  <c r="Q235" i="15"/>
  <c r="R180" i="5" s="1"/>
  <c r="Q236" i="15"/>
  <c r="R37" i="5" s="1"/>
  <c r="Q237" i="15"/>
  <c r="R242" i="5" s="1"/>
  <c r="Q238" i="15"/>
  <c r="R89" i="5" s="1"/>
  <c r="Q239" i="15"/>
  <c r="R122" i="5" s="1"/>
  <c r="Q240" i="15"/>
  <c r="R14" i="5" s="1"/>
  <c r="Q241" i="15"/>
  <c r="R250" i="5" s="1"/>
  <c r="Q242" i="15"/>
  <c r="R279" i="5" s="1"/>
  <c r="Q243" i="15"/>
  <c r="R267" i="5" s="1"/>
  <c r="Q244" i="15"/>
  <c r="R24" i="5" s="1"/>
  <c r="Q245" i="15"/>
  <c r="R96" i="5" s="1"/>
  <c r="Q246" i="15"/>
  <c r="R195" i="5" s="1"/>
  <c r="Q247" i="15"/>
  <c r="R48" i="5" s="1"/>
  <c r="Q248" i="15"/>
  <c r="R46" i="5" s="1"/>
  <c r="Q249" i="15"/>
  <c r="R56" i="5" s="1"/>
  <c r="Q250" i="15"/>
  <c r="R101" i="5" s="1"/>
  <c r="Q251" i="15"/>
  <c r="R92" i="5" s="1"/>
  <c r="Q252" i="15"/>
  <c r="R249" i="5" s="1"/>
  <c r="Q253" i="15"/>
  <c r="R266" i="5" s="1"/>
  <c r="Q254" i="15"/>
  <c r="R258" i="5" s="1"/>
  <c r="Q255" i="15"/>
  <c r="R174" i="5" s="1"/>
  <c r="Q256" i="15"/>
  <c r="R191" i="5" s="1"/>
  <c r="Q257" i="15"/>
  <c r="R31" i="5" s="1"/>
  <c r="Q258" i="15"/>
  <c r="R217" i="5" s="1"/>
  <c r="Q259" i="15"/>
  <c r="R80" i="5" s="1"/>
  <c r="Q260" i="15"/>
  <c r="R285" i="5" s="1"/>
  <c r="Q261" i="15"/>
  <c r="R113" i="5" s="1"/>
  <c r="Q262" i="15"/>
  <c r="R269" i="5" s="1"/>
  <c r="Q263" i="15"/>
  <c r="R123" i="5" s="1"/>
  <c r="Q264" i="15"/>
  <c r="R49" i="5" s="1"/>
  <c r="Q265" i="15"/>
  <c r="R43" i="5" s="1"/>
  <c r="Q266" i="15"/>
  <c r="R233" i="5" s="1"/>
  <c r="Q267" i="15"/>
  <c r="R243" i="5" s="1"/>
  <c r="Q268" i="15"/>
  <c r="R173" i="5" s="1"/>
  <c r="Q269" i="15"/>
  <c r="R314" i="5" s="1"/>
  <c r="Q270" i="15"/>
  <c r="R170" i="5" s="1"/>
  <c r="Q271" i="15"/>
  <c r="R308" i="5" s="1"/>
  <c r="Q272" i="15"/>
  <c r="R62" i="5" s="1"/>
  <c r="Q273" i="15"/>
  <c r="R213" i="5" s="1"/>
  <c r="Q274" i="15"/>
  <c r="R111" i="5" s="1"/>
  <c r="Q275" i="15"/>
  <c r="R50" i="5" s="1"/>
  <c r="Q276" i="15"/>
  <c r="R88" i="5" s="1"/>
  <c r="Q277" i="15"/>
  <c r="R304" i="5" s="1"/>
  <c r="Q278" i="15"/>
  <c r="R309" i="5" s="1"/>
  <c r="Q279" i="15"/>
  <c r="R45" i="5" s="1"/>
  <c r="Q280" i="15"/>
  <c r="R182" i="5" s="1"/>
  <c r="Q281" i="15"/>
  <c r="R206" i="5" s="1"/>
  <c r="Q282" i="15"/>
  <c r="R94" i="5" s="1"/>
  <c r="Q283" i="15"/>
  <c r="R12" i="5" s="1"/>
  <c r="Q284" i="15"/>
  <c r="R68" i="5" s="1"/>
  <c r="Q285" i="15"/>
  <c r="R82" i="5" s="1"/>
  <c r="Q286" i="15"/>
  <c r="R99" i="5" s="1"/>
  <c r="Q287" i="15"/>
  <c r="R288" i="5" s="1"/>
  <c r="Q288" i="15"/>
  <c r="R29" i="5" s="1"/>
  <c r="Q289" i="15"/>
  <c r="R146" i="5" s="1"/>
  <c r="Q290" i="15"/>
  <c r="R131" i="5" s="1"/>
  <c r="Q291" i="15"/>
  <c r="R26" i="5" s="1"/>
  <c r="Q292" i="15"/>
  <c r="R141" i="5" s="1"/>
  <c r="Q293" i="15"/>
  <c r="R70" i="5" s="1"/>
  <c r="Q8" i="15"/>
  <c r="I8" i="15"/>
  <c r="H224" i="5" s="1"/>
  <c r="H336" i="5" s="1"/>
  <c r="K12" i="13"/>
  <c r="I12" i="13"/>
  <c r="E12" i="13"/>
  <c r="C12" i="13"/>
  <c r="S150" i="18"/>
  <c r="S168" i="18"/>
  <c r="S78" i="18"/>
  <c r="S187" i="18"/>
  <c r="S181" i="18"/>
  <c r="S157" i="18"/>
  <c r="S20" i="18"/>
  <c r="S12" i="18"/>
  <c r="S44" i="18"/>
  <c r="S125" i="18"/>
  <c r="S147" i="18"/>
  <c r="S117" i="18"/>
  <c r="S36" i="18"/>
  <c r="S41" i="18"/>
  <c r="S84" i="18"/>
  <c r="S136" i="18"/>
  <c r="S16" i="18"/>
  <c r="S46" i="18"/>
  <c r="S184" i="18"/>
  <c r="S194" i="18"/>
  <c r="S35" i="18"/>
  <c r="S140" i="18"/>
  <c r="S206" i="18"/>
  <c r="S161" i="18"/>
  <c r="S111" i="18"/>
  <c r="S148" i="18"/>
  <c r="S151" i="18"/>
  <c r="S88" i="18"/>
  <c r="S58" i="18"/>
  <c r="S113" i="18"/>
  <c r="S64" i="18"/>
  <c r="S131" i="18"/>
  <c r="S204" i="18"/>
  <c r="S193" i="18"/>
  <c r="S81" i="18"/>
  <c r="S56" i="18"/>
  <c r="S159" i="18"/>
  <c r="S75" i="18"/>
  <c r="S40" i="18"/>
  <c r="S101" i="18"/>
  <c r="S176" i="18"/>
  <c r="S28" i="18"/>
  <c r="S31" i="18"/>
  <c r="S108" i="18"/>
  <c r="S164" i="18"/>
  <c r="S209" i="18"/>
  <c r="S32" i="18"/>
  <c r="S199" i="18"/>
  <c r="S65" i="18"/>
  <c r="S153" i="18"/>
  <c r="S167" i="18"/>
  <c r="S27" i="18"/>
  <c r="S85" i="18"/>
  <c r="S142" i="18"/>
  <c r="S11" i="18"/>
  <c r="S154" i="18"/>
  <c r="S190" i="18"/>
  <c r="S156" i="18"/>
  <c r="S92" i="18"/>
  <c r="S19" i="18"/>
  <c r="S22" i="18"/>
  <c r="S83" i="18"/>
  <c r="S158" i="18"/>
  <c r="S170" i="18"/>
  <c r="S200" i="18"/>
  <c r="S18" i="18"/>
  <c r="S69" i="18"/>
  <c r="S198" i="18"/>
  <c r="S105" i="18"/>
  <c r="S17" i="18"/>
  <c r="S76" i="18"/>
  <c r="S139" i="18"/>
  <c r="S210" i="18"/>
  <c r="S79" i="18"/>
  <c r="S15" i="18"/>
  <c r="S104" i="18"/>
  <c r="S112" i="18"/>
  <c r="S180" i="18"/>
  <c r="S98" i="18"/>
  <c r="S179" i="18"/>
  <c r="S172" i="18"/>
  <c r="S102" i="18"/>
  <c r="S134" i="18"/>
  <c r="S94" i="18"/>
  <c r="S50" i="18"/>
  <c r="S160" i="18"/>
  <c r="S171" i="18"/>
  <c r="S95" i="18"/>
  <c r="S122" i="18"/>
  <c r="S126" i="18"/>
  <c r="S203" i="18"/>
  <c r="S192" i="18"/>
  <c r="S132" i="18"/>
  <c r="S29" i="18"/>
  <c r="S183" i="18"/>
  <c r="S185" i="18"/>
  <c r="S9" i="18"/>
  <c r="S59" i="18"/>
  <c r="S106" i="18"/>
  <c r="S99" i="18"/>
  <c r="S39" i="18"/>
  <c r="S25" i="18"/>
  <c r="S141" i="18"/>
  <c r="S37" i="18"/>
  <c r="S109" i="18"/>
  <c r="S63" i="18"/>
  <c r="S51" i="18"/>
  <c r="S100" i="18"/>
  <c r="S208" i="18"/>
  <c r="S53" i="18"/>
  <c r="S174" i="18"/>
  <c r="S189" i="18"/>
  <c r="S182" i="18"/>
  <c r="S86" i="18"/>
  <c r="S128" i="18"/>
  <c r="S93" i="18"/>
  <c r="S49" i="18"/>
  <c r="S73" i="18"/>
  <c r="S169" i="18"/>
  <c r="S96" i="18"/>
  <c r="S195" i="18"/>
  <c r="S137" i="18"/>
  <c r="S175" i="18"/>
  <c r="S127" i="18"/>
  <c r="S123" i="18"/>
  <c r="S162" i="18"/>
  <c r="S48" i="18"/>
  <c r="S47" i="18"/>
  <c r="S61" i="18"/>
  <c r="S107" i="18"/>
  <c r="S91" i="18"/>
  <c r="S110" i="18"/>
  <c r="S130" i="18"/>
  <c r="S145" i="18"/>
  <c r="S114" i="18"/>
  <c r="S77" i="18"/>
  <c r="S186" i="18"/>
  <c r="S45" i="18"/>
  <c r="S66" i="18"/>
  <c r="S80" i="18"/>
  <c r="S119" i="18"/>
  <c r="S124" i="18"/>
  <c r="S146" i="18"/>
  <c r="S71" i="18"/>
  <c r="S129" i="18"/>
  <c r="S57" i="18"/>
  <c r="S191" i="18"/>
  <c r="S201" i="18"/>
  <c r="S135" i="18"/>
  <c r="S26" i="18"/>
  <c r="S149" i="18"/>
  <c r="S196" i="18"/>
  <c r="S30" i="18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298" i="5"/>
  <c r="L298" i="5" s="1"/>
  <c r="J32" i="5"/>
  <c r="L32" i="5" s="1"/>
  <c r="J293" i="5"/>
  <c r="L293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06" i="5"/>
  <c r="L306" i="5" s="1"/>
  <c r="J31" i="5"/>
  <c r="L31" i="5" s="1"/>
  <c r="J43" i="5"/>
  <c r="L43" i="5" s="1"/>
  <c r="J163" i="5"/>
  <c r="L163" i="5" s="1"/>
  <c r="J71" i="5"/>
  <c r="L71" i="5" s="1"/>
  <c r="J295" i="5"/>
  <c r="L295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M30" i="18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8" i="5"/>
  <c r="L38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8" i="5"/>
  <c r="L58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4" i="5"/>
  <c r="L224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292" i="5"/>
  <c r="L292" i="5" s="1"/>
  <c r="J294" i="5"/>
  <c r="L294" i="5" s="1"/>
  <c r="J296" i="5"/>
  <c r="L296" i="5" s="1"/>
  <c r="J297" i="5"/>
  <c r="L297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J325" i="5"/>
  <c r="L325" i="5" s="1"/>
  <c r="J11" i="5"/>
  <c r="I14" i="2"/>
  <c r="G14" i="2"/>
  <c r="E14" i="2"/>
  <c r="C14" i="2"/>
  <c r="R9" i="20"/>
  <c r="Q9" i="20"/>
  <c r="O9" i="20"/>
  <c r="M9" i="20"/>
  <c r="K9" i="20"/>
  <c r="I9" i="20"/>
  <c r="S8" i="20"/>
  <c r="O6" i="20"/>
  <c r="I6" i="20"/>
  <c r="A3" i="20"/>
  <c r="T325" i="5"/>
  <c r="V325" i="5" s="1"/>
  <c r="Q318" i="15" l="1"/>
  <c r="R224" i="5"/>
  <c r="R336" i="5" s="1"/>
  <c r="J33" i="5"/>
  <c r="L33" i="5" s="1"/>
  <c r="M211" i="18"/>
  <c r="S211" i="18"/>
  <c r="I318" i="15"/>
  <c r="L11" i="5"/>
  <c r="M12" i="13"/>
  <c r="I15" i="13"/>
  <c r="I12" i="7"/>
  <c r="I10" i="7"/>
  <c r="C15" i="13"/>
  <c r="E11" i="7"/>
  <c r="E12" i="7"/>
  <c r="K14" i="2"/>
  <c r="J51" i="5"/>
  <c r="L51" i="5" s="1"/>
  <c r="S9" i="20"/>
  <c r="C11" i="8"/>
  <c r="E11" i="8"/>
  <c r="T316" i="5"/>
  <c r="V316" i="5" s="1"/>
  <c r="T317" i="5"/>
  <c r="V317" i="5" s="1"/>
  <c r="T318" i="5"/>
  <c r="V318" i="5" s="1"/>
  <c r="T319" i="5"/>
  <c r="V319" i="5" s="1"/>
  <c r="T320" i="5"/>
  <c r="V320" i="5" s="1"/>
  <c r="T321" i="5"/>
  <c r="V321" i="5" s="1"/>
  <c r="T322" i="5"/>
  <c r="V322" i="5" s="1"/>
  <c r="T323" i="5"/>
  <c r="V323" i="5" s="1"/>
  <c r="T324" i="5"/>
  <c r="V324" i="5" s="1"/>
  <c r="J336" i="5" l="1"/>
  <c r="L336" i="5"/>
  <c r="T309" i="5" l="1"/>
  <c r="V309" i="5" s="1"/>
  <c r="T310" i="5"/>
  <c r="V310" i="5" s="1"/>
  <c r="T311" i="5"/>
  <c r="V311" i="5" s="1"/>
  <c r="T312" i="5"/>
  <c r="V312" i="5" s="1"/>
  <c r="T313" i="5"/>
  <c r="V313" i="5" s="1"/>
  <c r="T314" i="5"/>
  <c r="V314" i="5" s="1"/>
  <c r="T315" i="5"/>
  <c r="V315" i="5" s="1"/>
  <c r="T300" i="5" l="1"/>
  <c r="V300" i="5" s="1"/>
  <c r="T301" i="5"/>
  <c r="V301" i="5" s="1"/>
  <c r="T302" i="5"/>
  <c r="V302" i="5" s="1"/>
  <c r="T303" i="5"/>
  <c r="V303" i="5" s="1"/>
  <c r="T304" i="5"/>
  <c r="V304" i="5" s="1"/>
  <c r="T305" i="5"/>
  <c r="V305" i="5" s="1"/>
  <c r="T306" i="5"/>
  <c r="V306" i="5" s="1"/>
  <c r="T307" i="5"/>
  <c r="V307" i="5" s="1"/>
  <c r="T308" i="5"/>
  <c r="V308" i="5" s="1"/>
  <c r="B3" i="5"/>
  <c r="T12" i="5" l="1"/>
  <c r="V12" i="5" s="1"/>
  <c r="T13" i="5"/>
  <c r="V13" i="5" s="1"/>
  <c r="T14" i="5"/>
  <c r="V14" i="5" s="1"/>
  <c r="T15" i="5"/>
  <c r="V15" i="5" s="1"/>
  <c r="T16" i="5"/>
  <c r="V16" i="5" s="1"/>
  <c r="T17" i="5"/>
  <c r="V17" i="5" s="1"/>
  <c r="T18" i="5"/>
  <c r="V18" i="5" s="1"/>
  <c r="T19" i="5"/>
  <c r="V19" i="5" s="1"/>
  <c r="T20" i="5"/>
  <c r="V20" i="5" s="1"/>
  <c r="T21" i="5"/>
  <c r="V21" i="5" s="1"/>
  <c r="T22" i="5"/>
  <c r="V22" i="5" s="1"/>
  <c r="T23" i="5"/>
  <c r="V23" i="5" s="1"/>
  <c r="T24" i="5"/>
  <c r="V24" i="5" s="1"/>
  <c r="T25" i="5"/>
  <c r="V25" i="5" s="1"/>
  <c r="T26" i="5"/>
  <c r="V26" i="5" s="1"/>
  <c r="T27" i="5"/>
  <c r="V27" i="5" s="1"/>
  <c r="T28" i="5"/>
  <c r="V28" i="5" s="1"/>
  <c r="T29" i="5"/>
  <c r="V29" i="5" s="1"/>
  <c r="T30" i="5"/>
  <c r="V30" i="5" s="1"/>
  <c r="T31" i="5"/>
  <c r="V31" i="5" s="1"/>
  <c r="T32" i="5"/>
  <c r="V32" i="5" s="1"/>
  <c r="T33" i="5"/>
  <c r="V33" i="5" s="1"/>
  <c r="T34" i="5"/>
  <c r="V34" i="5" s="1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41" i="5"/>
  <c r="V41" i="5" s="1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T55" i="5"/>
  <c r="V55" i="5" s="1"/>
  <c r="T56" i="5"/>
  <c r="V56" i="5" s="1"/>
  <c r="T57" i="5"/>
  <c r="V57" i="5" s="1"/>
  <c r="T58" i="5"/>
  <c r="V58" i="5" s="1"/>
  <c r="T59" i="5"/>
  <c r="V59" i="5" s="1"/>
  <c r="T60" i="5"/>
  <c r="V60" i="5" s="1"/>
  <c r="T61" i="5"/>
  <c r="V61" i="5" s="1"/>
  <c r="T62" i="5"/>
  <c r="V62" i="5" s="1"/>
  <c r="T63" i="5"/>
  <c r="V63" i="5" s="1"/>
  <c r="T64" i="5"/>
  <c r="V64" i="5" s="1"/>
  <c r="T65" i="5"/>
  <c r="V65" i="5" s="1"/>
  <c r="T66" i="5"/>
  <c r="V66" i="5" s="1"/>
  <c r="T67" i="5"/>
  <c r="V67" i="5" s="1"/>
  <c r="T68" i="5"/>
  <c r="V68" i="5" s="1"/>
  <c r="T69" i="5"/>
  <c r="V69" i="5" s="1"/>
  <c r="T70" i="5"/>
  <c r="V70" i="5" s="1"/>
  <c r="T71" i="5"/>
  <c r="V71" i="5" s="1"/>
  <c r="T72" i="5"/>
  <c r="V72" i="5" s="1"/>
  <c r="T73" i="5"/>
  <c r="V73" i="5" s="1"/>
  <c r="T74" i="5"/>
  <c r="V74" i="5" s="1"/>
  <c r="T75" i="5"/>
  <c r="V75" i="5" s="1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V82" i="5" s="1"/>
  <c r="T83" i="5"/>
  <c r="V83" i="5" s="1"/>
  <c r="T84" i="5"/>
  <c r="V84" i="5" s="1"/>
  <c r="T85" i="5"/>
  <c r="V85" i="5" s="1"/>
  <c r="T86" i="5"/>
  <c r="V86" i="5" s="1"/>
  <c r="T87" i="5"/>
  <c r="V87" i="5" s="1"/>
  <c r="T88" i="5"/>
  <c r="V88" i="5" s="1"/>
  <c r="T89" i="5"/>
  <c r="V89" i="5" s="1"/>
  <c r="T90" i="5"/>
  <c r="V90" i="5" s="1"/>
  <c r="T91" i="5"/>
  <c r="V91" i="5" s="1"/>
  <c r="T92" i="5"/>
  <c r="V92" i="5" s="1"/>
  <c r="T93" i="5"/>
  <c r="V93" i="5" s="1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V105" i="5" s="1"/>
  <c r="T106" i="5"/>
  <c r="V106" i="5" s="1"/>
  <c r="T107" i="5"/>
  <c r="V107" i="5" s="1"/>
  <c r="T108" i="5"/>
  <c r="V108" i="5" s="1"/>
  <c r="T109" i="5"/>
  <c r="V109" i="5" s="1"/>
  <c r="T110" i="5"/>
  <c r="V110" i="5" s="1"/>
  <c r="T111" i="5"/>
  <c r="V111" i="5" s="1"/>
  <c r="T112" i="5"/>
  <c r="V112" i="5" s="1"/>
  <c r="T113" i="5"/>
  <c r="V113" i="5" s="1"/>
  <c r="T114" i="5"/>
  <c r="V114" i="5" s="1"/>
  <c r="T115" i="5"/>
  <c r="V115" i="5" s="1"/>
  <c r="T116" i="5"/>
  <c r="V116" i="5" s="1"/>
  <c r="T117" i="5"/>
  <c r="V117" i="5" s="1"/>
  <c r="T118" i="5"/>
  <c r="V118" i="5" s="1"/>
  <c r="T119" i="5"/>
  <c r="V119" i="5" s="1"/>
  <c r="T120" i="5"/>
  <c r="V120" i="5" s="1"/>
  <c r="T121" i="5"/>
  <c r="V121" i="5" s="1"/>
  <c r="T122" i="5"/>
  <c r="V122" i="5" s="1"/>
  <c r="T123" i="5"/>
  <c r="V123" i="5" s="1"/>
  <c r="T124" i="5"/>
  <c r="V124" i="5" s="1"/>
  <c r="T125" i="5"/>
  <c r="V125" i="5" s="1"/>
  <c r="T126" i="5"/>
  <c r="V126" i="5" s="1"/>
  <c r="T127" i="5"/>
  <c r="V127" i="5" s="1"/>
  <c r="T128" i="5"/>
  <c r="V128" i="5" s="1"/>
  <c r="T129" i="5"/>
  <c r="V129" i="5" s="1"/>
  <c r="T130" i="5"/>
  <c r="V130" i="5" s="1"/>
  <c r="T131" i="5"/>
  <c r="V131" i="5" s="1"/>
  <c r="T132" i="5"/>
  <c r="V132" i="5" s="1"/>
  <c r="T133" i="5"/>
  <c r="V133" i="5" s="1"/>
  <c r="T134" i="5"/>
  <c r="V134" i="5" s="1"/>
  <c r="T135" i="5"/>
  <c r="V135" i="5" s="1"/>
  <c r="T136" i="5"/>
  <c r="V136" i="5" s="1"/>
  <c r="T137" i="5"/>
  <c r="V137" i="5" s="1"/>
  <c r="T138" i="5"/>
  <c r="V138" i="5" s="1"/>
  <c r="T139" i="5"/>
  <c r="V139" i="5" s="1"/>
  <c r="T140" i="5"/>
  <c r="V140" i="5" s="1"/>
  <c r="T141" i="5"/>
  <c r="V141" i="5" s="1"/>
  <c r="T142" i="5"/>
  <c r="V142" i="5" s="1"/>
  <c r="T143" i="5"/>
  <c r="V143" i="5" s="1"/>
  <c r="T144" i="5"/>
  <c r="V144" i="5" s="1"/>
  <c r="T145" i="5"/>
  <c r="V145" i="5" s="1"/>
  <c r="T146" i="5"/>
  <c r="V146" i="5" s="1"/>
  <c r="T147" i="5"/>
  <c r="V147" i="5" s="1"/>
  <c r="T148" i="5"/>
  <c r="V148" i="5" s="1"/>
  <c r="T149" i="5"/>
  <c r="V149" i="5" s="1"/>
  <c r="T150" i="5"/>
  <c r="V150" i="5" s="1"/>
  <c r="T151" i="5"/>
  <c r="V151" i="5" s="1"/>
  <c r="T152" i="5"/>
  <c r="V152" i="5" s="1"/>
  <c r="T153" i="5"/>
  <c r="V153" i="5" s="1"/>
  <c r="T154" i="5"/>
  <c r="V154" i="5" s="1"/>
  <c r="T155" i="5"/>
  <c r="V155" i="5" s="1"/>
  <c r="T156" i="5"/>
  <c r="V156" i="5" s="1"/>
  <c r="T157" i="5"/>
  <c r="V157" i="5" s="1"/>
  <c r="T158" i="5"/>
  <c r="V158" i="5" s="1"/>
  <c r="T159" i="5"/>
  <c r="V159" i="5" s="1"/>
  <c r="T160" i="5"/>
  <c r="V160" i="5" s="1"/>
  <c r="T161" i="5"/>
  <c r="V161" i="5" s="1"/>
  <c r="T162" i="5"/>
  <c r="V162" i="5" s="1"/>
  <c r="T163" i="5"/>
  <c r="V163" i="5" s="1"/>
  <c r="T164" i="5"/>
  <c r="V164" i="5" s="1"/>
  <c r="T165" i="5"/>
  <c r="V165" i="5" s="1"/>
  <c r="T166" i="5"/>
  <c r="V166" i="5" s="1"/>
  <c r="T167" i="5"/>
  <c r="V167" i="5" s="1"/>
  <c r="T168" i="5"/>
  <c r="V168" i="5" s="1"/>
  <c r="T169" i="5"/>
  <c r="V169" i="5" s="1"/>
  <c r="T170" i="5"/>
  <c r="V170" i="5" s="1"/>
  <c r="T171" i="5"/>
  <c r="V171" i="5" s="1"/>
  <c r="T172" i="5"/>
  <c r="V172" i="5" s="1"/>
  <c r="T173" i="5"/>
  <c r="V173" i="5" s="1"/>
  <c r="T174" i="5"/>
  <c r="V174" i="5" s="1"/>
  <c r="T175" i="5"/>
  <c r="V175" i="5" s="1"/>
  <c r="T176" i="5"/>
  <c r="V176" i="5" s="1"/>
  <c r="T177" i="5"/>
  <c r="V177" i="5" s="1"/>
  <c r="T178" i="5"/>
  <c r="V178" i="5" s="1"/>
  <c r="T179" i="5"/>
  <c r="V179" i="5" s="1"/>
  <c r="T180" i="5"/>
  <c r="V180" i="5" s="1"/>
  <c r="T181" i="5"/>
  <c r="V181" i="5" s="1"/>
  <c r="T182" i="5"/>
  <c r="V182" i="5" s="1"/>
  <c r="T183" i="5"/>
  <c r="V183" i="5" s="1"/>
  <c r="T184" i="5"/>
  <c r="V184" i="5" s="1"/>
  <c r="T185" i="5"/>
  <c r="V185" i="5" s="1"/>
  <c r="T186" i="5"/>
  <c r="V186" i="5" s="1"/>
  <c r="T187" i="5"/>
  <c r="V187" i="5" s="1"/>
  <c r="T188" i="5"/>
  <c r="V188" i="5" s="1"/>
  <c r="T189" i="5"/>
  <c r="V189" i="5" s="1"/>
  <c r="T190" i="5"/>
  <c r="V190" i="5" s="1"/>
  <c r="T191" i="5"/>
  <c r="V191" i="5" s="1"/>
  <c r="T192" i="5"/>
  <c r="V192" i="5" s="1"/>
  <c r="T193" i="5"/>
  <c r="V193" i="5" s="1"/>
  <c r="T194" i="5"/>
  <c r="V194" i="5" s="1"/>
  <c r="T195" i="5"/>
  <c r="V195" i="5" s="1"/>
  <c r="T196" i="5"/>
  <c r="V196" i="5" s="1"/>
  <c r="T197" i="5"/>
  <c r="V197" i="5" s="1"/>
  <c r="T198" i="5"/>
  <c r="V198" i="5" s="1"/>
  <c r="T199" i="5"/>
  <c r="V199" i="5" s="1"/>
  <c r="T200" i="5"/>
  <c r="V200" i="5" s="1"/>
  <c r="T201" i="5"/>
  <c r="V201" i="5" s="1"/>
  <c r="T202" i="5"/>
  <c r="V202" i="5" s="1"/>
  <c r="T203" i="5"/>
  <c r="V203" i="5" s="1"/>
  <c r="T204" i="5"/>
  <c r="V204" i="5" s="1"/>
  <c r="T205" i="5"/>
  <c r="V205" i="5" s="1"/>
  <c r="T206" i="5"/>
  <c r="V206" i="5" s="1"/>
  <c r="T207" i="5"/>
  <c r="V207" i="5" s="1"/>
  <c r="T208" i="5"/>
  <c r="V208" i="5" s="1"/>
  <c r="T209" i="5"/>
  <c r="V209" i="5" s="1"/>
  <c r="T210" i="5"/>
  <c r="V210" i="5" s="1"/>
  <c r="T211" i="5"/>
  <c r="V211" i="5" s="1"/>
  <c r="T212" i="5"/>
  <c r="V212" i="5" s="1"/>
  <c r="T213" i="5"/>
  <c r="V213" i="5" s="1"/>
  <c r="T214" i="5"/>
  <c r="V214" i="5" s="1"/>
  <c r="T215" i="5"/>
  <c r="V215" i="5" s="1"/>
  <c r="T216" i="5"/>
  <c r="V216" i="5" s="1"/>
  <c r="T217" i="5"/>
  <c r="V217" i="5" s="1"/>
  <c r="T218" i="5"/>
  <c r="V218" i="5" s="1"/>
  <c r="T219" i="5"/>
  <c r="V219" i="5" s="1"/>
  <c r="T220" i="5"/>
  <c r="V220" i="5" s="1"/>
  <c r="T221" i="5"/>
  <c r="V221" i="5" s="1"/>
  <c r="T222" i="5"/>
  <c r="V222" i="5" s="1"/>
  <c r="T223" i="5"/>
  <c r="V223" i="5" s="1"/>
  <c r="T224" i="5"/>
  <c r="V224" i="5" s="1"/>
  <c r="T225" i="5"/>
  <c r="V225" i="5" s="1"/>
  <c r="T226" i="5"/>
  <c r="V226" i="5" s="1"/>
  <c r="T227" i="5"/>
  <c r="V227" i="5" s="1"/>
  <c r="T228" i="5"/>
  <c r="V228" i="5" s="1"/>
  <c r="T229" i="5"/>
  <c r="V229" i="5" s="1"/>
  <c r="T230" i="5"/>
  <c r="V230" i="5" s="1"/>
  <c r="T231" i="5"/>
  <c r="V231" i="5" s="1"/>
  <c r="T232" i="5"/>
  <c r="V232" i="5" s="1"/>
  <c r="T233" i="5"/>
  <c r="V233" i="5" s="1"/>
  <c r="T234" i="5"/>
  <c r="V234" i="5" s="1"/>
  <c r="T235" i="5"/>
  <c r="V235" i="5" s="1"/>
  <c r="T236" i="5"/>
  <c r="V236" i="5" s="1"/>
  <c r="T237" i="5"/>
  <c r="V237" i="5" s="1"/>
  <c r="T238" i="5"/>
  <c r="V238" i="5" s="1"/>
  <c r="T239" i="5"/>
  <c r="V239" i="5" s="1"/>
  <c r="T240" i="5"/>
  <c r="V240" i="5" s="1"/>
  <c r="T241" i="5"/>
  <c r="V241" i="5" s="1"/>
  <c r="T242" i="5"/>
  <c r="V242" i="5" s="1"/>
  <c r="T243" i="5"/>
  <c r="V243" i="5" s="1"/>
  <c r="T244" i="5"/>
  <c r="V244" i="5" s="1"/>
  <c r="T245" i="5"/>
  <c r="V245" i="5" s="1"/>
  <c r="T246" i="5"/>
  <c r="V246" i="5" s="1"/>
  <c r="T247" i="5"/>
  <c r="V247" i="5" s="1"/>
  <c r="T248" i="5"/>
  <c r="V248" i="5" s="1"/>
  <c r="T249" i="5"/>
  <c r="V249" i="5" s="1"/>
  <c r="T250" i="5"/>
  <c r="V250" i="5" s="1"/>
  <c r="T251" i="5"/>
  <c r="V251" i="5" s="1"/>
  <c r="T252" i="5"/>
  <c r="V252" i="5" s="1"/>
  <c r="T253" i="5"/>
  <c r="V253" i="5" s="1"/>
  <c r="T254" i="5"/>
  <c r="V254" i="5" s="1"/>
  <c r="T255" i="5"/>
  <c r="V255" i="5" s="1"/>
  <c r="T256" i="5"/>
  <c r="V256" i="5" s="1"/>
  <c r="T257" i="5"/>
  <c r="V257" i="5" s="1"/>
  <c r="T258" i="5"/>
  <c r="V258" i="5" s="1"/>
  <c r="T259" i="5"/>
  <c r="V259" i="5" s="1"/>
  <c r="T260" i="5"/>
  <c r="V260" i="5" s="1"/>
  <c r="T261" i="5"/>
  <c r="V261" i="5" s="1"/>
  <c r="T262" i="5"/>
  <c r="V262" i="5" s="1"/>
  <c r="T263" i="5"/>
  <c r="V263" i="5" s="1"/>
  <c r="T264" i="5"/>
  <c r="V264" i="5" s="1"/>
  <c r="T265" i="5"/>
  <c r="V265" i="5" s="1"/>
  <c r="T266" i="5"/>
  <c r="V266" i="5" s="1"/>
  <c r="T267" i="5"/>
  <c r="V267" i="5" s="1"/>
  <c r="T268" i="5"/>
  <c r="V268" i="5" s="1"/>
  <c r="T269" i="5"/>
  <c r="V269" i="5" s="1"/>
  <c r="T270" i="5"/>
  <c r="V270" i="5" s="1"/>
  <c r="T271" i="5"/>
  <c r="V271" i="5" s="1"/>
  <c r="T272" i="5"/>
  <c r="V272" i="5" s="1"/>
  <c r="T273" i="5"/>
  <c r="V273" i="5" s="1"/>
  <c r="T274" i="5"/>
  <c r="V274" i="5" s="1"/>
  <c r="T275" i="5"/>
  <c r="V275" i="5" s="1"/>
  <c r="T276" i="5"/>
  <c r="V276" i="5" s="1"/>
  <c r="T277" i="5"/>
  <c r="V277" i="5" s="1"/>
  <c r="T278" i="5"/>
  <c r="V278" i="5" s="1"/>
  <c r="T279" i="5"/>
  <c r="V279" i="5" s="1"/>
  <c r="T280" i="5"/>
  <c r="V280" i="5" s="1"/>
  <c r="T281" i="5"/>
  <c r="V281" i="5" s="1"/>
  <c r="T282" i="5"/>
  <c r="V282" i="5" s="1"/>
  <c r="T283" i="5"/>
  <c r="V283" i="5" s="1"/>
  <c r="T284" i="5"/>
  <c r="V284" i="5" s="1"/>
  <c r="T285" i="5"/>
  <c r="V285" i="5" s="1"/>
  <c r="T286" i="5"/>
  <c r="V286" i="5" s="1"/>
  <c r="T287" i="5"/>
  <c r="V287" i="5" s="1"/>
  <c r="T288" i="5"/>
  <c r="V288" i="5" s="1"/>
  <c r="T289" i="5"/>
  <c r="V289" i="5" s="1"/>
  <c r="T290" i="5"/>
  <c r="V290" i="5" s="1"/>
  <c r="T291" i="5"/>
  <c r="V291" i="5" s="1"/>
  <c r="T292" i="5"/>
  <c r="V292" i="5" s="1"/>
  <c r="T293" i="5"/>
  <c r="V293" i="5" s="1"/>
  <c r="T294" i="5"/>
  <c r="V294" i="5" s="1"/>
  <c r="T295" i="5"/>
  <c r="V295" i="5" s="1"/>
  <c r="T296" i="5"/>
  <c r="V296" i="5" s="1"/>
  <c r="T297" i="5"/>
  <c r="V297" i="5" s="1"/>
  <c r="T298" i="5"/>
  <c r="V298" i="5" s="1"/>
  <c r="T299" i="5"/>
  <c r="V299" i="5" s="1"/>
  <c r="C6" i="8" l="1"/>
  <c r="C6" i="15"/>
  <c r="C6" i="13"/>
  <c r="E6" i="8"/>
  <c r="G7" i="7"/>
  <c r="K6" i="15"/>
  <c r="I6" i="13"/>
  <c r="Y7" i="17"/>
  <c r="E6" i="11" s="1"/>
  <c r="M7" i="17"/>
  <c r="C7" i="2" s="1"/>
  <c r="I7" i="2" l="1"/>
  <c r="A3" i="8" l="1"/>
  <c r="A3" i="7" l="1"/>
  <c r="A3" i="6"/>
  <c r="A3" i="13"/>
  <c r="E11" i="11" l="1"/>
  <c r="I11" i="11" s="1"/>
  <c r="E10" i="11"/>
  <c r="I10" i="11" s="1"/>
  <c r="C12" i="6"/>
  <c r="I11" i="6"/>
  <c r="Q11" i="6"/>
  <c r="T11" i="5" l="1"/>
  <c r="V11" i="5" l="1"/>
  <c r="V336" i="5" s="1"/>
  <c r="T336" i="5"/>
  <c r="E8" i="11" l="1"/>
  <c r="E12" i="11" s="1"/>
  <c r="I8" i="11" l="1"/>
  <c r="A3" i="18"/>
  <c r="A3" i="15" l="1"/>
  <c r="Q12" i="6" l="1"/>
  <c r="O12" i="6"/>
  <c r="E9" i="11" l="1"/>
  <c r="M12" i="6"/>
  <c r="I9" i="11" l="1"/>
  <c r="I12" i="11" s="1"/>
  <c r="XEB318" i="15"/>
  <c r="XEX318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DA19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2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<sst xmlns="http://schemas.openxmlformats.org/spreadsheetml/2006/main" count="1837" uniqueCount="529">
  <si>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</si>
  <si>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</si>
  <si>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</si>
  <si>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</si>
  <si>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</si>
  <si>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</si>
  <si>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</si>
  <si>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</si>
  <si>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</si>
  <si>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</si>
  <si>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</si>
  <si>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</si>
  <si>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</si>
  <si>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</si>
  <si>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</si>
  <si>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</si>
  <si>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</si>
  <si>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</si>
  <si>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</si>
  <si>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</si>
  <si>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</si>
  <si>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</si>
  <si>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</si>
  <si>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</si>
  <si>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</si>
  <si>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</si>
  <si>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</si>
  <si>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</si>
  <si>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</si>
  <si>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</si>
  <si>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</si>
  <si>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</si>
  <si>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</si>
  <si>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</si>
  <si>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</si>
  <si>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</si>
  <si>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</si>
  <si>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</si>
  <si>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</si>
  <si>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</si>
  <si>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</si>
  <si>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</si>
  <si>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</si>
  <si>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</si>
  <si>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</si>
  <si>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</si>
  <si>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</si>
  <si>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</si>
  <si>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</si>
  <si>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</si>
  <si>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</si>
  <si>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</si>
  <si>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</si>
  <si>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</si>
  <si>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</si>
  <si>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</si>
  <si>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</si>
  <si>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</si>
  <si>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</si>
  <si>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</si>
  <si>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</si>
  <si>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</si>
  <si>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</si>
  <si>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</si>
  <si>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</si>
  <si>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</si>
  <si>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</si>
  <si>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</si>
  <si>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</si>
  <si>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</si>
  <si>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</si>
  <si>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</si>
  <si>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</si>
  <si>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</si>
  <si>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</si>
  <si>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</si>
  <si>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</si>
  <si>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</si>
  <si>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</si>
  <si>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</si>
  <si>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</si>
  <si>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</si>
  <si>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</si>
  <si>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</si>
  <si>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</si>
  <si>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</si>
  <si>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</si>
  <si>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</si>
  <si>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</si>
  <si>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</si>
  <si>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</si>
  <si>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</si>
  <si>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</si>
  <si>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</si>
  <si>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</si>
  <si>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</si>
  <si>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</si>
  <si>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</si>
  <si>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</si>
  <si>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</si>
  <si>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</si>
  <si>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</si>
  <si>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</si>
  <si>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</si>
  <si>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</si>
  <si>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</si>
  <si>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</si>
  <si>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</si>
  <si>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</si>
  <si>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</si>
  <si>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</si>
  <si>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</si>
  <si>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</si>
  <si>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</si>
  <si>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</si>
  <si>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</si>
  <si>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</si>
  <si>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</si>
  <si>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</si>
  <si>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</si>
  <si>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</si>
  <si>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</si>
  <si>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</si>
  <si>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</si>
  <si>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</si>
  <si>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</si>
  <si>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</si>
  <si>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</si>
  <si>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</si>
  <si>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</si>
  <si>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</si>
  <si>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</si>
  <si>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</si>
  <si>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</si>
  <si>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</si>
  <si>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</si>
  <si>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</si>
  <si>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</si>
  <si>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</si>
  <si>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</si>
  <si>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</si>
  <si>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</si>
  <si>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</si>
  <si>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</si>
  <si>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</si>
  <si>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</si>
  <si>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</si>
  <si>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</si>
  <si>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</si>
  <si>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</si>
  <si>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</si>
  <si>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</si>
  <si>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</si>
  <si>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</si>
  <si>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</si>
  <si>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</si>
  <si>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</si>
  <si>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</si>
  <si>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</si>
  <si>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</si>
  <si>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</si>
  <si>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</si>
  <si>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</si>
  <si>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</si>
  <si>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</si>
  <si>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</si>
  <si>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</si>
  <si>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</si>
  <si>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</si>
  <si>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</si>
  <si>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</si>
  <si>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</si>
  <si>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</si>
  <si>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</si>
  <si>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</si>
  <si>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</si>
  <si>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</si>
  <si>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</si>
  <si>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</si>
  <si>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</si>
  <si>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</si>
  <si>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</si>
  <si>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</si>
  <si>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</si>
  <si>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</si>
  <si>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</si>
  <si>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</si>
  <si>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</si>
  <si>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</si>
  <si>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</si>
  <si>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</si>
  <si>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</si>
  <si>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</si>
  <si>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</si>
  <si>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</si>
  <si>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</si>
  <si>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</si>
  <si>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</si>
  <si>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</si>
  <si>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</si>
  <si>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</si>
  <si>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</si>
  <si>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</si>
  <si>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</si>
  <si>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</si>
  <si>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</si>
  <si>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</si>
  <si>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</si>
  <si>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</si>
  <si>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</si>
  <si>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</si>
  <si>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</si>
  <si>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</si>
  <si>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</si>
  <si>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</si>
  <si>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</si>
  <si>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</si>
  <si>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</si>
  <si>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</si>
  <si>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</si>
  <si>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</si>
  <si>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</si>
  <si>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</si>
  <si>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</si>
  <si>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</si>
  <si>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</si>
  <si>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</si>
  <si>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</si>
  <si>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</si>
  <si>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</si>
  <si>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</si>
  <si>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</si>
  <si>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</si>
  <si>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</si>
  <si>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</si>
  <si>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</si>
  <si>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</si>
  <si>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</si>
  <si>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</si>
  <si>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</si>
  <si>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</si>
  <si>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</si>
  <si>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</si>
  <si>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</si>
  <si>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</si>
  <si>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</si>
  <si>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</si>
  <si>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</si>
  <si>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</si>
  <si>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</si>
  <si>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</si>
  <si>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</si>
  <si>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</si>
  <si>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</si>
  <si>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</si>
  <si>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</si>
  <si>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</si>
  <si>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</si>
  <si>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</si>
  <si>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</si>
  <si>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</si>
  <si>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</si>
  <si>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</si>
  <si>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</si>
  <si>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</si>
  <si>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</si>
  <si>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</si>
  <si>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</si>
  <si>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</si>
  <si>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</si>
  <si>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</si>
  <si>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</si>
  <si>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</si>
  <si>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</si>
  <si>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</si>
  <si>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</si>
  <si>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</si>
  <si>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</si>
  <si>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</si>
  <si>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</si>
  <si>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</si>
  <si>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</si>
  <si>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</si>
  <si>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</si>
  <si>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</si>
  <si>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</si>
  <si>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</si>
  <si>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</si>
  <si>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</si>
  <si>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</si>
  <si>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</si>
  <si>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</si>
  <si>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</si>
  <si>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</si>
  <si>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</si>
  <si>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</si>
  <si>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</si>
  <si>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</si>
  <si>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</si>
  <si>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</si>
  <si>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</si>
  <si>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</si>
  <si>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</si>
  <si>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</si>
  <si>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</si>
  <si>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</si>
  <si>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</si>
  <si>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</si>
  <si>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</si>
  <si>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</si>
  <si>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</si>
  <si>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</si>
  <si>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</si>
  <si>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</si>
  <si>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</si>
  <si>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</si>
  <si>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</si>
  <si>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</si>
  <si>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</si>
  <si>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</si>
  <si>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</si>
  <si>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</si>
  <si>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</si>
  <si>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</si>
  <si>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</si>
  <si>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</si>
  <si>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</si>
  <si>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</si>
  <si>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</si>
  <si>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</si>
  <si>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</si>
  <si>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</si>
  <si>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</si>
  <si>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</si>
  <si>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</si>
  <si>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</si>
  <si>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</si>
  <si>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</si>
  <si>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</si>
  <si>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</si>
  <si>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</si>
  <si>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</si>
  <si>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</si>
  <si>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</si>
  <si>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</si>
  <si>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</si>
  <si>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</si>
  <si>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</si>
  <si>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</si>
  <si>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</si>
  <si>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</si>
  <si>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</si>
  <si>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</si>
  <si>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</si>
  <si>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</si>
  <si>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</si>
  <si>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</si>
  <si>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</si>
  <si>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</si>
  <si>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</si>
  <si>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</si>
  <si>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</si>
  <si>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</si>
  <si>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</si>
  <si>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</si>
  <si>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</si>
  <si>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</si>
  <si>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</si>
  <si>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</si>
  <si>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</si>
  <si>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</si>
  <si>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</si>
  <si>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</si>
  <si>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</si>
  <si>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</si>
  <si>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</si>
  <si>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</si>
  <si>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</si>
  <si>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</si>
  <si>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</si>
  <si>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</si>
  <si>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</si>
  <si>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</si>
  <si>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</si>
  <si>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</si>
  <si>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</si>
  <si>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</si>
  <si>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</si>
  <si>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</si>
  <si>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</si>
  <si>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</si>
  <si>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</si>
  <si>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</si>
  <si>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</si>
  <si>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</si>
  <si>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</si>
  <si>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</si>
  <si>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</si>
  <si>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</si>
  <si>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</si>
  <si>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</si>
  <si>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</si>
  <si>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</si>
  <si>
    <t>1402/10/30</t>
  </si>
  <si>
    <t>سیمان فارس نو (سفانو)</t>
  </si>
  <si>
    <t>سیمان آرتا اردبیل (ساربیل)</t>
  </si>
  <si>
    <t>سر. خوارزمی (وخارزم)</t>
  </si>
  <si>
    <t>سایپا (خساپا)</t>
  </si>
  <si>
    <t>سر. توسعه گوهران امید (گوهرانح)</t>
  </si>
  <si>
    <t>بیمه البرز (حق تقدم) (البرزح)</t>
  </si>
  <si>
    <t>صنایع شیمیایی کیمیاگران امروز (شکام)</t>
  </si>
  <si>
    <t>1402/10/21</t>
  </si>
  <si>
    <t>1402/10/24</t>
  </si>
  <si>
    <t>1402/10/27</t>
  </si>
  <si>
    <t>1402/10/28</t>
  </si>
  <si>
    <t>سر. بهمن (وبهمن)</t>
  </si>
  <si>
    <t>بانک اقتصاد نوین (ونوین)</t>
  </si>
  <si>
    <t>آنتی بیوتیک سازی ایران (بیوتیک)</t>
  </si>
  <si>
    <t>1402/11/08</t>
  </si>
  <si>
    <t>1402/11/15</t>
  </si>
  <si>
    <t>1402/11/17</t>
  </si>
  <si>
    <t>1402/11/18</t>
  </si>
  <si>
    <t>1402/11/24</t>
  </si>
  <si>
    <t>1402/11/25</t>
  </si>
  <si>
    <t>1402/11/28</t>
  </si>
  <si>
    <t>فرآوری مواد معدنی (فرآور)</t>
  </si>
  <si>
    <t>ایران مرینوس (نمرینو)</t>
  </si>
  <si>
    <t>داروسازی کوثر (دکوثر)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</si>
  <si>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</si>
  <si>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</si>
  <si>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</si>
  <si>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</si>
  <si>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</si>
  <si>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</si>
  <si>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</si>
  <si>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فولاد آلیاژی ایران (حق تقدم) (فولاژح)</t>
  </si>
  <si>
    <t>لیزینگ کارآفرین (حق تقدم) (ولکارح)</t>
  </si>
  <si>
    <t>سر. پردیس (حق تقدم) (پردیسح)</t>
  </si>
  <si>
    <t>1402/12/05</t>
  </si>
  <si>
    <t>1402/12/09</t>
  </si>
  <si>
    <t>1402/12/17</t>
  </si>
  <si>
    <t>1402/12/21</t>
  </si>
  <si>
    <t>1402/12/23</t>
  </si>
  <si>
    <t>1402/12/26</t>
  </si>
  <si>
    <t>1402/12/27</t>
  </si>
  <si>
    <t>1402/12/28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</si>
  <si>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</si>
  <si>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</si>
  <si>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</si>
  <si>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</si>
  <si>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</si>
  <si>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</si>
  <si>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</si>
  <si>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1403/01/15</t>
  </si>
  <si>
    <t>1403/01/18</t>
  </si>
  <si>
    <t>1403/01/20</t>
  </si>
  <si>
    <t>1403/01/26</t>
  </si>
  <si>
    <t>1403/01/27</t>
  </si>
  <si>
    <t>1403/01/28</t>
  </si>
  <si>
    <t>1403/01/29</t>
  </si>
  <si>
    <t>1403/01/30</t>
  </si>
  <si>
    <t>1403/02/31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</si>
  <si>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</si>
  <si>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</si>
  <si>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</si>
  <si>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</si>
  <si>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</si>
  <si>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</si>
  <si>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</si>
  <si>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</si>
  <si>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</si>
  <si>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</si>
  <si>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>1403/02/10</t>
  </si>
  <si>
    <t>1403/02/12</t>
  </si>
  <si>
    <t>1403/02/13</t>
  </si>
  <si>
    <t>1403/02/16</t>
  </si>
  <si>
    <t>1403/02/17</t>
  </si>
  <si>
    <t>1403/02/18</t>
  </si>
  <si>
    <t>1403/02/22</t>
  </si>
  <si>
    <t>1403/02/23</t>
  </si>
  <si>
    <t>1403/02/24</t>
  </si>
  <si>
    <t>1403/02/25</t>
  </si>
  <si>
    <t>1403/02/26</t>
  </si>
  <si>
    <t>1403/02/27</t>
  </si>
  <si>
    <t>1403/02/29</t>
  </si>
  <si>
    <t>مبین انرژی خلیج فارس (حق تقدم) (مبینح)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</si>
  <si>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</si>
  <si>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</si>
  <si>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</si>
  <si>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</si>
  <si>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</si>
  <si>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</si>
  <si>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</si>
  <si>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</si>
  <si>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</si>
  <si>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منتهی به 1403/03/31</t>
  </si>
  <si>
    <t>1403/03/31</t>
  </si>
  <si>
    <t>طی خرداد ماه</t>
  </si>
  <si>
    <t>از ابتدای سال مالی تا پایان خرداد ماه</t>
  </si>
  <si>
    <t>برای ماه منتهی به 1403/03/31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</si>
  <si>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</si>
  <si>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</si>
  <si>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</si>
  <si>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</si>
  <si>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</si>
  <si>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</si>
  <si>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</si>
  <si>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</si>
  <si>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</si>
  <si>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</si>
  <si>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پیشگامان فن آوری و دانش آرامیس (تپسی)</t>
  </si>
  <si>
    <t>1388/11/17</t>
  </si>
  <si>
    <t>1403/03/01</t>
  </si>
  <si>
    <t>1403/03/02</t>
  </si>
  <si>
    <t>1403/03/05</t>
  </si>
  <si>
    <t>1403/03/06</t>
  </si>
  <si>
    <t>1403/03/07</t>
  </si>
  <si>
    <t>1403/03/09</t>
  </si>
  <si>
    <t>1403/03/12</t>
  </si>
  <si>
    <t>1403/03/13</t>
  </si>
  <si>
    <t>1403/03/19</t>
  </si>
  <si>
    <t>1403/03/20</t>
  </si>
  <si>
    <t>1403/03/21</t>
  </si>
  <si>
    <t>1403/03/22</t>
  </si>
  <si>
    <t>1403/03/23</t>
  </si>
  <si>
    <t>1403/03/26</t>
  </si>
  <si>
    <t>1403/03/27</t>
  </si>
  <si>
    <t>1403/03/29</t>
  </si>
  <si>
    <t>1403/03/30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</si>
</sst>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_-;[Red]\(#,##0\)"/>
  </numFmts>
  <fonts count="5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b/>
      <sz val="9"/>
      <color rgb="FF00A651"/>
      <name val="IranSansFaNum"/>
    </font>
    <font>
      <sz val="22"/>
      <color theme="1"/>
      <name val="B Mitra"/>
      <charset val="178"/>
    </font>
    <font>
      <b/>
      <sz val="20"/>
      <color theme="1" tint="4.9989318521683403E-2"/>
      <name val="B Mitra"/>
      <charset val="178"/>
    </font>
    <font>
      <sz val="20"/>
      <color theme="1" tint="4.9989318521683403E-2"/>
      <name val="B Mitra"/>
      <charset val="178"/>
    </font>
    <font>
      <b/>
      <sz val="16"/>
      <color theme="1" tint="4.9989318521683403E-2"/>
      <name val="B Mitra"/>
      <charset val="178"/>
    </font>
    <font>
      <sz val="18"/>
      <color theme="1" tint="4.9989318521683403E-2"/>
      <name val="B Mitra"/>
      <charset val="178"/>
    </font>
    <font>
      <b/>
      <sz val="10"/>
      <color theme="1" tint="4.9989318521683403E-2"/>
      <name val="B Mitra"/>
      <charset val="178"/>
    </font>
    <font>
      <b/>
      <sz val="14"/>
      <color theme="1" tint="4.9989318521683403E-2"/>
      <name val="B Mitra"/>
      <charset val="178"/>
    </font>
    <font>
      <sz val="11"/>
      <color theme="1" tint="4.9989318521683403E-2"/>
      <name val="B Mitra"/>
      <charset val="178"/>
    </font>
    <font>
      <b/>
      <sz val="12"/>
      <color theme="1" tint="4.9989318521683403E-2"/>
      <name val="B Mitra"/>
      <charset val="178"/>
    </font>
    <font>
      <sz val="12"/>
      <color theme="1" tint="4.9989318521683403E-2"/>
      <name val="B Mitra"/>
      <charset val="178"/>
    </font>
    <font>
      <sz val="14"/>
      <color theme="1" tint="4.9989318521683403E-2"/>
      <name val="B Mitra"/>
      <charset val="178"/>
    </font>
    <font>
      <sz val="16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12"/>
      <color theme="1" tint="4.9989318521683403E-2"/>
      <name val="B Nazanin"/>
      <charset val="178"/>
    </font>
    <font>
      <sz val="10"/>
      <color theme="1" tint="4.9989318521683403E-2"/>
      <name val="B Mitra"/>
      <charset val="178"/>
    </font>
    <font>
      <sz val="11"/>
      <color rgb="FFFF0000"/>
      <name val="B Mitra"/>
      <charset val="178"/>
    </font>
    <font>
      <sz val="9"/>
      <color theme="1"/>
      <name val="WYeka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8" fillId="0" borderId="0" xfId="0" applyFont="1"/>
    <xf numFmtId="0" fontId="14" fillId="0" borderId="0" xfId="0" applyFont="1"/>
    <xf numFmtId="164" fontId="7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8" fillId="0" borderId="0" xfId="1" applyNumberFormat="1" applyFont="1" applyFill="1"/>
    <xf numFmtId="0" fontId="10" fillId="0" borderId="0" xfId="0" applyFont="1"/>
    <xf numFmtId="164" fontId="10" fillId="0" borderId="0" xfId="0" applyNumberFormat="1" applyFont="1"/>
    <xf numFmtId="164" fontId="23" fillId="0" borderId="0" xfId="1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right" vertical="center" readingOrder="2"/>
    </xf>
    <xf numFmtId="164" fontId="24" fillId="0" borderId="0" xfId="0" applyNumberFormat="1" applyFont="1" applyAlignment="1">
      <alignment vertical="center" wrapText="1"/>
    </xf>
    <xf numFmtId="3" fontId="10" fillId="0" borderId="0" xfId="0" applyNumberFormat="1" applyFont="1"/>
    <xf numFmtId="0" fontId="20" fillId="0" borderId="0" xfId="0" applyFont="1"/>
    <xf numFmtId="0" fontId="28" fillId="0" borderId="0" xfId="0" applyFont="1" applyAlignment="1">
      <alignment horizontal="right" vertical="center" readingOrder="2"/>
    </xf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vertical="center" readingOrder="2"/>
    </xf>
    <xf numFmtId="0" fontId="29" fillId="0" borderId="1" xfId="0" applyFont="1" applyBorder="1" applyAlignment="1">
      <alignment horizontal="center"/>
    </xf>
    <xf numFmtId="164" fontId="29" fillId="0" borderId="1" xfId="1" applyNumberFormat="1" applyFont="1" applyFill="1" applyBorder="1" applyAlignment="1">
      <alignment horizontal="center"/>
    </xf>
    <xf numFmtId="49" fontId="29" fillId="0" borderId="0" xfId="0" applyNumberFormat="1" applyFont="1" applyAlignment="1">
      <alignment horizontal="center" vertical="center" readingOrder="2"/>
    </xf>
    <xf numFmtId="164" fontId="28" fillId="0" borderId="0" xfId="1" applyNumberFormat="1" applyFont="1" applyFill="1" applyAlignment="1">
      <alignment horizontal="center" readingOrder="2"/>
    </xf>
    <xf numFmtId="10" fontId="28" fillId="0" borderId="0" xfId="2" applyNumberFormat="1" applyFont="1" applyFill="1" applyAlignment="1">
      <alignment horizontal="center" vertical="center" wrapText="1" readingOrder="2"/>
    </xf>
    <xf numFmtId="0" fontId="28" fillId="0" borderId="0" xfId="0" applyFont="1" applyAlignment="1">
      <alignment horizontal="center" vertical="center" readingOrder="2"/>
    </xf>
    <xf numFmtId="164" fontId="28" fillId="0" borderId="0" xfId="1" applyNumberFormat="1" applyFont="1" applyFill="1" applyAlignment="1">
      <alignment vertical="center" readingOrder="2"/>
    </xf>
    <xf numFmtId="40" fontId="28" fillId="0" borderId="0" xfId="0" applyNumberFormat="1" applyFont="1" applyAlignment="1">
      <alignment horizontal="center" vertical="center" wrapText="1" readingOrder="2"/>
    </xf>
    <xf numFmtId="164" fontId="28" fillId="0" borderId="1" xfId="1" applyNumberFormat="1" applyFont="1" applyFill="1" applyBorder="1" applyAlignment="1">
      <alignment vertical="center" readingOrder="2"/>
    </xf>
    <xf numFmtId="0" fontId="29" fillId="0" borderId="0" xfId="0" applyFont="1" applyAlignment="1">
      <alignment horizontal="right" vertical="center"/>
    </xf>
    <xf numFmtId="164" fontId="28" fillId="0" borderId="10" xfId="1" applyNumberFormat="1" applyFont="1" applyFill="1" applyBorder="1" applyAlignment="1">
      <alignment vertical="center" readingOrder="2"/>
    </xf>
    <xf numFmtId="9" fontId="28" fillId="0" borderId="3" xfId="2" applyFont="1" applyFill="1" applyBorder="1" applyAlignment="1">
      <alignment horizontal="center" vertical="center" readingOrder="2"/>
    </xf>
    <xf numFmtId="10" fontId="28" fillId="0" borderId="3" xfId="2" applyNumberFormat="1" applyFont="1" applyFill="1" applyBorder="1" applyAlignment="1">
      <alignment horizontal="center" vertical="center" readingOrder="2"/>
    </xf>
    <xf numFmtId="0" fontId="30" fillId="0" borderId="0" xfId="0" applyFont="1" applyAlignment="1">
      <alignment horizontal="right" vertical="center"/>
    </xf>
    <xf numFmtId="0" fontId="30" fillId="0" borderId="0" xfId="0" applyFont="1"/>
    <xf numFmtId="164" fontId="30" fillId="0" borderId="0" xfId="1" applyNumberFormat="1" applyFont="1" applyFill="1"/>
    <xf numFmtId="164" fontId="31" fillId="0" borderId="0" xfId="1" applyNumberFormat="1" applyFont="1" applyFill="1" applyBorder="1" applyAlignment="1">
      <alignment vertical="center" wrapText="1"/>
    </xf>
    <xf numFmtId="164" fontId="31" fillId="0" borderId="0" xfId="1" applyNumberFormat="1" applyFont="1" applyFill="1"/>
    <xf numFmtId="3" fontId="32" fillId="0" borderId="0" xfId="0" applyNumberFormat="1" applyFont="1"/>
    <xf numFmtId="164" fontId="7" fillId="0" borderId="0" xfId="1" applyNumberFormat="1" applyFont="1" applyFill="1" applyAlignment="1">
      <alignment horizontal="center" vertical="center"/>
    </xf>
    <xf numFmtId="164" fontId="8" fillId="0" borderId="0" xfId="1" applyNumberFormat="1" applyFont="1" applyFill="1" applyAlignment="1">
      <alignment vertical="center"/>
    </xf>
    <xf numFmtId="164" fontId="35" fillId="0" borderId="0" xfId="1" applyNumberFormat="1" applyFont="1" applyFill="1" applyAlignment="1">
      <alignment horizontal="center" vertical="center"/>
    </xf>
    <xf numFmtId="164" fontId="35" fillId="0" borderId="0" xfId="1" applyNumberFormat="1" applyFont="1" applyFill="1" applyAlignment="1">
      <alignment vertical="center"/>
    </xf>
    <xf numFmtId="10" fontId="35" fillId="0" borderId="0" xfId="2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 readingOrder="2"/>
    </xf>
    <xf numFmtId="37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4" fontId="35" fillId="0" borderId="0" xfId="1" applyNumberFormat="1" applyFont="1" applyFill="1" applyAlignment="1">
      <alignment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 readingOrder="2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readingOrder="2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7" fontId="37" fillId="0" borderId="0" xfId="0" quotePrefix="1" applyNumberFormat="1" applyFont="1" applyAlignment="1">
      <alignment horizontal="right" vertical="center" wrapText="1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 readingOrder="2"/>
    </xf>
    <xf numFmtId="0" fontId="38" fillId="0" borderId="0" xfId="0" applyFont="1" applyAlignment="1">
      <alignment horizontal="center"/>
    </xf>
    <xf numFmtId="164" fontId="35" fillId="0" borderId="2" xfId="0" applyNumberFormat="1" applyFont="1" applyBorder="1" applyAlignment="1">
      <alignment horizontal="center" vertical="center" readingOrder="2"/>
    </xf>
    <xf numFmtId="10" fontId="35" fillId="0" borderId="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164" fontId="42" fillId="0" borderId="0" xfId="1" applyNumberFormat="1" applyFont="1" applyFill="1" applyAlignment="1">
      <alignment horizontal="center" vertical="center" wrapText="1" shrinkToFit="1"/>
    </xf>
    <xf numFmtId="164" fontId="42" fillId="0" borderId="0" xfId="1" applyNumberFormat="1" applyFont="1" applyFill="1" applyAlignment="1">
      <alignment vertical="center"/>
    </xf>
    <xf numFmtId="164" fontId="42" fillId="0" borderId="0" xfId="1" applyNumberFormat="1" applyFont="1" applyFill="1" applyBorder="1" applyAlignment="1">
      <alignment horizontal="center" vertical="center" wrapText="1" shrinkToFit="1"/>
    </xf>
    <xf numFmtId="164" fontId="42" fillId="0" borderId="0" xfId="1" applyNumberFormat="1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/>
    <xf numFmtId="164" fontId="44" fillId="0" borderId="0" xfId="1" applyNumberFormat="1" applyFont="1" applyFill="1" applyAlignment="1">
      <alignment horizontal="center"/>
    </xf>
    <xf numFmtId="164" fontId="44" fillId="0" borderId="0" xfId="1" applyNumberFormat="1" applyFont="1" applyFill="1"/>
    <xf numFmtId="0" fontId="44" fillId="0" borderId="0" xfId="0" applyFont="1" applyAlignment="1">
      <alignment horizontal="center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164" fontId="44" fillId="0" borderId="4" xfId="1" applyNumberFormat="1" applyFont="1" applyFill="1" applyBorder="1" applyAlignment="1">
      <alignment horizontal="center" vertical="center" wrapText="1"/>
    </xf>
    <xf numFmtId="164" fontId="44" fillId="0" borderId="0" xfId="1" applyNumberFormat="1" applyFont="1" applyFill="1" applyAlignment="1">
      <alignment horizontal="center" vertical="center" wrapText="1"/>
    </xf>
    <xf numFmtId="164" fontId="43" fillId="0" borderId="0" xfId="1" applyNumberFormat="1" applyFont="1" applyFill="1" applyAlignment="1">
      <alignment vertical="center"/>
    </xf>
    <xf numFmtId="0" fontId="43" fillId="0" borderId="0" xfId="0" applyFont="1"/>
    <xf numFmtId="37" fontId="42" fillId="0" borderId="0" xfId="0" applyNumberFormat="1" applyFont="1" applyAlignment="1">
      <alignment horizontal="center" vertical="center" wrapText="1"/>
    </xf>
    <xf numFmtId="164" fontId="43" fillId="0" borderId="8" xfId="1" applyNumberFormat="1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164" fontId="44" fillId="0" borderId="8" xfId="1" applyNumberFormat="1" applyFont="1" applyFill="1" applyBorder="1" applyAlignment="1">
      <alignment horizontal="right" vertical="center" wrapText="1" readingOrder="2"/>
    </xf>
    <xf numFmtId="0" fontId="42" fillId="0" borderId="0" xfId="0" applyFont="1"/>
    <xf numFmtId="164" fontId="42" fillId="0" borderId="0" xfId="1" applyNumberFormat="1" applyFont="1" applyFill="1"/>
    <xf numFmtId="165" fontId="43" fillId="0" borderId="0" xfId="1" applyNumberFormat="1" applyFont="1" applyFill="1"/>
    <xf numFmtId="164" fontId="43" fillId="0" borderId="0" xfId="1" applyNumberFormat="1" applyFont="1" applyFill="1" applyAlignment="1">
      <alignment horizontal="center" vertical="center"/>
    </xf>
    <xf numFmtId="165" fontId="43" fillId="0" borderId="1" xfId="1" applyNumberFormat="1" applyFont="1" applyFill="1" applyBorder="1" applyAlignment="1">
      <alignment horizontal="center" vertical="center" wrapText="1"/>
    </xf>
    <xf numFmtId="165" fontId="43" fillId="0" borderId="1" xfId="1" applyNumberFormat="1" applyFont="1" applyFill="1" applyBorder="1" applyAlignment="1">
      <alignment horizontal="center" vertical="center"/>
    </xf>
    <xf numFmtId="165" fontId="43" fillId="0" borderId="0" xfId="1" applyNumberFormat="1" applyFont="1" applyFill="1" applyAlignment="1">
      <alignment horizontal="center" vertical="center"/>
    </xf>
    <xf numFmtId="164" fontId="43" fillId="0" borderId="0" xfId="1" applyNumberFormat="1" applyFont="1" applyFill="1" applyBorder="1" applyAlignment="1">
      <alignment vertical="center" wrapText="1"/>
    </xf>
    <xf numFmtId="165" fontId="40" fillId="0" borderId="0" xfId="1" applyNumberFormat="1" applyFont="1" applyFill="1"/>
    <xf numFmtId="164" fontId="43" fillId="0" borderId="0" xfId="1" applyNumberFormat="1" applyFont="1" applyFill="1"/>
    <xf numFmtId="164" fontId="40" fillId="0" borderId="0" xfId="1" applyNumberFormat="1" applyFont="1" applyFill="1"/>
    <xf numFmtId="164" fontId="39" fillId="0" borderId="8" xfId="1" applyNumberFormat="1" applyFont="1" applyFill="1" applyBorder="1" applyAlignment="1">
      <alignment vertical="center"/>
    </xf>
    <xf numFmtId="165" fontId="39" fillId="0" borderId="0" xfId="1" applyNumberFormat="1" applyFont="1" applyFill="1" applyBorder="1" applyAlignment="1">
      <alignment vertical="center"/>
    </xf>
    <xf numFmtId="164" fontId="39" fillId="0" borderId="0" xfId="1" applyNumberFormat="1" applyFont="1" applyFill="1" applyBorder="1" applyAlignment="1">
      <alignment horizontal="center" vertical="center"/>
    </xf>
    <xf numFmtId="165" fontId="35" fillId="0" borderId="0" xfId="1" applyNumberFormat="1" applyFont="1" applyFill="1" applyAlignment="1">
      <alignment vertical="center"/>
    </xf>
    <xf numFmtId="164" fontId="34" fillId="0" borderId="0" xfId="1" applyNumberFormat="1" applyFont="1" applyFill="1" applyBorder="1" applyAlignment="1">
      <alignment horizontal="center" vertical="center" readingOrder="2"/>
    </xf>
    <xf numFmtId="164" fontId="41" fillId="0" borderId="8" xfId="1" applyNumberFormat="1" applyFont="1" applyFill="1" applyBorder="1" applyAlignment="1">
      <alignment vertical="center"/>
    </xf>
    <xf numFmtId="164" fontId="43" fillId="0" borderId="0" xfId="1" applyNumberFormat="1" applyFont="1" applyFill="1" applyBorder="1" applyAlignment="1">
      <alignment vertical="center" wrapText="1" readingOrder="2"/>
    </xf>
    <xf numFmtId="0" fontId="41" fillId="0" borderId="1" xfId="0" applyFont="1" applyBorder="1" applyAlignment="1">
      <alignment horizontal="right" vertical="center" wrapText="1" readingOrder="2"/>
    </xf>
    <xf numFmtId="0" fontId="41" fillId="0" borderId="0" xfId="0" applyFont="1" applyAlignment="1">
      <alignment vertical="center" wrapText="1" readingOrder="2"/>
    </xf>
    <xf numFmtId="0" fontId="42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 readingOrder="2"/>
    </xf>
    <xf numFmtId="0" fontId="41" fillId="0" borderId="1" xfId="0" applyFont="1" applyBorder="1" applyAlignment="1">
      <alignment vertical="center" wrapText="1" readingOrder="2"/>
    </xf>
    <xf numFmtId="0" fontId="42" fillId="0" borderId="0" xfId="0" applyFont="1" applyAlignment="1">
      <alignment horizontal="center" vertical="center" wrapText="1" readingOrder="2"/>
    </xf>
    <xf numFmtId="37" fontId="42" fillId="0" borderId="0" xfId="0" applyNumberFormat="1" applyFont="1" applyAlignment="1">
      <alignment horizontal="right" vertical="center" wrapText="1"/>
    </xf>
    <xf numFmtId="0" fontId="43" fillId="0" borderId="0" xfId="0" applyFont="1" applyAlignment="1">
      <alignment horizontal="right" vertical="center" wrapText="1" readingOrder="2"/>
    </xf>
    <xf numFmtId="0" fontId="43" fillId="0" borderId="0" xfId="0" applyFont="1" applyAlignment="1">
      <alignment vertical="center" wrapText="1"/>
    </xf>
    <xf numFmtId="164" fontId="43" fillId="0" borderId="0" xfId="0" applyNumberFormat="1" applyFont="1"/>
    <xf numFmtId="3" fontId="43" fillId="0" borderId="0" xfId="0" applyNumberFormat="1" applyFont="1"/>
    <xf numFmtId="164" fontId="42" fillId="0" borderId="1" xfId="1" applyNumberFormat="1" applyFont="1" applyFill="1" applyBorder="1"/>
    <xf numFmtId="164" fontId="41" fillId="0" borderId="14" xfId="1" applyNumberFormat="1" applyFont="1" applyFill="1" applyBorder="1" applyAlignment="1">
      <alignment horizontal="center" vertical="center" wrapText="1" readingOrder="2"/>
    </xf>
    <xf numFmtId="164" fontId="42" fillId="0" borderId="0" xfId="1" applyNumberFormat="1" applyFont="1" applyFill="1" applyAlignment="1">
      <alignment vertical="center" wrapText="1"/>
    </xf>
    <xf numFmtId="164" fontId="42" fillId="0" borderId="3" xfId="1" applyNumberFormat="1" applyFont="1" applyFill="1" applyBorder="1" applyAlignment="1">
      <alignment vertical="center" wrapText="1"/>
    </xf>
    <xf numFmtId="10" fontId="38" fillId="0" borderId="2" xfId="2" applyNumberFormat="1" applyFont="1" applyFill="1" applyBorder="1" applyAlignment="1">
      <alignment horizontal="center" vertical="center" wrapText="1" readingOrder="2"/>
    </xf>
    <xf numFmtId="164" fontId="41" fillId="0" borderId="1" xfId="1" applyNumberFormat="1" applyFont="1" applyFill="1" applyBorder="1" applyAlignment="1">
      <alignment horizontal="center" vertical="center" wrapText="1" readingOrder="2"/>
    </xf>
    <xf numFmtId="164" fontId="42" fillId="0" borderId="0" xfId="1" applyNumberFormat="1" applyFont="1" applyFill="1" applyBorder="1" applyAlignment="1">
      <alignment horizontal="center" vertical="center"/>
    </xf>
    <xf numFmtId="164" fontId="42" fillId="0" borderId="0" xfId="1" applyNumberFormat="1" applyFont="1" applyFill="1" applyBorder="1"/>
    <xf numFmtId="10" fontId="42" fillId="0" borderId="0" xfId="2" applyNumberFormat="1" applyFont="1" applyFill="1" applyBorder="1" applyAlignment="1">
      <alignment horizontal="center" vertical="center" wrapText="1"/>
    </xf>
    <xf numFmtId="10" fontId="42" fillId="0" borderId="8" xfId="2" applyNumberFormat="1" applyFont="1" applyFill="1" applyBorder="1" applyAlignment="1">
      <alignment horizontal="center" vertical="center"/>
    </xf>
    <xf numFmtId="164" fontId="47" fillId="0" borderId="0" xfId="1" applyNumberFormat="1" applyFont="1" applyFill="1"/>
    <xf numFmtId="164" fontId="44" fillId="0" borderId="3" xfId="1" applyNumberFormat="1" applyFont="1" applyFill="1" applyBorder="1" applyAlignment="1">
      <alignment horizontal="center" vertical="center" wrapText="1"/>
    </xf>
    <xf numFmtId="164" fontId="43" fillId="0" borderId="0" xfId="1" applyNumberFormat="1" applyFont="1" applyFill="1" applyAlignment="1">
      <alignment horizontal="right" vertical="center"/>
    </xf>
    <xf numFmtId="164" fontId="35" fillId="0" borderId="0" xfId="1" applyNumberFormat="1" applyFont="1" applyFill="1" applyBorder="1" applyAlignment="1">
      <alignment horizontal="center" vertical="center" readingOrder="2"/>
    </xf>
    <xf numFmtId="164" fontId="42" fillId="0" borderId="0" xfId="1" applyNumberFormat="1" applyFont="1" applyFill="1" applyBorder="1" applyAlignment="1">
      <alignment horizontal="center" vertical="center" readingOrder="2"/>
    </xf>
    <xf numFmtId="0" fontId="28" fillId="0" borderId="0" xfId="0" applyFont="1" applyAlignment="1">
      <alignment horizontal="center"/>
    </xf>
    <xf numFmtId="165" fontId="34" fillId="0" borderId="0" xfId="1" applyNumberFormat="1" applyFont="1" applyFill="1" applyBorder="1" applyAlignment="1">
      <alignment horizontal="center" vertical="center" wrapText="1" readingOrder="2"/>
    </xf>
    <xf numFmtId="165" fontId="39" fillId="0" borderId="1" xfId="1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right" vertical="center" readingOrder="2"/>
    </xf>
    <xf numFmtId="37" fontId="41" fillId="0" borderId="1" xfId="0" applyNumberFormat="1" applyFont="1" applyBorder="1" applyAlignment="1">
      <alignment horizontal="center" vertical="center" wrapText="1" readingOrder="2"/>
    </xf>
    <xf numFmtId="0" fontId="27" fillId="0" borderId="0" xfId="0" applyFont="1" applyAlignment="1">
      <alignment vertical="center"/>
    </xf>
    <xf numFmtId="10" fontId="3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11" fillId="0" borderId="0" xfId="0" applyFont="1"/>
    <xf numFmtId="0" fontId="42" fillId="0" borderId="1" xfId="0" applyFont="1" applyBorder="1"/>
    <xf numFmtId="0" fontId="42" fillId="0" borderId="0" xfId="0" applyFont="1" applyAlignment="1">
      <alignment vertical="center" wrapText="1" readingOrder="2"/>
    </xf>
    <xf numFmtId="0" fontId="42" fillId="0" borderId="0" xfId="0" applyFont="1" applyAlignment="1">
      <alignment horizontal="center"/>
    </xf>
    <xf numFmtId="164" fontId="42" fillId="0" borderId="2" xfId="1" applyNumberFormat="1" applyFont="1" applyFill="1" applyBorder="1" applyAlignment="1">
      <alignment horizontal="center" vertical="center" readingOrder="2"/>
    </xf>
    <xf numFmtId="0" fontId="47" fillId="0" borderId="0" xfId="0" applyFont="1"/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35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1" xfId="0" applyFont="1" applyBorder="1"/>
    <xf numFmtId="0" fontId="41" fillId="0" borderId="14" xfId="0" applyFont="1" applyBorder="1" applyAlignment="1">
      <alignment horizontal="center" vertical="center" wrapText="1" readingOrder="2"/>
    </xf>
    <xf numFmtId="0" fontId="14" fillId="0" borderId="0" xfId="0" applyFont="1" applyAlignment="1">
      <alignment vertical="center" wrapText="1"/>
    </xf>
    <xf numFmtId="37" fontId="46" fillId="0" borderId="0" xfId="0" applyNumberFormat="1" applyFont="1" applyAlignment="1">
      <alignment horizontal="center" vertical="center" wrapText="1"/>
    </xf>
    <xf numFmtId="10" fontId="42" fillId="0" borderId="0" xfId="0" applyNumberFormat="1" applyFont="1" applyAlignment="1">
      <alignment horizontal="center" vertical="center"/>
    </xf>
    <xf numFmtId="164" fontId="38" fillId="0" borderId="8" xfId="1" applyNumberFormat="1" applyFont="1" applyFill="1" applyBorder="1" applyAlignment="1">
      <alignment vertical="center"/>
    </xf>
    <xf numFmtId="0" fontId="12" fillId="0" borderId="0" xfId="0" applyFont="1"/>
    <xf numFmtId="37" fontId="42" fillId="0" borderId="0" xfId="0" quotePrefix="1" applyNumberFormat="1" applyFont="1" applyAlignment="1">
      <alignment horizontal="center" vertical="center" wrapText="1"/>
    </xf>
    <xf numFmtId="164" fontId="14" fillId="0" borderId="0" xfId="0" applyNumberFormat="1" applyFont="1"/>
    <xf numFmtId="0" fontId="42" fillId="0" borderId="0" xfId="0" applyFont="1" applyAlignment="1">
      <alignment horizontal="right" vertical="center" wrapText="1" readingOrder="2"/>
    </xf>
    <xf numFmtId="3" fontId="42" fillId="0" borderId="0" xfId="0" applyNumberFormat="1" applyFont="1"/>
    <xf numFmtId="164" fontId="42" fillId="0" borderId="0" xfId="0" applyNumberFormat="1" applyFont="1"/>
    <xf numFmtId="37" fontId="41" fillId="0" borderId="11" xfId="0" applyNumberFormat="1" applyFont="1" applyBorder="1" applyAlignment="1">
      <alignment horizontal="center" vertical="center" wrapText="1"/>
    </xf>
    <xf numFmtId="3" fontId="41" fillId="0" borderId="11" xfId="0" applyNumberFormat="1" applyFont="1" applyBorder="1" applyAlignment="1">
      <alignment horizontal="center" vertical="center" wrapText="1"/>
    </xf>
    <xf numFmtId="37" fontId="42" fillId="0" borderId="0" xfId="0" quotePrefix="1" applyNumberFormat="1" applyFont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37" fontId="42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 wrapText="1"/>
    </xf>
    <xf numFmtId="37" fontId="42" fillId="0" borderId="0" xfId="0" applyNumberFormat="1" applyFont="1" applyAlignment="1">
      <alignment vertical="center"/>
    </xf>
    <xf numFmtId="164" fontId="42" fillId="0" borderId="8" xfId="1" applyNumberFormat="1" applyFont="1" applyFill="1" applyBorder="1" applyAlignment="1">
      <alignment vertical="center"/>
    </xf>
    <xf numFmtId="0" fontId="48" fillId="0" borderId="0" xfId="0" applyFont="1"/>
    <xf numFmtId="3" fontId="48" fillId="0" borderId="0" xfId="0" applyNumberFormat="1" applyFont="1"/>
    <xf numFmtId="3" fontId="40" fillId="0" borderId="0" xfId="0" applyNumberFormat="1" applyFont="1"/>
    <xf numFmtId="164" fontId="40" fillId="0" borderId="0" xfId="0" applyNumberFormat="1" applyFont="1"/>
    <xf numFmtId="0" fontId="42" fillId="0" borderId="0" xfId="0" applyFont="1" applyAlignment="1">
      <alignment horizontal="center" vertical="center"/>
    </xf>
    <xf numFmtId="164" fontId="39" fillId="0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40" fillId="2" borderId="0" xfId="1" applyNumberFormat="1" applyFont="1" applyFill="1"/>
    <xf numFmtId="164" fontId="7" fillId="0" borderId="0" xfId="5" applyNumberFormat="1" applyFont="1" applyFill="1" applyAlignment="1">
      <alignment horizontal="center" vertical="center"/>
    </xf>
    <xf numFmtId="164" fontId="7" fillId="0" borderId="0" xfId="5" applyNumberFormat="1" applyFont="1" applyFill="1" applyAlignment="1">
      <alignment vertical="center"/>
    </xf>
    <xf numFmtId="0" fontId="36" fillId="0" borderId="0" xfId="0" applyFont="1" applyAlignment="1">
      <alignment horizontal="center"/>
    </xf>
    <xf numFmtId="10" fontId="7" fillId="0" borderId="0" xfId="2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 readingOrder="2"/>
    </xf>
    <xf numFmtId="164" fontId="7" fillId="0" borderId="0" xfId="1" applyNumberFormat="1" applyFont="1" applyFill="1" applyBorder="1" applyAlignment="1">
      <alignment horizontal="center" vertical="center" readingOrder="2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 readingOrder="2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0" xfId="5" applyNumberFormat="1" applyFont="1" applyFill="1" applyAlignment="1">
      <alignment horizontal="left" vertical="center"/>
    </xf>
    <xf numFmtId="164" fontId="7" fillId="0" borderId="0" xfId="5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/>
    </xf>
    <xf numFmtId="164" fontId="7" fillId="0" borderId="0" xfId="5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164" fontId="7" fillId="0" borderId="0" xfId="5" applyNumberFormat="1" applyFont="1" applyFill="1" applyBorder="1" applyAlignment="1">
      <alignment horizontal="center" vertical="center" readingOrder="2"/>
    </xf>
    <xf numFmtId="164" fontId="7" fillId="0" borderId="0" xfId="5" applyNumberFormat="1" applyFont="1" applyFill="1" applyBorder="1" applyAlignment="1">
      <alignment vertical="center" readingOrder="2"/>
    </xf>
    <xf numFmtId="164" fontId="7" fillId="0" borderId="0" xfId="1" applyNumberFormat="1" applyFont="1" applyFill="1" applyBorder="1" applyAlignment="1">
      <alignment vertical="center" readingOrder="2"/>
    </xf>
    <xf numFmtId="164" fontId="7" fillId="0" borderId="2" xfId="5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>
      <alignment vertical="center" wrapText="1" readingOrder="2"/>
    </xf>
    <xf numFmtId="0" fontId="7" fillId="0" borderId="0" xfId="0" applyFont="1" applyFill="1" applyAlignment="1">
      <alignment vertical="center" wrapText="1" readingOrder="2"/>
    </xf>
    <xf numFmtId="0" fontId="7" fillId="0" borderId="0" xfId="0" applyFont="1" applyFill="1" applyAlignment="1">
      <alignment horizontal="center" vertical="center" readingOrder="2"/>
    </xf>
    <xf numFmtId="37" fontId="7" fillId="0" borderId="0" xfId="0" quotePrefix="1" applyNumberFormat="1" applyFont="1" applyFill="1" applyAlignment="1">
      <alignment horizontal="right" vertical="center" wrapText="1"/>
    </xf>
    <xf numFmtId="37" fontId="7" fillId="0" borderId="0" xfId="0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65" fontId="7" fillId="0" borderId="0" xfId="1" applyNumberFormat="1" applyFont="1" applyFill="1" applyAlignment="1">
      <alignment vertical="center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5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Border="1" applyAlignment="1">
      <alignment horizontal="center" vertical="center" wrapText="1" readingOrder="2"/>
    </xf>
    <xf numFmtId="164" fontId="7" fillId="0" borderId="1" xfId="1" applyNumberFormat="1" applyFont="1" applyFill="1" applyBorder="1" applyAlignment="1">
      <alignment horizontal="center" vertical="center" wrapText="1" readingOrder="2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165" fontId="6" fillId="0" borderId="4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33" fillId="0" borderId="8" xfId="1" applyNumberFormat="1" applyFont="1" applyFill="1" applyBorder="1" applyAlignment="1">
      <alignment horizontal="center" vertical="center" readingOrder="2"/>
    </xf>
    <xf numFmtId="164" fontId="33" fillId="0" borderId="0" xfId="1" applyNumberFormat="1" applyFont="1" applyFill="1" applyBorder="1" applyAlignment="1">
      <alignment horizontal="center" vertical="center" readingOrder="2"/>
    </xf>
    <xf numFmtId="164" fontId="33" fillId="0" borderId="8" xfId="1" applyNumberFormat="1" applyFont="1" applyFill="1" applyBorder="1" applyAlignment="1">
      <alignment horizontal="left" vertical="center" readingOrder="2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5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6" fillId="0" borderId="3" xfId="0" applyFont="1" applyFill="1" applyBorder="1" applyAlignment="1">
      <alignment horizontal="center" vertical="center" wrapText="1" readingOrder="2"/>
    </xf>
    <xf numFmtId="165" fontId="6" fillId="0" borderId="4" xfId="0" applyNumberFormat="1" applyFont="1" applyFill="1" applyBorder="1" applyAlignment="1">
      <alignment horizontal="center" vertical="center" wrapText="1" readingOrder="2"/>
    </xf>
    <xf numFmtId="0" fontId="6" fillId="0" borderId="4" xfId="0" applyFont="1" applyFill="1" applyBorder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37" fontId="6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horizontal="center" vertical="center" wrapText="1"/>
    </xf>
    <xf numFmtId="10" fontId="33" fillId="0" borderId="8" xfId="0" applyNumberFormat="1" applyFont="1" applyFill="1" applyBorder="1" applyAlignment="1">
      <alignment horizontal="center" vertical="center"/>
    </xf>
    <xf numFmtId="10" fontId="33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vertical="center" readingOrder="2"/>
    </xf>
    <xf numFmtId="165" fontId="16" fillId="0" borderId="0" xfId="1" applyNumberFormat="1" applyFont="1" applyFill="1" applyAlignment="1">
      <alignment vertical="center" readingOrder="2"/>
    </xf>
    <xf numFmtId="0" fontId="8" fillId="0" borderId="0" xfId="0" applyFont="1" applyFill="1"/>
    <xf numFmtId="165" fontId="8" fillId="0" borderId="0" xfId="1" applyNumberFormat="1" applyFont="1" applyFill="1"/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0" fontId="8" fillId="0" borderId="0" xfId="0" quotePrefix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 wrapText="1"/>
    </xf>
    <xf numFmtId="0" fontId="10" fillId="0" borderId="0" xfId="0" applyFont="1" applyFill="1"/>
    <xf numFmtId="164" fontId="8" fillId="0" borderId="8" xfId="1" applyNumberFormat="1" applyFont="1" applyFill="1" applyBorder="1" applyAlignment="1">
      <alignment vertical="center" wrapText="1"/>
    </xf>
    <xf numFmtId="165" fontId="10" fillId="0" borderId="0" xfId="1" applyNumberFormat="1" applyFont="1" applyFill="1"/>
    <xf numFmtId="3" fontId="49" fillId="0" borderId="0" xfId="0" applyNumberFormat="1" applyFont="1" applyFill="1"/>
    <xf numFmtId="2" fontId="8" fillId="0" borderId="9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 readingOrder="2"/>
    </xf>
    <xf numFmtId="0" fontId="7" fillId="0" borderId="16" xfId="0" applyFont="1" applyFill="1" applyBorder="1" applyAlignment="1">
      <alignment horizontal="center" vertical="center" wrapText="1" readingOrder="2"/>
    </xf>
    <xf numFmtId="164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 readingOrder="2"/>
    </xf>
    <xf numFmtId="164" fontId="7" fillId="0" borderId="3" xfId="1" applyNumberFormat="1" applyFont="1" applyFill="1" applyBorder="1" applyAlignment="1">
      <alignment horizontal="center" vertical="center" readingOrder="2"/>
    </xf>
    <xf numFmtId="164" fontId="7" fillId="0" borderId="1" xfId="1" applyNumberFormat="1" applyFont="1" applyFill="1" applyBorder="1" applyAlignment="1">
      <alignment horizontal="center" vertical="center" readingOrder="2"/>
    </xf>
    <xf numFmtId="164" fontId="7" fillId="0" borderId="0" xfId="1" applyNumberFormat="1" applyFont="1" applyFill="1" applyBorder="1" applyAlignment="1">
      <alignment horizontal="center" vertical="center" readingOrder="2"/>
    </xf>
    <xf numFmtId="164" fontId="7" fillId="0" borderId="0" xfId="1" applyNumberFormat="1" applyFont="1" applyFill="1" applyAlignment="1">
      <alignment horizontal="center" vertical="center" wrapText="1" readingOrder="2"/>
    </xf>
    <xf numFmtId="0" fontId="6" fillId="0" borderId="0" xfId="0" applyFont="1" applyFill="1" applyAlignment="1">
      <alignment horizontal="right" vertical="center" readingOrder="2"/>
    </xf>
    <xf numFmtId="164" fontId="7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7" fillId="0" borderId="3" xfId="1" applyNumberFormat="1" applyFont="1" applyFill="1" applyBorder="1" applyAlignment="1">
      <alignment horizontal="center" vertical="center" wrapText="1" readingOrder="2"/>
    </xf>
    <xf numFmtId="164" fontId="7" fillId="0" borderId="1" xfId="1" applyNumberFormat="1" applyFont="1" applyFill="1" applyBorder="1" applyAlignment="1">
      <alignment horizontal="center" vertical="center" wrapText="1" readingOrder="2"/>
    </xf>
    <xf numFmtId="10" fontId="7" fillId="0" borderId="3" xfId="2" applyNumberFormat="1" applyFont="1" applyFill="1" applyBorder="1" applyAlignment="1">
      <alignment horizontal="center" vertical="center" wrapText="1" readingOrder="2"/>
    </xf>
    <xf numFmtId="10" fontId="7" fillId="0" borderId="1" xfId="2" applyNumberFormat="1" applyFont="1" applyFill="1" applyBorder="1" applyAlignment="1">
      <alignment horizontal="center" vertical="center" wrapText="1" readingOrder="2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 vertical="center" readingOrder="2"/>
    </xf>
    <xf numFmtId="0" fontId="36" fillId="0" borderId="1" xfId="0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 vertical="center" wrapText="1" readingOrder="2"/>
    </xf>
    <xf numFmtId="0" fontId="36" fillId="0" borderId="0" xfId="0" applyFont="1" applyAlignment="1">
      <alignment horizontal="center" vertical="center" wrapText="1" readingOrder="2"/>
    </xf>
    <xf numFmtId="0" fontId="36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readingOrder="2"/>
    </xf>
    <xf numFmtId="0" fontId="36" fillId="0" borderId="1" xfId="0" applyFont="1" applyBorder="1" applyAlignment="1">
      <alignment horizontal="center" vertical="center" readingOrder="2"/>
    </xf>
    <xf numFmtId="0" fontId="42" fillId="0" borderId="3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2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right" vertical="center" readingOrder="2"/>
    </xf>
    <xf numFmtId="0" fontId="41" fillId="0" borderId="1" xfId="0" applyFont="1" applyBorder="1" applyAlignment="1">
      <alignment horizontal="center" vertical="center" wrapText="1" readingOrder="2"/>
    </xf>
    <xf numFmtId="0" fontId="42" fillId="0" borderId="3" xfId="0" applyFont="1" applyBorder="1" applyAlignment="1">
      <alignment horizontal="center" vertical="center" readingOrder="2"/>
    </xf>
    <xf numFmtId="0" fontId="42" fillId="0" borderId="1" xfId="0" applyFont="1" applyBorder="1" applyAlignment="1">
      <alignment horizontal="center" vertical="center" readingOrder="2"/>
    </xf>
    <xf numFmtId="0" fontId="42" fillId="0" borderId="0" xfId="0" applyFont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164" fontId="42" fillId="0" borderId="0" xfId="1" applyNumberFormat="1" applyFont="1" applyFill="1" applyBorder="1" applyAlignment="1">
      <alignment horizontal="center" vertical="center" readingOrder="2"/>
    </xf>
    <xf numFmtId="164" fontId="42" fillId="0" borderId="1" xfId="1" applyNumberFormat="1" applyFont="1" applyFill="1" applyBorder="1" applyAlignment="1">
      <alignment horizontal="center" vertical="center" readingOrder="2"/>
    </xf>
    <xf numFmtId="0" fontId="28" fillId="0" borderId="1" xfId="0" applyFont="1" applyBorder="1" applyAlignment="1">
      <alignment horizontal="center" vertical="center" wrapText="1" readingOrder="2"/>
    </xf>
    <xf numFmtId="0" fontId="28" fillId="0" borderId="0" xfId="0" applyFont="1" applyAlignment="1">
      <alignment horizontal="center"/>
    </xf>
    <xf numFmtId="37" fontId="6" fillId="0" borderId="1" xfId="0" applyNumberFormat="1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5" fontId="6" fillId="0" borderId="3" xfId="1" applyNumberFormat="1" applyFont="1" applyFill="1" applyBorder="1" applyAlignment="1">
      <alignment horizontal="center" vertical="center" wrapText="1" readingOrder="2"/>
    </xf>
    <xf numFmtId="165" fontId="6" fillId="0" borderId="0" xfId="1" applyNumberFormat="1" applyFont="1" applyFill="1" applyBorder="1" applyAlignment="1">
      <alignment horizontal="center" vertical="center" wrapText="1" readingOrder="2"/>
    </xf>
    <xf numFmtId="0" fontId="6" fillId="0" borderId="3" xfId="0" applyFont="1" applyFill="1" applyBorder="1" applyAlignment="1">
      <alignment horizontal="center" vertical="center" wrapText="1" readingOrder="2"/>
    </xf>
    <xf numFmtId="0" fontId="39" fillId="0" borderId="0" xfId="0" applyFont="1" applyAlignment="1">
      <alignment horizontal="center"/>
    </xf>
    <xf numFmtId="0" fontId="41" fillId="0" borderId="3" xfId="0" applyFont="1" applyBorder="1" applyAlignment="1">
      <alignment horizontal="center" vertical="center" wrapText="1" readingOrder="2"/>
    </xf>
    <xf numFmtId="0" fontId="41" fillId="0" borderId="0" xfId="0" applyFont="1" applyAlignment="1">
      <alignment horizontal="center" vertical="center" wrapText="1" readingOrder="2"/>
    </xf>
    <xf numFmtId="37" fontId="41" fillId="0" borderId="1" xfId="0" applyNumberFormat="1" applyFont="1" applyBorder="1" applyAlignment="1">
      <alignment horizontal="center" vertical="center" wrapText="1" readingOrder="2"/>
    </xf>
    <xf numFmtId="164" fontId="41" fillId="0" borderId="1" xfId="0" applyNumberFormat="1" applyFont="1" applyBorder="1" applyAlignment="1">
      <alignment horizontal="center" vertical="center" wrapText="1" readingOrder="2"/>
    </xf>
    <xf numFmtId="0" fontId="42" fillId="0" borderId="3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1" fillId="0" borderId="4" xfId="0" applyFont="1" applyBorder="1" applyAlignment="1">
      <alignment horizontal="center" vertical="center" wrapText="1" readingOrder="2"/>
    </xf>
    <xf numFmtId="164" fontId="41" fillId="0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readingOrder="2"/>
    </xf>
    <xf numFmtId="37" fontId="17" fillId="0" borderId="4" xfId="0" applyNumberFormat="1" applyFont="1" applyBorder="1" applyAlignment="1">
      <alignment horizontal="center" vertical="center" wrapText="1" readingOrder="2"/>
    </xf>
    <xf numFmtId="0" fontId="17" fillId="0" borderId="4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/>
    </xf>
    <xf numFmtId="37" fontId="41" fillId="0" borderId="11" xfId="0" applyNumberFormat="1" applyFont="1" applyBorder="1" applyAlignment="1">
      <alignment horizontal="center" vertical="center"/>
    </xf>
    <xf numFmtId="0" fontId="40" fillId="0" borderId="12" xfId="0" applyFont="1" applyBorder="1"/>
    <xf numFmtId="0" fontId="39" fillId="0" borderId="0" xfId="0" applyFont="1" applyAlignment="1">
      <alignment horizontal="right" vertical="center" readingOrder="2"/>
    </xf>
    <xf numFmtId="165" fontId="39" fillId="0" borderId="0" xfId="1" applyNumberFormat="1" applyFont="1" applyFill="1" applyAlignment="1">
      <alignment horizontal="right" vertical="center" readingOrder="2"/>
    </xf>
    <xf numFmtId="164" fontId="36" fillId="0" borderId="1" xfId="1" applyNumberFormat="1" applyFont="1" applyFill="1" applyBorder="1" applyAlignment="1">
      <alignment horizontal="center" vertical="center" wrapText="1" readingOrder="2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5" fontId="16" fillId="0" borderId="1" xfId="1" applyNumberFormat="1" applyFont="1" applyFill="1" applyBorder="1" applyAlignment="1">
      <alignment horizontal="center" vertical="center" wrapText="1" readingOrder="2"/>
    </xf>
    <xf numFmtId="37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0" fontId="16" fillId="0" borderId="0" xfId="0" applyFont="1" applyFill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165" fontId="39" fillId="0" borderId="1" xfId="1" applyNumberFormat="1" applyFont="1" applyFill="1" applyBorder="1" applyAlignment="1">
      <alignment horizontal="center" vertical="center"/>
    </xf>
    <xf numFmtId="165" fontId="39" fillId="0" borderId="1" xfId="1" applyNumberFormat="1" applyFont="1" applyFill="1" applyBorder="1" applyAlignment="1">
      <alignment horizontal="center" vertical="center" wrapText="1" readingOrder="2"/>
    </xf>
    <xf numFmtId="0" fontId="39" fillId="0" borderId="0" xfId="0" applyFont="1" applyFill="1" applyAlignment="1">
      <alignment horizontal="center"/>
    </xf>
    <xf numFmtId="0" fontId="40" fillId="0" borderId="0" xfId="0" applyFont="1" applyFill="1"/>
    <xf numFmtId="37" fontId="41" fillId="0" borderId="11" xfId="0" applyNumberFormat="1" applyFont="1" applyFill="1" applyBorder="1" applyAlignment="1">
      <alignment horizontal="center" vertical="center"/>
    </xf>
    <xf numFmtId="37" fontId="42" fillId="0" borderId="0" xfId="0" quotePrefix="1" applyNumberFormat="1" applyFont="1" applyFill="1" applyAlignment="1">
      <alignment horizontal="right" vertical="center" wrapText="1"/>
    </xf>
    <xf numFmtId="37" fontId="42" fillId="0" borderId="0" xfId="0" applyNumberFormat="1" applyFont="1" applyFill="1" applyAlignment="1">
      <alignment vertical="center"/>
    </xf>
    <xf numFmtId="0" fontId="48" fillId="0" borderId="0" xfId="0" applyFont="1" applyFill="1"/>
  </cellXfs>
  <cellStyles count="8">
    <cellStyle name="Comma" xfId="1" builtinId="3"/>
    <cellStyle name="Comma 2" xfId="5" xr:uid="{854F9E09-734A-4D7F-8E1A-643FB28D90FE}"/>
    <cellStyle name="Comma 3" xfId="7" xr:uid="{18E9F58A-6832-41ED-8519-A411F1D457C4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0</xdr:row>
      <xdr:rowOff>28574</xdr:rowOff>
    </xdr:from>
    <xdr:to>
      <xdr:col>10</xdr:col>
      <xdr:colOff>581025</xdr:colOff>
      <xdr:row>36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C16AE6-DF35-48E0-9655-74DA0F752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09375" y="28574"/>
          <a:ext cx="6057899" cy="76581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jiun\AppData\Local\Microsoft\Windows\INetCache\Content.Outlook\SMGULATP\&#1711;&#1586;&#1575;&#1585;&#1588;%20&#1605;&#1575;&#1607;&#1575;&#1606;&#1607;%20&#1589;&#1606;&#1583;&#1608;&#1602;%20&#1588;&#1575;&#1582;&#1589;&#1740;%20&#1605;&#1606;&#1578;&#1607;&#1740;%20&#1576;&#1607;%2031-02-1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 سهام"/>
      <sheetName val="اوراق"/>
      <sheetName val="سپرده"/>
      <sheetName val="درآمدها"/>
      <sheetName val="در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</sheetNames>
    <sheetDataSet>
      <sheetData sheetId="0" refreshError="1"/>
      <sheetData sheetId="1">
        <row r="3">
          <cell r="B3" t="str">
            <v>برای ماه منتهی به 1403/02/31</v>
          </cell>
        </row>
      </sheetData>
      <sheetData sheetId="2" refreshError="1"/>
      <sheetData sheetId="3" refreshError="1"/>
      <sheetData sheetId="4" refreshError="1"/>
      <sheetData sheetId="5">
        <row r="7">
          <cell r="I7" t="str">
            <v>طی  اردیبهشت ماه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26"/>
  <sheetViews>
    <sheetView rightToLeft="1" tabSelected="1" view="pageBreakPreview" zoomScaleNormal="100" zoomScaleSheetLayoutView="100" workbookViewId="0">
      <selection activeCell="G8" sqref="G8"/>
    </sheetView>
  </sheetViews>
  <sheetFormatPr defaultColWidth="9.140625" defaultRowHeight="17.25"/>
  <cols>
    <col min="1" max="1" width="2.7109375" style="11" customWidth="1"/>
    <col min="2" max="16384" width="9.140625" style="11"/>
  </cols>
  <sheetData>
    <row r="8" spans="2:13">
      <c r="M8" s="11" t="s">
        <v>51</v>
      </c>
    </row>
    <row r="10" spans="2:13">
      <c r="J10" s="15"/>
    </row>
    <row r="14" spans="2:13" ht="15" customHeight="1">
      <c r="B14" s="271" t="s">
        <v>63</v>
      </c>
      <c r="C14" s="271"/>
      <c r="D14" s="271"/>
      <c r="E14" s="271"/>
      <c r="F14" s="271"/>
      <c r="G14" s="271"/>
      <c r="H14" s="271"/>
      <c r="I14" s="271"/>
      <c r="J14" s="271"/>
      <c r="K14" s="271"/>
    </row>
    <row r="15" spans="2:13" ht="15" customHeight="1">
      <c r="B15" s="271"/>
      <c r="C15" s="271"/>
      <c r="D15" s="271"/>
      <c r="E15" s="271"/>
      <c r="F15" s="271"/>
      <c r="G15" s="271"/>
      <c r="H15" s="271"/>
      <c r="I15" s="271"/>
      <c r="J15" s="271"/>
      <c r="K15" s="271"/>
    </row>
    <row r="16" spans="2:13" ht="15" customHeight="1">
      <c r="B16" s="271"/>
      <c r="C16" s="271"/>
      <c r="D16" s="271"/>
      <c r="E16" s="271"/>
      <c r="F16" s="271"/>
      <c r="G16" s="271"/>
      <c r="H16" s="271"/>
      <c r="I16" s="271"/>
      <c r="J16" s="271"/>
      <c r="K16" s="271"/>
    </row>
    <row r="18" spans="2:11" ht="15" customHeight="1">
      <c r="B18" s="271" t="s">
        <v>495</v>
      </c>
      <c r="C18" s="271"/>
      <c r="D18" s="271"/>
      <c r="E18" s="271"/>
      <c r="F18" s="271"/>
      <c r="G18" s="271"/>
      <c r="H18" s="271"/>
      <c r="I18" s="271"/>
      <c r="J18" s="271"/>
      <c r="K18" s="271"/>
    </row>
    <row r="19" spans="2:11" ht="15" customHeight="1">
      <c r="B19" s="271"/>
      <c r="C19" s="271"/>
      <c r="D19" s="271"/>
      <c r="E19" s="271"/>
      <c r="F19" s="271"/>
      <c r="G19" s="271"/>
      <c r="H19" s="271"/>
      <c r="I19" s="271"/>
      <c r="J19" s="271"/>
      <c r="K19" s="271"/>
    </row>
    <row r="20" spans="2:11" ht="15" customHeight="1">
      <c r="B20" s="271"/>
      <c r="C20" s="271"/>
      <c r="D20" s="271"/>
      <c r="E20" s="271"/>
      <c r="F20" s="271"/>
      <c r="G20" s="271"/>
      <c r="H20" s="271"/>
      <c r="I20" s="271"/>
      <c r="J20" s="271"/>
      <c r="K20" s="271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B1:Z301"/>
  <sheetViews>
    <sheetView rightToLeft="1" view="pageBreakPreview" zoomScale="50" zoomScaleNormal="100" zoomScaleSheetLayoutView="50" workbookViewId="0">
      <selection activeCell="B4" sqref="B4"/>
    </sheetView>
  </sheetViews>
  <sheetFormatPr defaultColWidth="9.140625" defaultRowHeight="30.75"/>
  <cols>
    <col min="1" max="1" width="4.7109375" style="142" customWidth="1"/>
    <col min="2" max="2" width="56.85546875" style="52" customWidth="1"/>
    <col min="3" max="3" width="1.85546875" style="52" customWidth="1"/>
    <col min="4" max="4" width="21.140625" style="49" bestFit="1" customWidth="1"/>
    <col min="5" max="5" width="1.140625" style="50" customWidth="1"/>
    <col min="6" max="6" width="28.42578125" style="50" bestFit="1" customWidth="1"/>
    <col min="7" max="7" width="1.42578125" style="50" customWidth="1"/>
    <col min="8" max="8" width="28.42578125" style="50" bestFit="1" customWidth="1"/>
    <col min="9" max="9" width="1.5703125" style="50" customWidth="1"/>
    <col min="10" max="10" width="19.7109375" style="50" bestFit="1" customWidth="1"/>
    <col min="11" max="11" width="2.140625" style="50" customWidth="1"/>
    <col min="12" max="12" width="28.7109375" style="50" customWidth="1"/>
    <col min="13" max="13" width="1.7109375" style="50" customWidth="1"/>
    <col min="14" max="14" width="18.85546875" style="50" bestFit="1" customWidth="1"/>
    <col min="15" max="15" width="1.85546875" style="50" customWidth="1"/>
    <col min="16" max="16" width="26.85546875" style="50" bestFit="1" customWidth="1"/>
    <col min="17" max="17" width="1.140625" style="50" customWidth="1"/>
    <col min="18" max="18" width="21.140625" style="50" bestFit="1" customWidth="1"/>
    <col min="19" max="19" width="1.42578125" style="50" customWidth="1"/>
    <col min="20" max="20" width="13.28515625" style="50" bestFit="1" customWidth="1"/>
    <col min="21" max="21" width="1.5703125" style="50" customWidth="1"/>
    <col min="22" max="22" width="28.42578125" style="50" bestFit="1" customWidth="1"/>
    <col min="23" max="23" width="1.85546875" style="50" customWidth="1"/>
    <col min="24" max="24" width="28.42578125" style="49" bestFit="1" customWidth="1"/>
    <col min="25" max="25" width="1.5703125" style="52" customWidth="1"/>
    <col min="26" max="26" width="14.7109375" style="51" bestFit="1" customWidth="1"/>
    <col min="27" max="16384" width="9.140625" style="142"/>
  </cols>
  <sheetData>
    <row r="1" spans="2:26" s="140" customFormat="1" ht="31.5">
      <c r="B1" s="272" t="s">
        <v>76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2:26" s="140" customFormat="1" ht="31.5">
      <c r="B2" s="272" t="s">
        <v>43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</row>
    <row r="3" spans="2:26" s="140" customFormat="1" ht="31.5">
      <c r="B3" s="272" t="s">
        <v>499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</row>
    <row r="4" spans="2:26" s="140" customFormat="1" ht="31.5"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2:26" s="140" customFormat="1" ht="31.5">
      <c r="B5" s="281" t="s">
        <v>22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</row>
    <row r="6" spans="2:26" s="140" customFormat="1" ht="31.5">
      <c r="B6" s="281" t="s">
        <v>23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</row>
    <row r="7" spans="2:26" s="140" customFormat="1">
      <c r="B7" s="210"/>
      <c r="C7" s="210"/>
      <c r="D7" s="4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7"/>
      <c r="Y7" s="210"/>
      <c r="Z7" s="191"/>
    </row>
    <row r="8" spans="2:26" s="140" customFormat="1" ht="32.25" thickBot="1">
      <c r="B8" s="211"/>
      <c r="C8" s="212"/>
      <c r="D8" s="283" t="s">
        <v>461</v>
      </c>
      <c r="E8" s="283"/>
      <c r="F8" s="283"/>
      <c r="G8" s="283"/>
      <c r="H8" s="283"/>
      <c r="I8" s="192"/>
      <c r="J8" s="282" t="s">
        <v>7</v>
      </c>
      <c r="K8" s="282"/>
      <c r="L8" s="282"/>
      <c r="M8" s="282"/>
      <c r="N8" s="282"/>
      <c r="O8" s="282"/>
      <c r="P8" s="282"/>
      <c r="Q8" s="3"/>
      <c r="R8" s="284" t="s">
        <v>496</v>
      </c>
      <c r="S8" s="284"/>
      <c r="T8" s="284"/>
      <c r="U8" s="284"/>
      <c r="V8" s="284"/>
      <c r="W8" s="284"/>
      <c r="X8" s="284"/>
      <c r="Y8" s="284"/>
      <c r="Z8" s="284"/>
    </row>
    <row r="9" spans="2:26" s="140" customFormat="1">
      <c r="B9" s="273" t="s">
        <v>1</v>
      </c>
      <c r="C9" s="213"/>
      <c r="D9" s="279" t="s">
        <v>3</v>
      </c>
      <c r="E9" s="276"/>
      <c r="F9" s="279" t="s">
        <v>0</v>
      </c>
      <c r="G9" s="276"/>
      <c r="H9" s="285" t="s">
        <v>18</v>
      </c>
      <c r="I9" s="193"/>
      <c r="J9" s="275" t="s">
        <v>4</v>
      </c>
      <c r="K9" s="275"/>
      <c r="L9" s="275"/>
      <c r="M9" s="194"/>
      <c r="N9" s="275" t="s">
        <v>5</v>
      </c>
      <c r="O9" s="275"/>
      <c r="P9" s="275"/>
      <c r="Q9" s="3"/>
      <c r="R9" s="277" t="s">
        <v>3</v>
      </c>
      <c r="S9" s="276"/>
      <c r="T9" s="285" t="s">
        <v>230</v>
      </c>
      <c r="U9" s="195"/>
      <c r="V9" s="277" t="s">
        <v>0</v>
      </c>
      <c r="W9" s="276"/>
      <c r="X9" s="285" t="s">
        <v>18</v>
      </c>
      <c r="Y9" s="214"/>
      <c r="Z9" s="287" t="s">
        <v>231</v>
      </c>
    </row>
    <row r="10" spans="2:26" s="140" customFormat="1" ht="31.5" thickBot="1">
      <c r="B10" s="274"/>
      <c r="C10" s="213"/>
      <c r="D10" s="278"/>
      <c r="E10" s="280"/>
      <c r="F10" s="278"/>
      <c r="G10" s="280"/>
      <c r="H10" s="286"/>
      <c r="I10" s="193"/>
      <c r="J10" s="196" t="s">
        <v>3</v>
      </c>
      <c r="K10" s="196"/>
      <c r="L10" s="196" t="s">
        <v>0</v>
      </c>
      <c r="M10" s="194"/>
      <c r="N10" s="196" t="s">
        <v>3</v>
      </c>
      <c r="O10" s="196"/>
      <c r="P10" s="196" t="s">
        <v>42</v>
      </c>
      <c r="Q10" s="3"/>
      <c r="R10" s="278"/>
      <c r="S10" s="276"/>
      <c r="T10" s="286"/>
      <c r="U10" s="195"/>
      <c r="V10" s="278"/>
      <c r="W10" s="276"/>
      <c r="X10" s="286"/>
      <c r="Y10" s="214"/>
      <c r="Z10" s="288"/>
    </row>
    <row r="11" spans="2:26" s="140" customFormat="1">
      <c r="B11" s="215" t="s">
        <v>500</v>
      </c>
      <c r="C11" s="210"/>
      <c r="D11" s="188">
        <v>0</v>
      </c>
      <c r="E11" s="188"/>
      <c r="F11" s="188">
        <v>0</v>
      </c>
      <c r="G11" s="188"/>
      <c r="H11" s="197">
        <v>0</v>
      </c>
      <c r="I11" s="47"/>
      <c r="J11" s="47">
        <v>30009</v>
      </c>
      <c r="K11" s="47"/>
      <c r="L11" s="47">
        <v>1011069497</v>
      </c>
      <c r="M11" s="216"/>
      <c r="N11" s="47">
        <v>0</v>
      </c>
      <c r="O11" s="47"/>
      <c r="P11" s="47">
        <v>0</v>
      </c>
      <c r="Q11" s="47"/>
      <c r="R11" s="47">
        <v>30009</v>
      </c>
      <c r="S11" s="47"/>
      <c r="T11" s="47">
        <v>33470</v>
      </c>
      <c r="U11" s="47"/>
      <c r="V11" s="47">
        <v>1011069497</v>
      </c>
      <c r="W11" s="47"/>
      <c r="X11" s="3">
        <v>998425045</v>
      </c>
      <c r="Y11" s="216"/>
      <c r="Z11" s="191">
        <f>X11/درآمدها!$J$6</f>
        <v>9.9000274314105835E-5</v>
      </c>
    </row>
    <row r="12" spans="2:26" s="140" customFormat="1">
      <c r="B12" s="215" t="s">
        <v>462</v>
      </c>
      <c r="C12" s="210"/>
      <c r="D12" s="198">
        <v>1738746</v>
      </c>
      <c r="E12" s="188"/>
      <c r="F12" s="188">
        <v>6749107380</v>
      </c>
      <c r="G12" s="188"/>
      <c r="H12" s="189">
        <v>6325945693</v>
      </c>
      <c r="I12" s="47"/>
      <c r="J12" s="47">
        <v>0</v>
      </c>
      <c r="K12" s="47"/>
      <c r="L12" s="47">
        <v>0</v>
      </c>
      <c r="M12" s="216"/>
      <c r="N12" s="47">
        <v>0</v>
      </c>
      <c r="O12" s="47"/>
      <c r="P12" s="47">
        <v>0</v>
      </c>
      <c r="Q12" s="47"/>
      <c r="R12" s="47">
        <v>1738746</v>
      </c>
      <c r="S12" s="47"/>
      <c r="T12" s="47">
        <v>3515</v>
      </c>
      <c r="U12" s="47"/>
      <c r="V12" s="47">
        <v>6749107380</v>
      </c>
      <c r="W12" s="47"/>
      <c r="X12" s="3">
        <v>6075327625</v>
      </c>
      <c r="Y12" s="216"/>
      <c r="Z12" s="191">
        <f>X12/درآمدها!$J$6</f>
        <v>6.0240786670477111E-4</v>
      </c>
    </row>
    <row r="13" spans="2:26" s="140" customFormat="1">
      <c r="B13" s="215" t="s">
        <v>463</v>
      </c>
      <c r="C13" s="210"/>
      <c r="D13" s="198">
        <v>201382</v>
      </c>
      <c r="E13" s="188"/>
      <c r="F13" s="188">
        <v>1368241732</v>
      </c>
      <c r="G13" s="188"/>
      <c r="H13" s="189">
        <v>1283178015</v>
      </c>
      <c r="I13" s="47"/>
      <c r="J13" s="47">
        <v>0</v>
      </c>
      <c r="K13" s="47"/>
      <c r="L13" s="47">
        <v>0</v>
      </c>
      <c r="M13" s="216"/>
      <c r="N13" s="47">
        <v>0</v>
      </c>
      <c r="O13" s="47"/>
      <c r="P13" s="47">
        <v>0</v>
      </c>
      <c r="Q13" s="47"/>
      <c r="R13" s="47">
        <v>201382</v>
      </c>
      <c r="S13" s="47"/>
      <c r="T13" s="47">
        <v>6100</v>
      </c>
      <c r="U13" s="47"/>
      <c r="V13" s="47">
        <v>1368241732</v>
      </c>
      <c r="W13" s="47"/>
      <c r="X13" s="3">
        <v>1221121045</v>
      </c>
      <c r="Y13" s="216"/>
      <c r="Z13" s="191">
        <f>X13/درآمدها!$J$6</f>
        <v>1.2108201715405444E-4</v>
      </c>
    </row>
    <row r="14" spans="2:26" s="140" customFormat="1">
      <c r="B14" s="215" t="s">
        <v>446</v>
      </c>
      <c r="C14" s="210"/>
      <c r="D14" s="198">
        <v>840767</v>
      </c>
      <c r="E14" s="188"/>
      <c r="F14" s="188">
        <v>4902420298</v>
      </c>
      <c r="G14" s="188"/>
      <c r="H14" s="189">
        <v>4680280848</v>
      </c>
      <c r="I14" s="47"/>
      <c r="J14" s="3">
        <v>0</v>
      </c>
      <c r="K14" s="3"/>
      <c r="L14" s="47">
        <v>0</v>
      </c>
      <c r="M14" s="216"/>
      <c r="N14" s="47">
        <v>9489</v>
      </c>
      <c r="O14" s="47"/>
      <c r="P14" s="47">
        <v>55329319</v>
      </c>
      <c r="Q14" s="47"/>
      <c r="R14" s="47">
        <v>831278</v>
      </c>
      <c r="S14" s="47"/>
      <c r="T14" s="47">
        <v>5660</v>
      </c>
      <c r="U14" s="47"/>
      <c r="V14" s="47">
        <v>4847090979</v>
      </c>
      <c r="W14" s="47"/>
      <c r="X14" s="3">
        <v>4677038532</v>
      </c>
      <c r="Y14" s="216"/>
      <c r="Z14" s="191">
        <f>X14/درآمدها!$J$6</f>
        <v>4.6375849640835365E-4</v>
      </c>
    </row>
    <row r="15" spans="2:26" s="140" customFormat="1">
      <c r="B15" s="215" t="s">
        <v>447</v>
      </c>
      <c r="C15" s="210"/>
      <c r="D15" s="198">
        <v>18936236</v>
      </c>
      <c r="E15" s="188"/>
      <c r="F15" s="188">
        <v>36753718367</v>
      </c>
      <c r="G15" s="188"/>
      <c r="H15" s="189">
        <v>31510648477</v>
      </c>
      <c r="I15" s="47"/>
      <c r="J15" s="47">
        <v>0</v>
      </c>
      <c r="K15" s="47"/>
      <c r="L15" s="47">
        <v>0</v>
      </c>
      <c r="M15" s="216"/>
      <c r="N15" s="47">
        <v>279320</v>
      </c>
      <c r="O15" s="47"/>
      <c r="P15" s="47">
        <v>542137762</v>
      </c>
      <c r="Q15" s="47"/>
      <c r="R15" s="47">
        <v>18656916</v>
      </c>
      <c r="S15" s="47"/>
      <c r="T15" s="47">
        <v>1487</v>
      </c>
      <c r="U15" s="47"/>
      <c r="V15" s="47">
        <v>36211580605</v>
      </c>
      <c r="W15" s="47"/>
      <c r="X15" s="3">
        <v>27577764231</v>
      </c>
      <c r="Y15" s="216"/>
      <c r="Z15" s="191">
        <f>X15/درآمدها!$J$6</f>
        <v>2.7345129586955983E-3</v>
      </c>
    </row>
    <row r="16" spans="2:26" s="140" customFormat="1">
      <c r="B16" s="215" t="s">
        <v>425</v>
      </c>
      <c r="C16" s="210"/>
      <c r="D16" s="198">
        <v>1364699</v>
      </c>
      <c r="E16" s="188"/>
      <c r="F16" s="188">
        <v>54837190278</v>
      </c>
      <c r="G16" s="188"/>
      <c r="H16" s="189">
        <v>44075253043</v>
      </c>
      <c r="I16" s="47"/>
      <c r="J16" s="47">
        <v>0</v>
      </c>
      <c r="K16" s="47"/>
      <c r="L16" s="47">
        <v>0</v>
      </c>
      <c r="M16" s="216"/>
      <c r="N16" s="47">
        <v>35032</v>
      </c>
      <c r="O16" s="47"/>
      <c r="P16" s="47">
        <v>1407677774</v>
      </c>
      <c r="Q16" s="47"/>
      <c r="R16" s="47">
        <v>1329667</v>
      </c>
      <c r="S16" s="47"/>
      <c r="T16" s="47">
        <v>30020</v>
      </c>
      <c r="U16" s="47"/>
      <c r="V16" s="47">
        <v>53429512504</v>
      </c>
      <c r="W16" s="47"/>
      <c r="X16" s="3">
        <v>39679099553</v>
      </c>
      <c r="Y16" s="216"/>
      <c r="Z16" s="191">
        <f>X16/درآمدها!$J$6</f>
        <v>3.934438303562101E-3</v>
      </c>
    </row>
    <row r="17" spans="2:26" s="140" customFormat="1">
      <c r="B17" s="215" t="s">
        <v>426</v>
      </c>
      <c r="C17" s="210"/>
      <c r="D17" s="198">
        <v>400609</v>
      </c>
      <c r="E17" s="188"/>
      <c r="F17" s="188">
        <v>17089708486</v>
      </c>
      <c r="G17" s="188"/>
      <c r="H17" s="189">
        <v>19162605118</v>
      </c>
      <c r="I17" s="47"/>
      <c r="J17" s="47">
        <v>0</v>
      </c>
      <c r="K17" s="47"/>
      <c r="L17" s="47">
        <v>0</v>
      </c>
      <c r="M17" s="216"/>
      <c r="N17" s="47">
        <v>0</v>
      </c>
      <c r="O17" s="47"/>
      <c r="P17" s="47">
        <v>0</v>
      </c>
      <c r="Q17" s="47"/>
      <c r="R17" s="47">
        <v>400609</v>
      </c>
      <c r="S17" s="47"/>
      <c r="T17" s="47">
        <v>44130</v>
      </c>
      <c r="U17" s="47"/>
      <c r="V17" s="47">
        <v>17089708486</v>
      </c>
      <c r="W17" s="47"/>
      <c r="X17" s="3">
        <v>17573685865</v>
      </c>
      <c r="Y17" s="216"/>
      <c r="Z17" s="191">
        <f>X17/درآمدها!$J$6</f>
        <v>1.742544149966635E-3</v>
      </c>
    </row>
    <row r="18" spans="2:26" s="140" customFormat="1">
      <c r="B18" s="215" t="s">
        <v>415</v>
      </c>
      <c r="C18" s="210"/>
      <c r="D18" s="198">
        <v>6715481</v>
      </c>
      <c r="E18" s="188"/>
      <c r="F18" s="188">
        <v>19171004480</v>
      </c>
      <c r="G18" s="188"/>
      <c r="H18" s="189">
        <v>15433811233</v>
      </c>
      <c r="I18" s="47"/>
      <c r="J18" s="47">
        <v>1000000</v>
      </c>
      <c r="K18" s="47"/>
      <c r="L18" s="47">
        <v>2211049924</v>
      </c>
      <c r="M18" s="216"/>
      <c r="N18" s="47">
        <v>0</v>
      </c>
      <c r="O18" s="47"/>
      <c r="P18" s="47">
        <v>0</v>
      </c>
      <c r="Q18" s="47"/>
      <c r="R18" s="47">
        <v>7715481</v>
      </c>
      <c r="S18" s="47"/>
      <c r="T18" s="47">
        <v>2195</v>
      </c>
      <c r="U18" s="47"/>
      <c r="V18" s="47">
        <v>21382054404</v>
      </c>
      <c r="W18" s="47"/>
      <c r="X18" s="3">
        <v>16834714689</v>
      </c>
      <c r="Y18" s="216"/>
      <c r="Z18" s="191">
        <f>X18/درآمدها!$J$6</f>
        <v>1.6692703979703423E-3</v>
      </c>
    </row>
    <row r="19" spans="2:26" s="140" customFormat="1">
      <c r="B19" s="210" t="s">
        <v>416</v>
      </c>
      <c r="C19" s="210"/>
      <c r="D19" s="198">
        <v>10849995</v>
      </c>
      <c r="E19" s="188"/>
      <c r="F19" s="188">
        <v>34670470937</v>
      </c>
      <c r="G19" s="188"/>
      <c r="H19" s="189">
        <v>31320910590</v>
      </c>
      <c r="I19" s="47"/>
      <c r="J19" s="47">
        <v>0</v>
      </c>
      <c r="K19" s="47"/>
      <c r="L19" s="47">
        <v>0</v>
      </c>
      <c r="M19" s="216"/>
      <c r="N19" s="47">
        <v>278524</v>
      </c>
      <c r="O19" s="47"/>
      <c r="P19" s="47">
        <v>890005779</v>
      </c>
      <c r="Q19" s="47"/>
      <c r="R19" s="47">
        <v>10571471</v>
      </c>
      <c r="S19" s="47"/>
      <c r="T19" s="47">
        <v>2853</v>
      </c>
      <c r="U19" s="47"/>
      <c r="V19" s="47">
        <v>33780465158</v>
      </c>
      <c r="W19" s="47"/>
      <c r="X19" s="3">
        <v>29980952345</v>
      </c>
      <c r="Y19" s="216"/>
      <c r="Z19" s="191">
        <f>X19/درآمدها!$J$6</f>
        <v>2.9728045397270004E-3</v>
      </c>
    </row>
    <row r="20" spans="2:26" s="140" customFormat="1" ht="31.15" customHeight="1">
      <c r="B20" s="210" t="s">
        <v>410</v>
      </c>
      <c r="C20" s="210"/>
      <c r="D20" s="198">
        <v>12587339</v>
      </c>
      <c r="E20" s="188"/>
      <c r="F20" s="188">
        <v>54722557193</v>
      </c>
      <c r="G20" s="188"/>
      <c r="H20" s="189">
        <v>48523259125</v>
      </c>
      <c r="I20" s="47"/>
      <c r="J20" s="47">
        <v>0</v>
      </c>
      <c r="K20" s="47"/>
      <c r="L20" s="47">
        <v>0</v>
      </c>
      <c r="M20" s="216"/>
      <c r="N20" s="47">
        <v>0</v>
      </c>
      <c r="O20" s="47"/>
      <c r="P20" s="47">
        <v>0</v>
      </c>
      <c r="Q20" s="47"/>
      <c r="R20" s="47">
        <v>12587339</v>
      </c>
      <c r="S20" s="47"/>
      <c r="T20" s="47">
        <v>3737</v>
      </c>
      <c r="U20" s="47"/>
      <c r="V20" s="47">
        <v>54722557193</v>
      </c>
      <c r="W20" s="47"/>
      <c r="X20" s="3">
        <v>46759004475</v>
      </c>
      <c r="Y20" s="216"/>
      <c r="Z20" s="191">
        <f>X20/درآمدها!$J$6</f>
        <v>4.6364564799949524E-3</v>
      </c>
    </row>
    <row r="21" spans="2:26" s="140" customFormat="1">
      <c r="B21" s="210" t="s">
        <v>380</v>
      </c>
      <c r="C21" s="210"/>
      <c r="D21" s="198">
        <v>5894118</v>
      </c>
      <c r="E21" s="188"/>
      <c r="F21" s="188">
        <v>66080963494</v>
      </c>
      <c r="G21" s="188"/>
      <c r="H21" s="189">
        <v>50212041346</v>
      </c>
      <c r="I21" s="47"/>
      <c r="J21" s="47">
        <v>104402</v>
      </c>
      <c r="K21" s="47"/>
      <c r="L21" s="47">
        <v>742972216</v>
      </c>
      <c r="M21" s="216"/>
      <c r="N21" s="47">
        <v>178328</v>
      </c>
      <c r="O21" s="47"/>
      <c r="P21" s="47">
        <v>1433930457</v>
      </c>
      <c r="Q21" s="47"/>
      <c r="R21" s="47">
        <v>5820192</v>
      </c>
      <c r="S21" s="47"/>
      <c r="T21" s="47">
        <v>7110</v>
      </c>
      <c r="U21" s="47"/>
      <c r="V21" s="47">
        <v>64824639792</v>
      </c>
      <c r="W21" s="47"/>
      <c r="X21" s="3">
        <v>41135344812</v>
      </c>
      <c r="Y21" s="216"/>
      <c r="Z21" s="191">
        <f>X21/درآمدها!$J$6</f>
        <v>4.0788344010274005E-3</v>
      </c>
    </row>
    <row r="22" spans="2:26" s="140" customFormat="1">
      <c r="B22" s="210" t="s">
        <v>369</v>
      </c>
      <c r="C22" s="210"/>
      <c r="D22" s="198">
        <v>23599225</v>
      </c>
      <c r="E22" s="188"/>
      <c r="F22" s="188">
        <v>37441612941</v>
      </c>
      <c r="G22" s="188"/>
      <c r="H22" s="189">
        <v>34765955846</v>
      </c>
      <c r="I22" s="47"/>
      <c r="J22" s="47">
        <v>0</v>
      </c>
      <c r="K22" s="47"/>
      <c r="L22" s="47">
        <v>0</v>
      </c>
      <c r="M22" s="216"/>
      <c r="N22" s="47">
        <v>0</v>
      </c>
      <c r="O22" s="47"/>
      <c r="P22" s="47">
        <v>0</v>
      </c>
      <c r="Q22" s="47"/>
      <c r="R22" s="47">
        <v>23599225</v>
      </c>
      <c r="S22" s="47"/>
      <c r="T22" s="47">
        <v>1335</v>
      </c>
      <c r="U22" s="47"/>
      <c r="V22" s="47">
        <v>37441612941</v>
      </c>
      <c r="W22" s="47"/>
      <c r="X22" s="3">
        <v>31317510837</v>
      </c>
      <c r="Y22" s="216"/>
      <c r="Z22" s="191">
        <f>X22/درآمدها!$J$6</f>
        <v>3.1053329233122172E-3</v>
      </c>
    </row>
    <row r="23" spans="2:26" s="140" customFormat="1">
      <c r="B23" s="210" t="s">
        <v>382</v>
      </c>
      <c r="C23" s="210"/>
      <c r="D23" s="198">
        <v>1599082</v>
      </c>
      <c r="E23" s="188"/>
      <c r="F23" s="188">
        <v>29473060409</v>
      </c>
      <c r="G23" s="188"/>
      <c r="H23" s="189">
        <v>33921369644</v>
      </c>
      <c r="I23" s="47"/>
      <c r="J23" s="47">
        <v>0</v>
      </c>
      <c r="K23" s="47"/>
      <c r="L23" s="47">
        <v>0</v>
      </c>
      <c r="M23" s="216"/>
      <c r="N23" s="47">
        <v>496052</v>
      </c>
      <c r="O23" s="47"/>
      <c r="P23" s="47">
        <v>4976909260</v>
      </c>
      <c r="Q23" s="47"/>
      <c r="R23" s="47">
        <v>1103030</v>
      </c>
      <c r="S23" s="47"/>
      <c r="T23" s="47">
        <v>11330</v>
      </c>
      <c r="U23" s="47"/>
      <c r="V23" s="47">
        <v>10716619048</v>
      </c>
      <c r="W23" s="47"/>
      <c r="X23" s="3">
        <v>12422970792</v>
      </c>
      <c r="Y23" s="216"/>
      <c r="Z23" s="191">
        <f>X23/درآمدها!$J$6</f>
        <v>1.2318175734505183E-3</v>
      </c>
    </row>
    <row r="24" spans="2:26" s="140" customFormat="1">
      <c r="B24" s="215" t="s">
        <v>367</v>
      </c>
      <c r="C24" s="210"/>
      <c r="D24" s="198">
        <v>2712308</v>
      </c>
      <c r="E24" s="188"/>
      <c r="F24" s="188">
        <v>32304096534</v>
      </c>
      <c r="G24" s="188"/>
      <c r="H24" s="189">
        <v>29118633491</v>
      </c>
      <c r="I24" s="47"/>
      <c r="J24" s="47">
        <v>0</v>
      </c>
      <c r="K24" s="210"/>
      <c r="L24" s="47">
        <v>0</v>
      </c>
      <c r="M24" s="216"/>
      <c r="N24" s="47">
        <v>0</v>
      </c>
      <c r="O24" s="47"/>
      <c r="P24" s="47">
        <v>0</v>
      </c>
      <c r="Q24" s="47"/>
      <c r="R24" s="47">
        <v>2712308</v>
      </c>
      <c r="S24" s="47"/>
      <c r="T24" s="47">
        <v>9760</v>
      </c>
      <c r="U24" s="47"/>
      <c r="V24" s="47">
        <v>32304096534</v>
      </c>
      <c r="W24" s="47"/>
      <c r="X24" s="3">
        <v>26314616934</v>
      </c>
      <c r="Y24" s="216"/>
      <c r="Z24" s="191">
        <f>X24/درآمدها!$J$6</f>
        <v>2.6092637679542728E-3</v>
      </c>
    </row>
    <row r="25" spans="2:26" s="140" customFormat="1">
      <c r="B25" s="215" t="s">
        <v>346</v>
      </c>
      <c r="C25" s="210"/>
      <c r="D25" s="198">
        <v>10610612</v>
      </c>
      <c r="E25" s="188"/>
      <c r="F25" s="188">
        <v>40632777032</v>
      </c>
      <c r="G25" s="188"/>
      <c r="H25" s="189">
        <v>38498297836</v>
      </c>
      <c r="I25" s="47"/>
      <c r="J25" s="47">
        <v>0</v>
      </c>
      <c r="K25" s="210"/>
      <c r="L25" s="47">
        <v>0</v>
      </c>
      <c r="M25" s="216"/>
      <c r="N25" s="47">
        <v>278287</v>
      </c>
      <c r="O25" s="47"/>
      <c r="P25" s="47">
        <v>939002148</v>
      </c>
      <c r="Q25" s="47"/>
      <c r="R25" s="47">
        <v>10332325</v>
      </c>
      <c r="S25" s="47"/>
      <c r="T25" s="47">
        <v>3599</v>
      </c>
      <c r="U25" s="47"/>
      <c r="V25" s="47">
        <v>39567091695</v>
      </c>
      <c r="W25" s="47"/>
      <c r="X25" s="3">
        <v>36964780753</v>
      </c>
      <c r="Y25" s="216"/>
      <c r="Z25" s="191">
        <f>X25/درآمدها!$J$6</f>
        <v>3.6652961109441915E-3</v>
      </c>
    </row>
    <row r="26" spans="2:26" s="140" customFormat="1">
      <c r="B26" s="215" t="s">
        <v>337</v>
      </c>
      <c r="C26" s="210"/>
      <c r="D26" s="198">
        <v>2850718</v>
      </c>
      <c r="E26" s="188"/>
      <c r="F26" s="188">
        <v>46520964502</v>
      </c>
      <c r="G26" s="188"/>
      <c r="H26" s="189">
        <v>41542866305</v>
      </c>
      <c r="I26" s="47"/>
      <c r="J26" s="47">
        <v>0</v>
      </c>
      <c r="K26" s="47"/>
      <c r="L26" s="47">
        <v>0</v>
      </c>
      <c r="M26" s="216"/>
      <c r="N26" s="47">
        <v>259377</v>
      </c>
      <c r="O26" s="47"/>
      <c r="P26" s="47">
        <v>3805446519</v>
      </c>
      <c r="Q26" s="47"/>
      <c r="R26" s="47">
        <v>2591341</v>
      </c>
      <c r="S26" s="47"/>
      <c r="T26" s="47">
        <v>15610</v>
      </c>
      <c r="U26" s="47"/>
      <c r="V26" s="47">
        <v>42288182371</v>
      </c>
      <c r="W26" s="47"/>
      <c r="X26" s="3">
        <v>40210150558</v>
      </c>
      <c r="Y26" s="216"/>
      <c r="Z26" s="191">
        <f>X26/درآمدها!$J$6</f>
        <v>3.9870954313385599E-3</v>
      </c>
    </row>
    <row r="27" spans="2:26" s="140" customFormat="1">
      <c r="B27" s="215" t="s">
        <v>79</v>
      </c>
      <c r="C27" s="210"/>
      <c r="D27" s="198">
        <v>3307400</v>
      </c>
      <c r="E27" s="188"/>
      <c r="F27" s="188">
        <v>13699553882</v>
      </c>
      <c r="G27" s="188"/>
      <c r="H27" s="189">
        <v>17852324870</v>
      </c>
      <c r="I27" s="47"/>
      <c r="J27" s="47">
        <v>0</v>
      </c>
      <c r="K27" s="210"/>
      <c r="L27" s="47">
        <v>0</v>
      </c>
      <c r="M27" s="216"/>
      <c r="N27" s="47">
        <v>3307400</v>
      </c>
      <c r="O27" s="47"/>
      <c r="P27" s="47">
        <v>16999505683</v>
      </c>
      <c r="Q27" s="47"/>
      <c r="R27" s="47">
        <v>0</v>
      </c>
      <c r="S27" s="47"/>
      <c r="T27" s="47">
        <v>0</v>
      </c>
      <c r="U27" s="47"/>
      <c r="V27" s="47">
        <v>0</v>
      </c>
      <c r="W27" s="47"/>
      <c r="X27" s="3">
        <v>0</v>
      </c>
      <c r="Y27" s="216"/>
      <c r="Z27" s="191">
        <f>X27/درآمدها!$J$6</f>
        <v>0</v>
      </c>
    </row>
    <row r="28" spans="2:26" s="140" customFormat="1">
      <c r="B28" s="215" t="s">
        <v>316</v>
      </c>
      <c r="C28" s="210"/>
      <c r="D28" s="198">
        <v>16517927</v>
      </c>
      <c r="E28" s="188"/>
      <c r="F28" s="188">
        <v>35899788603</v>
      </c>
      <c r="G28" s="188"/>
      <c r="H28" s="189">
        <v>26271432538</v>
      </c>
      <c r="I28" s="47"/>
      <c r="J28" s="47">
        <v>0</v>
      </c>
      <c r="K28" s="47"/>
      <c r="L28" s="47">
        <v>0</v>
      </c>
      <c r="M28" s="216"/>
      <c r="N28" s="47">
        <v>496626</v>
      </c>
      <c r="O28" s="47"/>
      <c r="P28" s="47">
        <v>769286873</v>
      </c>
      <c r="Q28" s="47"/>
      <c r="R28" s="47">
        <v>16021301</v>
      </c>
      <c r="S28" s="47"/>
      <c r="T28" s="47">
        <v>1588</v>
      </c>
      <c r="U28" s="47"/>
      <c r="V28" s="47">
        <v>34820429891</v>
      </c>
      <c r="W28" s="47"/>
      <c r="X28" s="3">
        <v>25290447129</v>
      </c>
      <c r="Y28" s="216"/>
      <c r="Z28" s="191">
        <f>X28/درآمدها!$J$6</f>
        <v>2.5077107348578081E-3</v>
      </c>
    </row>
    <row r="29" spans="2:26" s="140" customFormat="1">
      <c r="B29" s="215" t="s">
        <v>285</v>
      </c>
      <c r="C29" s="210"/>
      <c r="D29" s="198">
        <v>9858772</v>
      </c>
      <c r="E29" s="188"/>
      <c r="F29" s="188">
        <v>37659320005</v>
      </c>
      <c r="G29" s="188"/>
      <c r="H29" s="189">
        <v>31066356015</v>
      </c>
      <c r="I29" s="47"/>
      <c r="J29" s="47">
        <v>0</v>
      </c>
      <c r="K29" s="47"/>
      <c r="L29" s="47">
        <v>0</v>
      </c>
      <c r="M29" s="216"/>
      <c r="N29" s="47">
        <v>296854</v>
      </c>
      <c r="O29" s="47"/>
      <c r="P29" s="47">
        <v>870329237</v>
      </c>
      <c r="Q29" s="47"/>
      <c r="R29" s="47">
        <v>9561918</v>
      </c>
      <c r="S29" s="47"/>
      <c r="T29" s="47">
        <v>2853</v>
      </c>
      <c r="U29" s="47"/>
      <c r="V29" s="47">
        <v>36525373528</v>
      </c>
      <c r="W29" s="47"/>
      <c r="X29" s="3">
        <v>27117835153</v>
      </c>
      <c r="Y29" s="216"/>
      <c r="Z29" s="191">
        <f>X29/درآمدها!$J$6</f>
        <v>2.6889080280950908E-3</v>
      </c>
    </row>
    <row r="30" spans="2:26" s="140" customFormat="1">
      <c r="B30" s="210" t="s">
        <v>288</v>
      </c>
      <c r="C30" s="210"/>
      <c r="D30" s="198">
        <v>0</v>
      </c>
      <c r="E30" s="188"/>
      <c r="F30" s="188">
        <v>0</v>
      </c>
      <c r="G30" s="188"/>
      <c r="H30" s="189">
        <v>0</v>
      </c>
      <c r="I30" s="47"/>
      <c r="J30" s="189">
        <v>4235919</v>
      </c>
      <c r="K30" s="189"/>
      <c r="L30" s="47">
        <v>14965848584</v>
      </c>
      <c r="M30" s="216"/>
      <c r="N30" s="47">
        <v>0</v>
      </c>
      <c r="O30" s="47"/>
      <c r="P30" s="47">
        <v>0</v>
      </c>
      <c r="Q30" s="47"/>
      <c r="R30" s="47">
        <v>4235919</v>
      </c>
      <c r="S30" s="47"/>
      <c r="T30" s="47">
        <v>3534</v>
      </c>
      <c r="U30" s="47"/>
      <c r="V30" s="47">
        <v>14965848584</v>
      </c>
      <c r="W30" s="47"/>
      <c r="X30" s="3">
        <v>14880667809</v>
      </c>
      <c r="Y30" s="216"/>
      <c r="Z30" s="191">
        <f>X30/درآمدها!$J$6</f>
        <v>1.4755140633196798E-3</v>
      </c>
    </row>
    <row r="31" spans="2:26" s="140" customFormat="1">
      <c r="B31" s="215" t="s">
        <v>279</v>
      </c>
      <c r="C31" s="210"/>
      <c r="D31" s="198">
        <v>10059540</v>
      </c>
      <c r="E31" s="188"/>
      <c r="F31" s="188">
        <v>38883884834</v>
      </c>
      <c r="G31" s="188"/>
      <c r="H31" s="189">
        <v>27099148350</v>
      </c>
      <c r="I31" s="47"/>
      <c r="J31" s="47">
        <v>0</v>
      </c>
      <c r="K31" s="47"/>
      <c r="L31" s="47">
        <v>0</v>
      </c>
      <c r="M31" s="216"/>
      <c r="N31" s="47">
        <v>328769</v>
      </c>
      <c r="O31" s="47"/>
      <c r="P31" s="47">
        <v>857008202</v>
      </c>
      <c r="Q31" s="47"/>
      <c r="R31" s="47">
        <v>9730771</v>
      </c>
      <c r="S31" s="47"/>
      <c r="T31" s="47">
        <v>2052</v>
      </c>
      <c r="U31" s="47"/>
      <c r="V31" s="47">
        <v>37613069674</v>
      </c>
      <c r="W31" s="47"/>
      <c r="X31" s="3">
        <v>19848735220</v>
      </c>
      <c r="Y31" s="216"/>
      <c r="Z31" s="191">
        <f>X31/درآمدها!$J$6</f>
        <v>1.9681299476697858E-3</v>
      </c>
    </row>
    <row r="32" spans="2:26" s="140" customFormat="1">
      <c r="B32" s="215" t="s">
        <v>271</v>
      </c>
      <c r="C32" s="210"/>
      <c r="D32" s="198">
        <v>835286</v>
      </c>
      <c r="E32" s="188"/>
      <c r="F32" s="188">
        <v>23836162175</v>
      </c>
      <c r="G32" s="188"/>
      <c r="H32" s="189">
        <v>22410230146</v>
      </c>
      <c r="I32" s="47"/>
      <c r="J32" s="47">
        <v>0</v>
      </c>
      <c r="K32" s="210"/>
      <c r="L32" s="47">
        <v>0</v>
      </c>
      <c r="M32" s="216"/>
      <c r="N32" s="47">
        <v>835286</v>
      </c>
      <c r="O32" s="47"/>
      <c r="P32" s="47">
        <v>21923432146</v>
      </c>
      <c r="Q32" s="47"/>
      <c r="R32" s="47">
        <v>0</v>
      </c>
      <c r="S32" s="47"/>
      <c r="T32" s="47">
        <v>0</v>
      </c>
      <c r="U32" s="47"/>
      <c r="V32" s="47">
        <v>0</v>
      </c>
      <c r="W32" s="47"/>
      <c r="X32" s="3">
        <v>0</v>
      </c>
      <c r="Y32" s="216"/>
      <c r="Z32" s="191">
        <f>X32/درآمدها!$J$6</f>
        <v>0</v>
      </c>
    </row>
    <row r="33" spans="2:26" s="140" customFormat="1">
      <c r="B33" s="215" t="s">
        <v>265</v>
      </c>
      <c r="C33" s="210"/>
      <c r="D33" s="198">
        <v>8964692</v>
      </c>
      <c r="E33" s="188"/>
      <c r="F33" s="188">
        <v>32189784625</v>
      </c>
      <c r="G33" s="188"/>
      <c r="H33" s="189">
        <v>22376405082</v>
      </c>
      <c r="I33" s="47"/>
      <c r="J33" s="47">
        <v>0</v>
      </c>
      <c r="K33" s="210"/>
      <c r="L33" s="47">
        <v>0</v>
      </c>
      <c r="M33" s="216"/>
      <c r="N33" s="47">
        <v>4684</v>
      </c>
      <c r="O33" s="47"/>
      <c r="P33" s="47">
        <v>11216627</v>
      </c>
      <c r="Q33" s="47"/>
      <c r="R33" s="47">
        <v>8960008</v>
      </c>
      <c r="S33" s="47"/>
      <c r="T33" s="47">
        <v>2306</v>
      </c>
      <c r="U33" s="47"/>
      <c r="V33" s="47">
        <v>32172965648</v>
      </c>
      <c r="W33" s="47"/>
      <c r="X33" s="3">
        <v>20538840870</v>
      </c>
      <c r="Y33" s="216"/>
      <c r="Z33" s="191">
        <f>X33/درآمدها!$J$6</f>
        <v>2.0365583680082545E-3</v>
      </c>
    </row>
    <row r="34" spans="2:26" s="140" customFormat="1">
      <c r="B34" s="210" t="s">
        <v>257</v>
      </c>
      <c r="C34" s="210"/>
      <c r="D34" s="198">
        <v>2502859</v>
      </c>
      <c r="E34" s="188"/>
      <c r="F34" s="188">
        <v>40598228566</v>
      </c>
      <c r="G34" s="188"/>
      <c r="H34" s="189">
        <v>23561047389</v>
      </c>
      <c r="I34" s="47"/>
      <c r="J34" s="47">
        <v>0</v>
      </c>
      <c r="K34" s="47"/>
      <c r="L34" s="47">
        <v>0</v>
      </c>
      <c r="M34" s="216"/>
      <c r="N34" s="47">
        <v>0</v>
      </c>
      <c r="O34" s="47"/>
      <c r="P34" s="47">
        <v>0</v>
      </c>
      <c r="Q34" s="47"/>
      <c r="R34" s="47">
        <v>2502859</v>
      </c>
      <c r="S34" s="47"/>
      <c r="T34" s="47">
        <v>9080</v>
      </c>
      <c r="U34" s="47"/>
      <c r="V34" s="47">
        <v>40598228566</v>
      </c>
      <c r="W34" s="47"/>
      <c r="X34" s="3">
        <v>22590740264</v>
      </c>
      <c r="Y34" s="216"/>
      <c r="Z34" s="191">
        <f>X34/درآمدها!$J$6</f>
        <v>2.2400174097142321E-3</v>
      </c>
    </row>
    <row r="35" spans="2:26" s="140" customFormat="1">
      <c r="B35" s="215" t="s">
        <v>262</v>
      </c>
      <c r="C35" s="210"/>
      <c r="D35" s="198">
        <v>6139683</v>
      </c>
      <c r="E35" s="188"/>
      <c r="F35" s="188">
        <v>31410368077</v>
      </c>
      <c r="G35" s="188"/>
      <c r="H35" s="189">
        <v>42722063207</v>
      </c>
      <c r="I35" s="47"/>
      <c r="J35" s="47">
        <v>0</v>
      </c>
      <c r="K35" s="47"/>
      <c r="L35" s="47">
        <v>0</v>
      </c>
      <c r="M35" s="216"/>
      <c r="N35" s="47">
        <v>521856</v>
      </c>
      <c r="O35" s="47"/>
      <c r="P35" s="47">
        <v>3523285683</v>
      </c>
      <c r="Q35" s="47"/>
      <c r="R35" s="47">
        <v>5617827</v>
      </c>
      <c r="S35" s="47"/>
      <c r="T35" s="47">
        <v>7440</v>
      </c>
      <c r="U35" s="47"/>
      <c r="V35" s="47">
        <v>28740574043</v>
      </c>
      <c r="W35" s="47"/>
      <c r="X35" s="3">
        <v>41547942920</v>
      </c>
      <c r="Y35" s="216"/>
      <c r="Z35" s="191">
        <f>X35/درآمدها!$J$6</f>
        <v>4.1197461610819382E-3</v>
      </c>
    </row>
    <row r="36" spans="2:26" s="140" customFormat="1" ht="36" customHeight="1">
      <c r="B36" s="215" t="s">
        <v>254</v>
      </c>
      <c r="C36" s="210"/>
      <c r="D36" s="198">
        <v>2815854</v>
      </c>
      <c r="E36" s="188"/>
      <c r="F36" s="188">
        <v>28900531763</v>
      </c>
      <c r="G36" s="188"/>
      <c r="H36" s="189">
        <v>22728689311</v>
      </c>
      <c r="I36" s="47"/>
      <c r="J36" s="47">
        <v>0</v>
      </c>
      <c r="K36" s="47"/>
      <c r="L36" s="47">
        <v>0</v>
      </c>
      <c r="M36" s="216"/>
      <c r="N36" s="47">
        <v>0</v>
      </c>
      <c r="O36" s="47"/>
      <c r="P36" s="47">
        <v>0</v>
      </c>
      <c r="Q36" s="47"/>
      <c r="R36" s="47">
        <v>2815854</v>
      </c>
      <c r="S36" s="47"/>
      <c r="T36" s="47">
        <v>7480</v>
      </c>
      <c r="U36" s="47"/>
      <c r="V36" s="47">
        <v>28900531763</v>
      </c>
      <c r="W36" s="47"/>
      <c r="X36" s="3">
        <v>20937265526</v>
      </c>
      <c r="Y36" s="216"/>
      <c r="Z36" s="191">
        <f>X36/درآمدها!$J$6</f>
        <v>2.0760647390022867E-3</v>
      </c>
    </row>
    <row r="37" spans="2:26" s="140" customFormat="1">
      <c r="B37" s="215" t="s">
        <v>249</v>
      </c>
      <c r="C37" s="210"/>
      <c r="D37" s="198">
        <v>17947007</v>
      </c>
      <c r="E37" s="188"/>
      <c r="F37" s="188">
        <v>51336887815</v>
      </c>
      <c r="G37" s="188"/>
      <c r="H37" s="189">
        <v>37107662405</v>
      </c>
      <c r="I37" s="47"/>
      <c r="J37" s="47">
        <v>0</v>
      </c>
      <c r="K37" s="47"/>
      <c r="L37" s="47">
        <v>0</v>
      </c>
      <c r="M37" s="216"/>
      <c r="N37" s="47">
        <v>329628</v>
      </c>
      <c r="O37" s="47"/>
      <c r="P37" s="47">
        <v>646814639</v>
      </c>
      <c r="Q37" s="47"/>
      <c r="R37" s="47">
        <v>17617379</v>
      </c>
      <c r="S37" s="47"/>
      <c r="T37" s="47">
        <v>1950</v>
      </c>
      <c r="U37" s="47"/>
      <c r="V37" s="47">
        <v>50393996577</v>
      </c>
      <c r="W37" s="47"/>
      <c r="X37" s="3">
        <v>34149483414</v>
      </c>
      <c r="Y37" s="216"/>
      <c r="Z37" s="191">
        <f>X37/درآمدها!$J$6</f>
        <v>3.386141245756718E-3</v>
      </c>
    </row>
    <row r="38" spans="2:26" s="140" customFormat="1" ht="36" customHeight="1">
      <c r="B38" s="210" t="s">
        <v>247</v>
      </c>
      <c r="C38" s="210"/>
      <c r="D38" s="198">
        <v>11835204</v>
      </c>
      <c r="E38" s="188"/>
      <c r="F38" s="188">
        <v>107773058578</v>
      </c>
      <c r="G38" s="188"/>
      <c r="H38" s="189">
        <v>94588867674</v>
      </c>
      <c r="I38" s="47"/>
      <c r="J38" s="47">
        <v>0</v>
      </c>
      <c r="K38" s="47"/>
      <c r="L38" s="47">
        <v>0</v>
      </c>
      <c r="M38" s="216"/>
      <c r="N38" s="47">
        <v>1185552</v>
      </c>
      <c r="O38" s="47"/>
      <c r="P38" s="47">
        <v>10052566960</v>
      </c>
      <c r="Q38" s="47"/>
      <c r="R38" s="47">
        <v>10649652</v>
      </c>
      <c r="S38" s="47"/>
      <c r="T38" s="47">
        <v>8650</v>
      </c>
      <c r="U38" s="47"/>
      <c r="V38" s="47">
        <v>96977252681</v>
      </c>
      <c r="W38" s="47"/>
      <c r="X38" s="3">
        <v>91571378839</v>
      </c>
      <c r="Y38" s="216"/>
      <c r="Z38" s="191">
        <f>X38/درآمدها!$J$6</f>
        <v>9.0798920457588334E-3</v>
      </c>
    </row>
    <row r="39" spans="2:26" s="140" customFormat="1">
      <c r="B39" s="215" t="s">
        <v>239</v>
      </c>
      <c r="C39" s="210"/>
      <c r="D39" s="198">
        <v>7301959</v>
      </c>
      <c r="E39" s="188"/>
      <c r="F39" s="188">
        <v>40633577297</v>
      </c>
      <c r="G39" s="188"/>
      <c r="H39" s="189">
        <v>35711880735</v>
      </c>
      <c r="I39" s="47"/>
      <c r="J39" s="47">
        <v>0</v>
      </c>
      <c r="K39" s="47"/>
      <c r="L39" s="3">
        <v>0</v>
      </c>
      <c r="M39" s="216"/>
      <c r="N39" s="47">
        <v>1025244</v>
      </c>
      <c r="O39" s="47"/>
      <c r="P39" s="47">
        <v>4779892481</v>
      </c>
      <c r="Q39" s="47"/>
      <c r="R39" s="47">
        <v>6276715</v>
      </c>
      <c r="S39" s="47"/>
      <c r="T39" s="47">
        <v>4121</v>
      </c>
      <c r="U39" s="47"/>
      <c r="V39" s="47">
        <v>34928350614</v>
      </c>
      <c r="W39" s="47"/>
      <c r="X39" s="3">
        <v>25712437780</v>
      </c>
      <c r="Y39" s="216"/>
      <c r="Z39" s="191">
        <f>X39/درآمدها!$J$6</f>
        <v>2.5495538260504858E-3</v>
      </c>
    </row>
    <row r="40" spans="2:26" s="140" customFormat="1">
      <c r="B40" s="215" t="s">
        <v>224</v>
      </c>
      <c r="C40" s="210"/>
      <c r="D40" s="198">
        <v>11175928</v>
      </c>
      <c r="E40" s="188"/>
      <c r="F40" s="188">
        <v>54595286810</v>
      </c>
      <c r="G40" s="188"/>
      <c r="H40" s="189">
        <v>44293302312</v>
      </c>
      <c r="I40" s="47"/>
      <c r="J40" s="47">
        <v>0</v>
      </c>
      <c r="K40" s="47"/>
      <c r="L40" s="47">
        <v>0</v>
      </c>
      <c r="M40" s="216"/>
      <c r="N40" s="47">
        <v>336516</v>
      </c>
      <c r="O40" s="47"/>
      <c r="P40" s="47">
        <v>1316076571</v>
      </c>
      <c r="Q40" s="47"/>
      <c r="R40" s="47">
        <v>10839412</v>
      </c>
      <c r="S40" s="47"/>
      <c r="T40" s="47">
        <v>3670</v>
      </c>
      <c r="U40" s="47"/>
      <c r="V40" s="47">
        <v>52951379696</v>
      </c>
      <c r="W40" s="47"/>
      <c r="X40" s="3">
        <v>39543947223</v>
      </c>
      <c r="Y40" s="216"/>
      <c r="Z40" s="191">
        <f>X40/درآمدها!$J$6</f>
        <v>3.9210370794930567E-3</v>
      </c>
    </row>
    <row r="41" spans="2:26" s="140" customFormat="1">
      <c r="B41" s="215" t="s">
        <v>207</v>
      </c>
      <c r="C41" s="210"/>
      <c r="D41" s="198">
        <v>88267565</v>
      </c>
      <c r="E41" s="188"/>
      <c r="F41" s="188">
        <v>116974528105</v>
      </c>
      <c r="G41" s="188"/>
      <c r="H41" s="189">
        <v>99148881480</v>
      </c>
      <c r="I41" s="47"/>
      <c r="J41" s="47">
        <v>0</v>
      </c>
      <c r="K41" s="47"/>
      <c r="L41" s="47">
        <v>0</v>
      </c>
      <c r="M41" s="216"/>
      <c r="N41" s="47">
        <v>619604</v>
      </c>
      <c r="O41" s="47"/>
      <c r="P41" s="47">
        <v>656567924</v>
      </c>
      <c r="Q41" s="47"/>
      <c r="R41" s="47">
        <v>87647961</v>
      </c>
      <c r="S41" s="47"/>
      <c r="T41" s="47">
        <v>1086</v>
      </c>
      <c r="U41" s="47"/>
      <c r="V41" s="47">
        <v>116153412381</v>
      </c>
      <c r="W41" s="47"/>
      <c r="X41" s="3">
        <v>94619330819</v>
      </c>
      <c r="Y41" s="216"/>
      <c r="Z41" s="191">
        <f>X41/درآمدها!$J$6</f>
        <v>9.3821161171874726E-3</v>
      </c>
    </row>
    <row r="42" spans="2:26" s="140" customFormat="1">
      <c r="B42" s="199" t="s">
        <v>208</v>
      </c>
      <c r="C42" s="210"/>
      <c r="D42" s="198">
        <v>6131995</v>
      </c>
      <c r="E42" s="188"/>
      <c r="F42" s="188">
        <v>62482465415</v>
      </c>
      <c r="G42" s="188"/>
      <c r="H42" s="189">
        <v>42485702122</v>
      </c>
      <c r="I42" s="47"/>
      <c r="J42" s="47">
        <v>0</v>
      </c>
      <c r="K42" s="47"/>
      <c r="L42" s="47">
        <v>0</v>
      </c>
      <c r="M42" s="216"/>
      <c r="N42" s="47">
        <v>57246</v>
      </c>
      <c r="O42" s="47"/>
      <c r="P42" s="47">
        <v>380128007</v>
      </c>
      <c r="Q42" s="47"/>
      <c r="R42" s="47">
        <v>6074749</v>
      </c>
      <c r="S42" s="47"/>
      <c r="T42" s="47">
        <v>6240</v>
      </c>
      <c r="U42" s="47"/>
      <c r="V42" s="47">
        <v>61899152608</v>
      </c>
      <c r="W42" s="47"/>
      <c r="X42" s="3">
        <v>37680890482</v>
      </c>
      <c r="Y42" s="216"/>
      <c r="Z42" s="191">
        <f>X42/درآمدها!$J$6</f>
        <v>3.7363030032142065E-3</v>
      </c>
    </row>
    <row r="43" spans="2:26" s="140" customFormat="1">
      <c r="B43" s="210" t="s">
        <v>209</v>
      </c>
      <c r="C43" s="210"/>
      <c r="D43" s="198">
        <v>8498705</v>
      </c>
      <c r="E43" s="188"/>
      <c r="F43" s="188">
        <v>48379446878</v>
      </c>
      <c r="G43" s="188"/>
      <c r="H43" s="189">
        <v>33192733047</v>
      </c>
      <c r="I43" s="47"/>
      <c r="J43" s="47">
        <v>0</v>
      </c>
      <c r="K43" s="47"/>
      <c r="L43" s="47">
        <v>0</v>
      </c>
      <c r="M43" s="216"/>
      <c r="N43" s="47">
        <v>218165</v>
      </c>
      <c r="O43" s="47"/>
      <c r="P43" s="47">
        <v>837540050</v>
      </c>
      <c r="Q43" s="47"/>
      <c r="R43" s="47">
        <v>8280540</v>
      </c>
      <c r="S43" s="47"/>
      <c r="T43" s="47">
        <v>3757</v>
      </c>
      <c r="U43" s="47"/>
      <c r="V43" s="47">
        <v>47137528018</v>
      </c>
      <c r="W43" s="47"/>
      <c r="X43" s="3">
        <v>30924884351</v>
      </c>
      <c r="Y43" s="216"/>
      <c r="Z43" s="191">
        <f>X43/درآمدها!$J$6</f>
        <v>3.0664014782211305E-3</v>
      </c>
    </row>
    <row r="44" spans="2:26" s="140" customFormat="1">
      <c r="B44" s="215" t="s">
        <v>91</v>
      </c>
      <c r="C44" s="210"/>
      <c r="D44" s="198">
        <v>1425676</v>
      </c>
      <c r="E44" s="188"/>
      <c r="F44" s="188">
        <v>14209988673</v>
      </c>
      <c r="G44" s="188"/>
      <c r="H44" s="189">
        <v>12698051325</v>
      </c>
      <c r="I44" s="47"/>
      <c r="J44" s="3">
        <v>0</v>
      </c>
      <c r="K44" s="3"/>
      <c r="L44" s="47">
        <v>0</v>
      </c>
      <c r="M44" s="216"/>
      <c r="N44" s="47">
        <v>0</v>
      </c>
      <c r="O44" s="47"/>
      <c r="P44" s="47">
        <v>0</v>
      </c>
      <c r="Q44" s="47"/>
      <c r="R44" s="47">
        <v>1425676</v>
      </c>
      <c r="S44" s="47"/>
      <c r="T44" s="47">
        <v>8720</v>
      </c>
      <c r="U44" s="47"/>
      <c r="V44" s="47">
        <v>14209988673</v>
      </c>
      <c r="W44" s="47"/>
      <c r="X44" s="3">
        <v>12357924951</v>
      </c>
      <c r="Y44" s="216"/>
      <c r="Z44" s="191">
        <f>X44/درآمدها!$J$6</f>
        <v>1.2253678593390383E-3</v>
      </c>
    </row>
    <row r="45" spans="2:26" s="140" customFormat="1">
      <c r="B45" s="215" t="s">
        <v>90</v>
      </c>
      <c r="C45" s="210"/>
      <c r="D45" s="198">
        <v>1325589</v>
      </c>
      <c r="E45" s="188"/>
      <c r="F45" s="188">
        <v>3459168307</v>
      </c>
      <c r="G45" s="188"/>
      <c r="H45" s="189">
        <v>3410212122</v>
      </c>
      <c r="I45" s="47"/>
      <c r="J45" s="47">
        <v>0</v>
      </c>
      <c r="K45" s="47"/>
      <c r="L45" s="47">
        <v>0</v>
      </c>
      <c r="M45" s="216"/>
      <c r="N45" s="47">
        <v>1325589</v>
      </c>
      <c r="O45" s="47"/>
      <c r="P45" s="47">
        <v>3460374236</v>
      </c>
      <c r="Q45" s="47"/>
      <c r="R45" s="47">
        <v>0</v>
      </c>
      <c r="S45" s="47"/>
      <c r="T45" s="47">
        <v>0</v>
      </c>
      <c r="U45" s="47"/>
      <c r="V45" s="47">
        <v>0</v>
      </c>
      <c r="W45" s="47"/>
      <c r="X45" s="3">
        <v>0</v>
      </c>
      <c r="Y45" s="216"/>
      <c r="Z45" s="191">
        <f>X45/درآمدها!$J$6</f>
        <v>0</v>
      </c>
    </row>
    <row r="46" spans="2:26" s="140" customFormat="1">
      <c r="B46" s="215" t="s">
        <v>89</v>
      </c>
      <c r="C46" s="210"/>
      <c r="D46" s="198">
        <v>5409654</v>
      </c>
      <c r="E46" s="188"/>
      <c r="F46" s="188">
        <v>31488002109</v>
      </c>
      <c r="G46" s="188"/>
      <c r="H46" s="189">
        <v>25704290154</v>
      </c>
      <c r="I46" s="47"/>
      <c r="J46" s="47">
        <v>0</v>
      </c>
      <c r="K46" s="47"/>
      <c r="L46" s="47">
        <v>0</v>
      </c>
      <c r="M46" s="216"/>
      <c r="N46" s="47">
        <v>0</v>
      </c>
      <c r="O46" s="47"/>
      <c r="P46" s="47">
        <v>0</v>
      </c>
      <c r="Q46" s="47"/>
      <c r="R46" s="47">
        <v>5409654</v>
      </c>
      <c r="S46" s="47"/>
      <c r="T46" s="47">
        <v>4495</v>
      </c>
      <c r="U46" s="47"/>
      <c r="V46" s="47">
        <v>31488002109</v>
      </c>
      <c r="W46" s="47"/>
      <c r="X46" s="3">
        <v>24171712186</v>
      </c>
      <c r="Y46" s="216"/>
      <c r="Z46" s="191">
        <f>X46/درآمدها!$J$6</f>
        <v>2.3967809592112294E-3</v>
      </c>
    </row>
    <row r="47" spans="2:26" s="140" customFormat="1">
      <c r="B47" s="210" t="s">
        <v>88</v>
      </c>
      <c r="C47" s="210"/>
      <c r="D47" s="198">
        <v>11982911</v>
      </c>
      <c r="E47" s="188"/>
      <c r="F47" s="188">
        <v>64601959257</v>
      </c>
      <c r="G47" s="188"/>
      <c r="H47" s="189">
        <v>73256417981</v>
      </c>
      <c r="I47" s="47"/>
      <c r="J47" s="47">
        <v>0</v>
      </c>
      <c r="K47" s="47"/>
      <c r="L47" s="47">
        <v>0</v>
      </c>
      <c r="M47" s="216"/>
      <c r="N47" s="47">
        <v>0</v>
      </c>
      <c r="O47" s="47"/>
      <c r="P47" s="47">
        <v>0</v>
      </c>
      <c r="Q47" s="47"/>
      <c r="R47" s="47">
        <v>11982911</v>
      </c>
      <c r="S47" s="47"/>
      <c r="T47" s="47">
        <v>6250</v>
      </c>
      <c r="U47" s="47"/>
      <c r="V47" s="47">
        <v>64601959257</v>
      </c>
      <c r="W47" s="47"/>
      <c r="X47" s="3">
        <v>74447579251</v>
      </c>
      <c r="Y47" s="216"/>
      <c r="Z47" s="191">
        <f>X47/درآمدها!$J$6</f>
        <v>7.381957017985395E-3</v>
      </c>
    </row>
    <row r="48" spans="2:26" s="140" customFormat="1">
      <c r="B48" s="210" t="s">
        <v>87</v>
      </c>
      <c r="C48" s="210"/>
      <c r="D48" s="198">
        <v>10619187</v>
      </c>
      <c r="E48" s="217"/>
      <c r="F48" s="189">
        <v>33926169542</v>
      </c>
      <c r="G48" s="217"/>
      <c r="H48" s="189">
        <v>31140208372</v>
      </c>
      <c r="I48" s="47"/>
      <c r="J48" s="47">
        <v>0</v>
      </c>
      <c r="K48" s="47"/>
      <c r="L48" s="47">
        <v>0</v>
      </c>
      <c r="M48" s="216"/>
      <c r="N48" s="47">
        <v>311817</v>
      </c>
      <c r="O48" s="47"/>
      <c r="P48" s="47">
        <v>909977003</v>
      </c>
      <c r="Q48" s="47"/>
      <c r="R48" s="47">
        <v>10307370</v>
      </c>
      <c r="S48" s="47"/>
      <c r="T48" s="47">
        <v>2759</v>
      </c>
      <c r="U48" s="47"/>
      <c r="V48" s="47">
        <v>32929976857</v>
      </c>
      <c r="W48" s="47"/>
      <c r="X48" s="3">
        <v>28268827530</v>
      </c>
      <c r="Y48" s="216"/>
      <c r="Z48" s="191">
        <f>X48/درآمدها!$J$6</f>
        <v>2.8030363361008707E-3</v>
      </c>
    </row>
    <row r="49" spans="2:26" s="140" customFormat="1">
      <c r="B49" s="215" t="s">
        <v>86</v>
      </c>
      <c r="C49" s="210"/>
      <c r="D49" s="198">
        <v>1930024</v>
      </c>
      <c r="E49" s="188"/>
      <c r="F49" s="188">
        <v>43542758064</v>
      </c>
      <c r="G49" s="188"/>
      <c r="H49" s="189">
        <v>28336841079</v>
      </c>
      <c r="I49" s="47"/>
      <c r="J49" s="47">
        <v>0</v>
      </c>
      <c r="K49" s="47"/>
      <c r="L49" s="47">
        <v>0</v>
      </c>
      <c r="M49" s="216"/>
      <c r="N49" s="47">
        <v>67119</v>
      </c>
      <c r="O49" s="47"/>
      <c r="P49" s="47">
        <v>931756707</v>
      </c>
      <c r="Q49" s="47"/>
      <c r="R49" s="47">
        <v>1862905</v>
      </c>
      <c r="S49" s="47"/>
      <c r="T49" s="47">
        <v>13750</v>
      </c>
      <c r="U49" s="47"/>
      <c r="V49" s="47">
        <v>42028504160</v>
      </c>
      <c r="W49" s="47"/>
      <c r="X49" s="3">
        <v>25462534838</v>
      </c>
      <c r="Y49" s="216"/>
      <c r="Z49" s="191">
        <f>X49/درآمدها!$J$6</f>
        <v>2.5247743396646029E-3</v>
      </c>
    </row>
    <row r="50" spans="2:26" s="140" customFormat="1">
      <c r="B50" s="210" t="s">
        <v>85</v>
      </c>
      <c r="C50" s="210"/>
      <c r="D50" s="198">
        <v>2017723</v>
      </c>
      <c r="E50" s="188"/>
      <c r="F50" s="188">
        <v>40496375535</v>
      </c>
      <c r="G50" s="188"/>
      <c r="H50" s="189">
        <v>44867901557</v>
      </c>
      <c r="I50" s="47"/>
      <c r="J50" s="47">
        <v>0</v>
      </c>
      <c r="K50" s="47"/>
      <c r="L50" s="47">
        <v>0</v>
      </c>
      <c r="M50" s="216"/>
      <c r="N50" s="47">
        <v>0</v>
      </c>
      <c r="O50" s="47"/>
      <c r="P50" s="47">
        <v>0</v>
      </c>
      <c r="Q50" s="47"/>
      <c r="R50" s="47">
        <v>2017723</v>
      </c>
      <c r="S50" s="47"/>
      <c r="T50" s="47">
        <v>21610</v>
      </c>
      <c r="U50" s="47"/>
      <c r="V50" s="47">
        <v>40496375535</v>
      </c>
      <c r="W50" s="47"/>
      <c r="X50" s="3">
        <v>43343556220</v>
      </c>
      <c r="Y50" s="216"/>
      <c r="Z50" s="191">
        <f>X50/درآمدها!$J$6</f>
        <v>4.2977927857657736E-3</v>
      </c>
    </row>
    <row r="51" spans="2:26" s="140" customFormat="1">
      <c r="B51" s="215" t="s">
        <v>84</v>
      </c>
      <c r="C51" s="210"/>
      <c r="D51" s="198">
        <v>19600800</v>
      </c>
      <c r="E51" s="188"/>
      <c r="F51" s="188">
        <v>74195283922</v>
      </c>
      <c r="G51" s="188"/>
      <c r="H51" s="189">
        <v>53250250934</v>
      </c>
      <c r="I51" s="47"/>
      <c r="J51" s="47">
        <v>0</v>
      </c>
      <c r="K51" s="47"/>
      <c r="L51" s="47">
        <v>0</v>
      </c>
      <c r="M51" s="216"/>
      <c r="N51" s="47">
        <v>0</v>
      </c>
      <c r="O51" s="47"/>
      <c r="P51" s="47">
        <v>0</v>
      </c>
      <c r="Q51" s="47"/>
      <c r="R51" s="47">
        <v>19600800</v>
      </c>
      <c r="S51" s="47"/>
      <c r="T51" s="47">
        <v>2704</v>
      </c>
      <c r="U51" s="47"/>
      <c r="V51" s="47">
        <v>74195283922</v>
      </c>
      <c r="W51" s="47"/>
      <c r="X51" s="3">
        <v>52685209852</v>
      </c>
      <c r="Y51" s="216"/>
      <c r="Z51" s="191">
        <f>X51/درآمدها!$J$6</f>
        <v>5.2240779152772868E-3</v>
      </c>
    </row>
    <row r="52" spans="2:26" s="140" customFormat="1">
      <c r="B52" s="215" t="s">
        <v>83</v>
      </c>
      <c r="C52" s="210"/>
      <c r="D52" s="198">
        <v>9700419</v>
      </c>
      <c r="E52" s="188"/>
      <c r="F52" s="188">
        <v>85162204688</v>
      </c>
      <c r="G52" s="188"/>
      <c r="H52" s="189">
        <v>86302178489</v>
      </c>
      <c r="I52" s="47"/>
      <c r="J52" s="47">
        <v>0</v>
      </c>
      <c r="K52" s="47"/>
      <c r="L52" s="47">
        <v>0</v>
      </c>
      <c r="M52" s="216"/>
      <c r="N52" s="47">
        <v>103212</v>
      </c>
      <c r="O52" s="47"/>
      <c r="P52" s="47">
        <v>913355239</v>
      </c>
      <c r="Q52" s="47"/>
      <c r="R52" s="47">
        <v>9597207</v>
      </c>
      <c r="S52" s="47"/>
      <c r="T52" s="47">
        <v>9180</v>
      </c>
      <c r="U52" s="47"/>
      <c r="V52" s="47">
        <v>84256082852</v>
      </c>
      <c r="W52" s="47"/>
      <c r="X52" s="3">
        <v>87578151220</v>
      </c>
      <c r="Y52" s="216"/>
      <c r="Z52" s="191">
        <f>X52/درآمدها!$J$6</f>
        <v>8.6839378059694432E-3</v>
      </c>
    </row>
    <row r="53" spans="2:26" s="140" customFormat="1">
      <c r="B53" s="210" t="s">
        <v>82</v>
      </c>
      <c r="C53" s="210"/>
      <c r="D53" s="198">
        <v>24424525</v>
      </c>
      <c r="E53" s="188"/>
      <c r="F53" s="188">
        <v>39933540742</v>
      </c>
      <c r="G53" s="188"/>
      <c r="H53" s="189">
        <v>32874035552</v>
      </c>
      <c r="I53" s="47"/>
      <c r="J53" s="47">
        <v>0</v>
      </c>
      <c r="K53" s="47"/>
      <c r="L53" s="47">
        <v>0</v>
      </c>
      <c r="M53" s="216"/>
      <c r="N53" s="47">
        <v>543593</v>
      </c>
      <c r="O53" s="47"/>
      <c r="P53" s="47">
        <v>718435202</v>
      </c>
      <c r="Q53" s="47"/>
      <c r="R53" s="47">
        <v>23880932</v>
      </c>
      <c r="S53" s="47"/>
      <c r="T53" s="47">
        <v>1195</v>
      </c>
      <c r="U53" s="47"/>
      <c r="V53" s="47">
        <v>39044778597</v>
      </c>
      <c r="W53" s="47"/>
      <c r="X53" s="3">
        <v>28367914347</v>
      </c>
      <c r="Y53" s="216"/>
      <c r="Z53" s="191">
        <f>X53/درآمدها!$J$6</f>
        <v>2.8128614322490862E-3</v>
      </c>
    </row>
    <row r="54" spans="2:26" s="140" customFormat="1">
      <c r="B54" s="215" t="s">
        <v>81</v>
      </c>
      <c r="C54" s="210"/>
      <c r="D54" s="198">
        <v>10989756</v>
      </c>
      <c r="E54" s="188"/>
      <c r="F54" s="188">
        <v>53750901914</v>
      </c>
      <c r="G54" s="188"/>
      <c r="H54" s="189">
        <v>46974777896</v>
      </c>
      <c r="I54" s="47"/>
      <c r="J54" s="47">
        <v>0</v>
      </c>
      <c r="K54" s="47"/>
      <c r="L54" s="47">
        <v>0</v>
      </c>
      <c r="M54" s="216"/>
      <c r="N54" s="47">
        <v>166395</v>
      </c>
      <c r="O54" s="47"/>
      <c r="P54" s="47">
        <v>670263143</v>
      </c>
      <c r="Q54" s="47"/>
      <c r="R54" s="47">
        <v>10823361</v>
      </c>
      <c r="S54" s="47"/>
      <c r="T54" s="47">
        <v>3859</v>
      </c>
      <c r="U54" s="47"/>
      <c r="V54" s="47">
        <v>52937063889</v>
      </c>
      <c r="W54" s="47"/>
      <c r="X54" s="200">
        <v>41518834368</v>
      </c>
      <c r="Y54" s="216"/>
      <c r="Z54" s="191">
        <f>X54/درآمدها!$J$6</f>
        <v>4.1168598606557642E-3</v>
      </c>
    </row>
    <row r="55" spans="2:26" s="140" customFormat="1">
      <c r="B55" s="215" t="s">
        <v>80</v>
      </c>
      <c r="C55" s="210"/>
      <c r="D55" s="198">
        <v>0</v>
      </c>
      <c r="E55" s="188"/>
      <c r="F55" s="188">
        <v>0</v>
      </c>
      <c r="G55" s="188"/>
      <c r="H55" s="189">
        <v>0</v>
      </c>
      <c r="I55" s="47"/>
      <c r="J55" s="47">
        <v>651431</v>
      </c>
      <c r="K55" s="47"/>
      <c r="L55" s="47">
        <v>19946901850</v>
      </c>
      <c r="M55" s="216"/>
      <c r="N55" s="47">
        <v>0</v>
      </c>
      <c r="O55" s="47"/>
      <c r="P55" s="47">
        <v>0</v>
      </c>
      <c r="Q55" s="47"/>
      <c r="R55" s="47">
        <v>651431</v>
      </c>
      <c r="S55" s="47"/>
      <c r="T55" s="47">
        <v>30360</v>
      </c>
      <c r="U55" s="47"/>
      <c r="V55" s="47">
        <v>19946901850</v>
      </c>
      <c r="W55" s="47"/>
      <c r="X55" s="3">
        <v>19659769365</v>
      </c>
      <c r="Y55" s="216"/>
      <c r="Z55" s="191">
        <f>X55/درآمدها!$J$6</f>
        <v>1.9493927659707836E-3</v>
      </c>
    </row>
    <row r="56" spans="2:26" s="140" customFormat="1">
      <c r="B56" s="215" t="s">
        <v>464</v>
      </c>
      <c r="C56" s="210"/>
      <c r="D56" s="198">
        <v>1439124</v>
      </c>
      <c r="E56" s="188"/>
      <c r="F56" s="188">
        <v>8761249763</v>
      </c>
      <c r="G56" s="188"/>
      <c r="H56" s="189">
        <v>8941007579</v>
      </c>
      <c r="I56" s="47"/>
      <c r="J56" s="47">
        <v>8664885</v>
      </c>
      <c r="K56" s="47"/>
      <c r="L56" s="47">
        <v>54585518288</v>
      </c>
      <c r="M56" s="216"/>
      <c r="N56" s="47">
        <v>147512</v>
      </c>
      <c r="O56" s="47"/>
      <c r="P56" s="47">
        <v>896375990</v>
      </c>
      <c r="Q56" s="210"/>
      <c r="R56" s="210">
        <v>9956497</v>
      </c>
      <c r="S56" s="210"/>
      <c r="T56" s="47">
        <v>6220</v>
      </c>
      <c r="U56" s="210"/>
      <c r="V56" s="3">
        <v>62428233266</v>
      </c>
      <c r="W56" s="210"/>
      <c r="X56" s="3">
        <v>61560931346</v>
      </c>
      <c r="Y56" s="216"/>
      <c r="Z56" s="191">
        <f>X56/درآمدها!$J$6</f>
        <v>6.1041628721220991E-3</v>
      </c>
    </row>
    <row r="57" spans="2:26" s="140" customFormat="1">
      <c r="B57" s="215" t="s">
        <v>448</v>
      </c>
      <c r="C57" s="210"/>
      <c r="D57" s="198">
        <v>131241</v>
      </c>
      <c r="E57" s="188"/>
      <c r="F57" s="188">
        <v>9913838550</v>
      </c>
      <c r="G57" s="188"/>
      <c r="H57" s="189">
        <v>7827606967</v>
      </c>
      <c r="I57" s="47"/>
      <c r="J57" s="47">
        <v>0</v>
      </c>
      <c r="K57" s="47"/>
      <c r="L57" s="47">
        <v>0</v>
      </c>
      <c r="M57" s="216"/>
      <c r="N57" s="47">
        <v>0</v>
      </c>
      <c r="O57" s="47"/>
      <c r="P57" s="47">
        <v>0</v>
      </c>
      <c r="Q57" s="47"/>
      <c r="R57" s="47">
        <v>131241</v>
      </c>
      <c r="S57" s="47"/>
      <c r="T57" s="47">
        <v>54440</v>
      </c>
      <c r="U57" s="47"/>
      <c r="V57" s="47">
        <v>9913838550</v>
      </c>
      <c r="W57" s="47"/>
      <c r="X57" s="3">
        <v>7102248722</v>
      </c>
      <c r="Y57" s="216"/>
      <c r="Z57" s="191">
        <f>X57/درآمدها!$J$6</f>
        <v>7.0423370812478729E-4</v>
      </c>
    </row>
    <row r="58" spans="2:26" s="140" customFormat="1">
      <c r="B58" s="215" t="s">
        <v>449</v>
      </c>
      <c r="C58" s="210"/>
      <c r="D58" s="198">
        <v>869465</v>
      </c>
      <c r="E58" s="188"/>
      <c r="F58" s="188">
        <v>29154107427</v>
      </c>
      <c r="G58" s="188"/>
      <c r="H58" s="189">
        <v>24131023801</v>
      </c>
      <c r="I58" s="47"/>
      <c r="J58" s="47">
        <v>0</v>
      </c>
      <c r="K58" s="47"/>
      <c r="L58" s="47">
        <v>0</v>
      </c>
      <c r="M58" s="216"/>
      <c r="N58" s="47">
        <v>12825</v>
      </c>
      <c r="O58" s="47"/>
      <c r="P58" s="47">
        <v>350716528</v>
      </c>
      <c r="Q58" s="47"/>
      <c r="R58" s="47">
        <v>856640</v>
      </c>
      <c r="S58" s="47"/>
      <c r="T58" s="47">
        <v>25700</v>
      </c>
      <c r="U58" s="47"/>
      <c r="V58" s="47">
        <v>28724071223</v>
      </c>
      <c r="W58" s="47"/>
      <c r="X58" s="3">
        <v>21884654898</v>
      </c>
      <c r="Y58" s="216"/>
      <c r="Z58" s="191">
        <f>X58/درآمدها!$J$6</f>
        <v>2.1700044976050653E-3</v>
      </c>
    </row>
    <row r="59" spans="2:26" s="140" customFormat="1">
      <c r="B59" s="215" t="s">
        <v>427</v>
      </c>
      <c r="C59" s="210"/>
      <c r="D59" s="198">
        <v>1295152</v>
      </c>
      <c r="E59" s="188"/>
      <c r="F59" s="188">
        <v>11938306809</v>
      </c>
      <c r="G59" s="188"/>
      <c r="H59" s="189">
        <v>21487471166</v>
      </c>
      <c r="I59" s="47"/>
      <c r="J59" s="47">
        <v>0</v>
      </c>
      <c r="K59" s="47"/>
      <c r="L59" s="47">
        <v>0</v>
      </c>
      <c r="M59" s="216"/>
      <c r="N59" s="47">
        <v>1295152</v>
      </c>
      <c r="O59" s="47"/>
      <c r="P59" s="47">
        <v>20822603058</v>
      </c>
      <c r="Q59" s="47"/>
      <c r="R59" s="47">
        <v>0</v>
      </c>
      <c r="S59" s="47"/>
      <c r="T59" s="47">
        <v>0</v>
      </c>
      <c r="U59" s="47"/>
      <c r="V59" s="47">
        <v>0</v>
      </c>
      <c r="W59" s="47"/>
      <c r="X59" s="3">
        <v>0</v>
      </c>
      <c r="Y59" s="216"/>
      <c r="Z59" s="191">
        <f>X59/درآمدها!$J$6</f>
        <v>0</v>
      </c>
    </row>
    <row r="60" spans="2:26" s="140" customFormat="1">
      <c r="B60" s="215" t="s">
        <v>360</v>
      </c>
      <c r="C60" s="210"/>
      <c r="D60" s="198">
        <v>27122632</v>
      </c>
      <c r="E60" s="188"/>
      <c r="F60" s="188">
        <v>42080945050</v>
      </c>
      <c r="G60" s="188"/>
      <c r="H60" s="189">
        <v>33297146643</v>
      </c>
      <c r="I60" s="47"/>
      <c r="J60" s="47">
        <v>0</v>
      </c>
      <c r="K60" s="47"/>
      <c r="L60" s="47">
        <v>0</v>
      </c>
      <c r="M60" s="216"/>
      <c r="N60" s="47">
        <v>4296250</v>
      </c>
      <c r="O60" s="47"/>
      <c r="P60" s="47">
        <v>6184078082</v>
      </c>
      <c r="Q60" s="47"/>
      <c r="R60" s="47">
        <v>22826382</v>
      </c>
      <c r="S60" s="47"/>
      <c r="T60" s="47">
        <v>1464</v>
      </c>
      <c r="U60" s="47"/>
      <c r="V60" s="47">
        <v>35415284425</v>
      </c>
      <c r="W60" s="47"/>
      <c r="X60" s="3">
        <v>33218987204</v>
      </c>
      <c r="Y60" s="216"/>
      <c r="Z60" s="191">
        <f>X60/درآمدها!$J$6</f>
        <v>3.293876552979269E-3</v>
      </c>
    </row>
    <row r="61" spans="2:26" s="140" customFormat="1">
      <c r="B61" s="215" t="s">
        <v>397</v>
      </c>
      <c r="C61" s="210"/>
      <c r="D61" s="198">
        <v>2879141</v>
      </c>
      <c r="E61" s="188"/>
      <c r="F61" s="188">
        <v>33495541211</v>
      </c>
      <c r="G61" s="188"/>
      <c r="H61" s="189">
        <v>25242929183</v>
      </c>
      <c r="I61" s="47"/>
      <c r="J61" s="47">
        <v>0</v>
      </c>
      <c r="K61" s="47"/>
      <c r="L61" s="47">
        <v>0</v>
      </c>
      <c r="M61" s="216"/>
      <c r="N61" s="47">
        <v>73907</v>
      </c>
      <c r="O61" s="47"/>
      <c r="P61" s="47">
        <v>609778208</v>
      </c>
      <c r="Q61" s="47"/>
      <c r="R61" s="47">
        <v>2805234</v>
      </c>
      <c r="S61" s="47"/>
      <c r="T61" s="47">
        <v>7510</v>
      </c>
      <c r="U61" s="47"/>
      <c r="V61" s="47">
        <v>32635717061</v>
      </c>
      <c r="W61" s="47"/>
      <c r="X61" s="3">
        <v>20941956865</v>
      </c>
      <c r="Y61" s="216"/>
      <c r="Z61" s="191">
        <f>X61/درآمدها!$J$6</f>
        <v>2.0765299154822101E-3</v>
      </c>
    </row>
    <row r="62" spans="2:26" s="140" customFormat="1">
      <c r="B62" s="215" t="s">
        <v>364</v>
      </c>
      <c r="C62" s="210"/>
      <c r="D62" s="198">
        <v>11390022</v>
      </c>
      <c r="E62" s="188"/>
      <c r="F62" s="188">
        <v>27428090275</v>
      </c>
      <c r="G62" s="188"/>
      <c r="H62" s="189">
        <v>31906104362</v>
      </c>
      <c r="I62" s="47"/>
      <c r="J62" s="47">
        <v>0</v>
      </c>
      <c r="K62" s="47"/>
      <c r="L62" s="47">
        <v>0</v>
      </c>
      <c r="M62" s="216"/>
      <c r="N62" s="47">
        <v>45035</v>
      </c>
      <c r="O62" s="47"/>
      <c r="P62" s="47">
        <v>128932286</v>
      </c>
      <c r="Q62" s="47"/>
      <c r="R62" s="47">
        <v>11344987</v>
      </c>
      <c r="S62" s="47"/>
      <c r="T62" s="47">
        <v>2563</v>
      </c>
      <c r="U62" s="47"/>
      <c r="V62" s="47">
        <v>27319642368</v>
      </c>
      <c r="W62" s="47"/>
      <c r="X62" s="3">
        <v>28904192333</v>
      </c>
      <c r="Y62" s="216"/>
      <c r="Z62" s="191">
        <f>X62/درآمدها!$J$6</f>
        <v>2.8660368488599708E-3</v>
      </c>
    </row>
    <row r="63" spans="2:26" s="140" customFormat="1">
      <c r="B63" s="210" t="s">
        <v>372</v>
      </c>
      <c r="C63" s="210"/>
      <c r="D63" s="198">
        <v>2684740</v>
      </c>
      <c r="E63" s="188"/>
      <c r="F63" s="188">
        <v>22923141123</v>
      </c>
      <c r="G63" s="188"/>
      <c r="H63" s="189">
        <v>21109937459</v>
      </c>
      <c r="I63" s="47"/>
      <c r="J63" s="47">
        <v>0</v>
      </c>
      <c r="K63" s="47"/>
      <c r="L63" s="47">
        <v>0</v>
      </c>
      <c r="M63" s="216"/>
      <c r="N63" s="47">
        <v>0</v>
      </c>
      <c r="O63" s="47"/>
      <c r="P63" s="47">
        <v>0</v>
      </c>
      <c r="Q63" s="47"/>
      <c r="R63" s="47">
        <v>2684740</v>
      </c>
      <c r="S63" s="47"/>
      <c r="T63" s="47">
        <v>6730</v>
      </c>
      <c r="U63" s="47"/>
      <c r="V63" s="47">
        <v>22923141123</v>
      </c>
      <c r="W63" s="47"/>
      <c r="X63" s="3">
        <v>17960793815</v>
      </c>
      <c r="Y63" s="216"/>
      <c r="Z63" s="191">
        <f>X63/درآمدها!$J$6</f>
        <v>1.7809283966670681E-3</v>
      </c>
    </row>
    <row r="64" spans="2:26" s="140" customFormat="1">
      <c r="B64" s="215" t="s">
        <v>351</v>
      </c>
      <c r="C64" s="210"/>
      <c r="D64" s="198">
        <v>4767626</v>
      </c>
      <c r="E64" s="188"/>
      <c r="F64" s="188">
        <v>34431185307</v>
      </c>
      <c r="G64" s="188"/>
      <c r="H64" s="189">
        <v>32511314174</v>
      </c>
      <c r="I64" s="47"/>
      <c r="J64" s="47">
        <v>0</v>
      </c>
      <c r="K64" s="47"/>
      <c r="L64" s="47">
        <v>0</v>
      </c>
      <c r="M64" s="216"/>
      <c r="N64" s="47">
        <v>0</v>
      </c>
      <c r="O64" s="47"/>
      <c r="P64" s="47">
        <v>0</v>
      </c>
      <c r="Q64" s="47"/>
      <c r="R64" s="47">
        <v>4767626</v>
      </c>
      <c r="S64" s="47"/>
      <c r="T64" s="47">
        <v>5940</v>
      </c>
      <c r="U64" s="47"/>
      <c r="V64" s="47">
        <v>34431185307</v>
      </c>
      <c r="W64" s="47"/>
      <c r="X64" s="3">
        <v>28151196239</v>
      </c>
      <c r="Y64" s="216"/>
      <c r="Z64" s="191">
        <f>X64/درآمدها!$J$6</f>
        <v>2.7913724359060169E-3</v>
      </c>
    </row>
    <row r="65" spans="2:26" s="140" customFormat="1">
      <c r="B65" s="215" t="s">
        <v>352</v>
      </c>
      <c r="C65" s="210"/>
      <c r="D65" s="198">
        <v>11822030</v>
      </c>
      <c r="E65" s="188"/>
      <c r="F65" s="188">
        <v>29187877643</v>
      </c>
      <c r="G65" s="188"/>
      <c r="H65" s="189">
        <v>32904728983</v>
      </c>
      <c r="I65" s="47"/>
      <c r="J65" s="47">
        <v>0</v>
      </c>
      <c r="K65" s="47"/>
      <c r="L65" s="47">
        <v>0</v>
      </c>
      <c r="M65" s="216"/>
      <c r="N65" s="47">
        <v>303476</v>
      </c>
      <c r="O65" s="47"/>
      <c r="P65" s="47">
        <v>803046404</v>
      </c>
      <c r="Q65" s="47"/>
      <c r="R65" s="47">
        <v>11518554</v>
      </c>
      <c r="S65" s="47"/>
      <c r="T65" s="47">
        <v>2788</v>
      </c>
      <c r="U65" s="47"/>
      <c r="V65" s="47">
        <v>28438613739</v>
      </c>
      <c r="W65" s="47"/>
      <c r="X65" s="3">
        <v>31922651872</v>
      </c>
      <c r="Y65" s="216"/>
      <c r="Z65" s="191">
        <f>X65/درآمدها!$J$6</f>
        <v>3.1653365547953619E-3</v>
      </c>
    </row>
    <row r="66" spans="2:26" s="140" customFormat="1">
      <c r="B66" s="210" t="s">
        <v>333</v>
      </c>
      <c r="C66" s="210"/>
      <c r="D66" s="198">
        <v>1479014</v>
      </c>
      <c r="E66" s="188"/>
      <c r="F66" s="188">
        <v>66832154837</v>
      </c>
      <c r="G66" s="188"/>
      <c r="H66" s="189">
        <v>59690682991</v>
      </c>
      <c r="I66" s="47"/>
      <c r="J66" s="47">
        <v>240246</v>
      </c>
      <c r="K66" s="47"/>
      <c r="L66" s="47">
        <v>10060806301</v>
      </c>
      <c r="M66" s="216"/>
      <c r="N66" s="47">
        <v>16392</v>
      </c>
      <c r="O66" s="47"/>
      <c r="P66" s="47">
        <v>653245210</v>
      </c>
      <c r="Q66" s="47"/>
      <c r="R66" s="47">
        <v>1702868</v>
      </c>
      <c r="S66" s="47"/>
      <c r="T66" s="47">
        <v>41890</v>
      </c>
      <c r="U66" s="47"/>
      <c r="V66" s="47">
        <v>76152256397</v>
      </c>
      <c r="W66" s="47"/>
      <c r="X66" s="3">
        <v>70908708338</v>
      </c>
      <c r="Y66" s="216"/>
      <c r="Z66" s="191">
        <f>X66/درآمدها!$J$6</f>
        <v>7.0310551722196869E-3</v>
      </c>
    </row>
    <row r="67" spans="2:26" s="140" customFormat="1">
      <c r="B67" s="215" t="s">
        <v>328</v>
      </c>
      <c r="C67" s="210"/>
      <c r="D67" s="198">
        <v>15714498</v>
      </c>
      <c r="E67" s="188"/>
      <c r="F67" s="188">
        <v>36950359750</v>
      </c>
      <c r="G67" s="188"/>
      <c r="H67" s="189">
        <v>30882710553</v>
      </c>
      <c r="I67" s="47"/>
      <c r="J67" s="47">
        <v>0</v>
      </c>
      <c r="K67" s="47"/>
      <c r="L67" s="47">
        <v>0</v>
      </c>
      <c r="M67" s="216"/>
      <c r="N67" s="47">
        <v>15107</v>
      </c>
      <c r="O67" s="47"/>
      <c r="P67" s="47">
        <v>29058768</v>
      </c>
      <c r="Q67" s="47"/>
      <c r="R67" s="47">
        <v>15699391</v>
      </c>
      <c r="S67" s="47"/>
      <c r="T67" s="47">
        <v>1883</v>
      </c>
      <c r="U67" s="47"/>
      <c r="V67" s="47">
        <v>36914837833</v>
      </c>
      <c r="W67" s="47"/>
      <c r="X67" s="3">
        <v>29386059634</v>
      </c>
      <c r="Y67" s="216"/>
      <c r="Z67" s="191">
        <f>X67/درآمدها!$J$6</f>
        <v>2.9138170955804424E-3</v>
      </c>
    </row>
    <row r="68" spans="2:26" s="140" customFormat="1">
      <c r="B68" s="215" t="s">
        <v>331</v>
      </c>
      <c r="C68" s="210"/>
      <c r="D68" s="198">
        <v>5991124</v>
      </c>
      <c r="E68" s="188"/>
      <c r="F68" s="188">
        <v>121718667135</v>
      </c>
      <c r="G68" s="188"/>
      <c r="H68" s="189">
        <v>80994484649</v>
      </c>
      <c r="I68" s="47"/>
      <c r="J68" s="47">
        <v>0</v>
      </c>
      <c r="K68" s="47"/>
      <c r="L68" s="47">
        <v>0</v>
      </c>
      <c r="M68" s="216"/>
      <c r="N68" s="47">
        <v>0</v>
      </c>
      <c r="O68" s="47"/>
      <c r="P68" s="47">
        <v>0</v>
      </c>
      <c r="Q68" s="47"/>
      <c r="R68" s="47">
        <v>5991124</v>
      </c>
      <c r="S68" s="47"/>
      <c r="T68" s="47">
        <v>10760</v>
      </c>
      <c r="U68" s="47"/>
      <c r="V68" s="47">
        <v>121718667135</v>
      </c>
      <c r="W68" s="47"/>
      <c r="X68" s="3">
        <v>64080930504</v>
      </c>
      <c r="Y68" s="216"/>
      <c r="Z68" s="191">
        <f>X68/درآمدها!$J$6</f>
        <v>6.3540370205748915E-3</v>
      </c>
    </row>
    <row r="69" spans="2:26" s="140" customFormat="1">
      <c r="B69" s="210" t="s">
        <v>322</v>
      </c>
      <c r="C69" s="210"/>
      <c r="D69" s="198">
        <v>5061170</v>
      </c>
      <c r="E69" s="188"/>
      <c r="F69" s="188">
        <v>33183585361</v>
      </c>
      <c r="G69" s="188"/>
      <c r="H69" s="189">
        <v>26463354765</v>
      </c>
      <c r="I69" s="47"/>
      <c r="J69" s="47">
        <v>0</v>
      </c>
      <c r="K69" s="47"/>
      <c r="L69" s="47">
        <v>0</v>
      </c>
      <c r="M69" s="216"/>
      <c r="N69" s="47">
        <v>0</v>
      </c>
      <c r="O69" s="47"/>
      <c r="P69" s="47">
        <v>0</v>
      </c>
      <c r="Q69" s="47"/>
      <c r="R69" s="47">
        <v>5061170</v>
      </c>
      <c r="S69" s="47"/>
      <c r="T69" s="47">
        <v>4346</v>
      </c>
      <c r="U69" s="47"/>
      <c r="V69" s="47">
        <v>33183585361</v>
      </c>
      <c r="W69" s="47"/>
      <c r="X69" s="3">
        <v>21864969545</v>
      </c>
      <c r="Y69" s="216"/>
      <c r="Z69" s="191">
        <f>X69/درآمدها!$J$6</f>
        <v>2.1680525680568938E-3</v>
      </c>
    </row>
    <row r="70" spans="2:26" s="140" customFormat="1">
      <c r="B70" s="210" t="s">
        <v>276</v>
      </c>
      <c r="C70" s="210"/>
      <c r="D70" s="198">
        <v>11823693</v>
      </c>
      <c r="E70" s="188"/>
      <c r="F70" s="188">
        <v>47402880969</v>
      </c>
      <c r="G70" s="188"/>
      <c r="H70" s="189">
        <v>28219774209</v>
      </c>
      <c r="I70" s="47"/>
      <c r="J70" s="47">
        <v>0</v>
      </c>
      <c r="K70" s="47"/>
      <c r="L70" s="47">
        <v>0</v>
      </c>
      <c r="M70" s="216"/>
      <c r="N70" s="47">
        <v>303519</v>
      </c>
      <c r="O70" s="47"/>
      <c r="P70" s="47">
        <v>676440693</v>
      </c>
      <c r="Q70" s="47"/>
      <c r="R70" s="47">
        <v>11520174</v>
      </c>
      <c r="S70" s="47"/>
      <c r="T70" s="47">
        <v>2046</v>
      </c>
      <c r="U70" s="47"/>
      <c r="V70" s="47">
        <v>46186029768</v>
      </c>
      <c r="W70" s="47"/>
      <c r="X70" s="3">
        <v>23430032865</v>
      </c>
      <c r="Y70" s="216"/>
      <c r="Z70" s="191">
        <f>X70/درآمدها!$J$6</f>
        <v>2.3232386771943558E-3</v>
      </c>
    </row>
    <row r="71" spans="2:26" s="140" customFormat="1">
      <c r="B71" s="215" t="s">
        <v>244</v>
      </c>
      <c r="C71" s="210"/>
      <c r="D71" s="198">
        <v>11633504</v>
      </c>
      <c r="E71" s="188"/>
      <c r="F71" s="188">
        <v>30449858165</v>
      </c>
      <c r="G71" s="188"/>
      <c r="H71" s="189">
        <v>30656918614</v>
      </c>
      <c r="I71" s="47"/>
      <c r="J71" s="47">
        <v>0</v>
      </c>
      <c r="K71" s="47"/>
      <c r="L71" s="47">
        <v>0</v>
      </c>
      <c r="M71" s="216"/>
      <c r="N71" s="47">
        <v>1351636</v>
      </c>
      <c r="O71" s="47"/>
      <c r="P71" s="47">
        <v>3488168319</v>
      </c>
      <c r="Q71" s="47"/>
      <c r="R71" s="47">
        <v>10281868</v>
      </c>
      <c r="S71" s="47"/>
      <c r="T71" s="47">
        <v>2330</v>
      </c>
      <c r="U71" s="47"/>
      <c r="V71" s="47">
        <v>26912048363</v>
      </c>
      <c r="W71" s="47"/>
      <c r="X71" s="3">
        <v>23814209766</v>
      </c>
      <c r="Y71" s="216"/>
      <c r="Z71" s="191">
        <f>X71/درآمدها!$J$6</f>
        <v>2.3613322915068281E-3</v>
      </c>
    </row>
    <row r="72" spans="2:26" s="140" customFormat="1">
      <c r="B72" s="210" t="s">
        <v>210</v>
      </c>
      <c r="C72" s="210"/>
      <c r="D72" s="198">
        <v>3502369</v>
      </c>
      <c r="E72" s="201"/>
      <c r="F72" s="201">
        <v>38386535581</v>
      </c>
      <c r="G72" s="188"/>
      <c r="H72" s="202">
        <v>29593004191</v>
      </c>
      <c r="I72" s="47"/>
      <c r="J72" s="47">
        <v>0</v>
      </c>
      <c r="K72" s="47"/>
      <c r="L72" s="194">
        <v>0</v>
      </c>
      <c r="M72" s="216"/>
      <c r="N72" s="47">
        <v>0</v>
      </c>
      <c r="O72" s="47"/>
      <c r="P72" s="47">
        <v>0</v>
      </c>
      <c r="Q72" s="47"/>
      <c r="R72" s="47">
        <v>3502369</v>
      </c>
      <c r="S72" s="47"/>
      <c r="T72" s="47">
        <v>8180</v>
      </c>
      <c r="U72" s="47"/>
      <c r="V72" s="194">
        <v>38386535581</v>
      </c>
      <c r="W72" s="47"/>
      <c r="X72" s="203">
        <v>28478914621</v>
      </c>
      <c r="Y72" s="216"/>
      <c r="Z72" s="191">
        <f>X72/درآمدها!$J$6</f>
        <v>2.8238678243963714E-3</v>
      </c>
    </row>
    <row r="73" spans="2:26" s="140" customFormat="1">
      <c r="B73" s="215" t="s">
        <v>252</v>
      </c>
      <c r="C73" s="210"/>
      <c r="D73" s="198">
        <v>4330225</v>
      </c>
      <c r="E73" s="188"/>
      <c r="F73" s="188">
        <v>32047715172</v>
      </c>
      <c r="G73" s="188"/>
      <c r="H73" s="189">
        <v>28323347864</v>
      </c>
      <c r="I73" s="47"/>
      <c r="J73" s="47">
        <v>0</v>
      </c>
      <c r="K73" s="47"/>
      <c r="L73" s="47">
        <v>0</v>
      </c>
      <c r="M73" s="216"/>
      <c r="N73" s="47">
        <v>130386</v>
      </c>
      <c r="O73" s="47"/>
      <c r="P73" s="47">
        <v>819956215</v>
      </c>
      <c r="Q73" s="47"/>
      <c r="R73" s="47">
        <v>4199839</v>
      </c>
      <c r="S73" s="47"/>
      <c r="T73" s="47">
        <v>6580</v>
      </c>
      <c r="U73" s="47"/>
      <c r="V73" s="47">
        <v>31082736818</v>
      </c>
      <c r="W73" s="47"/>
      <c r="X73" s="3">
        <v>27470512726</v>
      </c>
      <c r="Y73" s="216"/>
      <c r="Z73" s="191">
        <f>X73/درآمدها!$J$6</f>
        <v>2.7238782811414104E-3</v>
      </c>
    </row>
    <row r="74" spans="2:26" s="140" customFormat="1">
      <c r="B74" s="215" t="s">
        <v>211</v>
      </c>
      <c r="C74" s="210"/>
      <c r="D74" s="198">
        <v>7717125</v>
      </c>
      <c r="E74" s="188"/>
      <c r="F74" s="188">
        <v>46558054700</v>
      </c>
      <c r="G74" s="188"/>
      <c r="H74" s="189">
        <v>51243670153</v>
      </c>
      <c r="I74" s="47"/>
      <c r="J74" s="47">
        <v>0</v>
      </c>
      <c r="K74" s="47"/>
      <c r="L74" s="47">
        <v>0</v>
      </c>
      <c r="M74" s="216"/>
      <c r="N74" s="47">
        <v>1100000</v>
      </c>
      <c r="O74" s="47"/>
      <c r="P74" s="194">
        <v>6589557492</v>
      </c>
      <c r="Q74" s="47"/>
      <c r="R74" s="47">
        <v>6617125</v>
      </c>
      <c r="S74" s="47"/>
      <c r="T74" s="47">
        <v>5900</v>
      </c>
      <c r="U74" s="47"/>
      <c r="V74" s="47">
        <v>39921663535</v>
      </c>
      <c r="W74" s="47"/>
      <c r="X74" s="3">
        <v>38808743329</v>
      </c>
      <c r="Y74" s="216"/>
      <c r="Z74" s="191">
        <f>X74/درآمدها!$J$6</f>
        <v>3.8481368777730576E-3</v>
      </c>
    </row>
    <row r="75" spans="2:26" s="140" customFormat="1">
      <c r="B75" s="215" t="s">
        <v>103</v>
      </c>
      <c r="C75" s="210"/>
      <c r="D75" s="198">
        <v>27794610</v>
      </c>
      <c r="E75" s="188"/>
      <c r="F75" s="188">
        <v>47254191457</v>
      </c>
      <c r="G75" s="188"/>
      <c r="H75" s="189">
        <v>42797680480</v>
      </c>
      <c r="I75" s="47"/>
      <c r="J75" s="47">
        <v>0</v>
      </c>
      <c r="K75" s="47"/>
      <c r="L75" s="47">
        <v>0</v>
      </c>
      <c r="M75" s="216"/>
      <c r="N75" s="47">
        <v>25184</v>
      </c>
      <c r="O75" s="47"/>
      <c r="P75" s="47">
        <v>38452469</v>
      </c>
      <c r="Q75" s="47"/>
      <c r="R75" s="47">
        <v>27769426</v>
      </c>
      <c r="S75" s="47"/>
      <c r="T75" s="47">
        <v>1528</v>
      </c>
      <c r="U75" s="47"/>
      <c r="V75" s="47">
        <v>47211375618</v>
      </c>
      <c r="W75" s="47"/>
      <c r="X75" s="3">
        <v>42179214418</v>
      </c>
      <c r="Y75" s="216"/>
      <c r="Z75" s="191">
        <f>X75/درآمدها!$J$6</f>
        <v>4.1823407962842995E-3</v>
      </c>
    </row>
    <row r="76" spans="2:26" s="140" customFormat="1">
      <c r="B76" s="210" t="s">
        <v>101</v>
      </c>
      <c r="C76" s="210"/>
      <c r="D76" s="198">
        <v>9342522</v>
      </c>
      <c r="E76" s="188"/>
      <c r="F76" s="188">
        <v>26562586479</v>
      </c>
      <c r="G76" s="188"/>
      <c r="H76" s="189">
        <v>18007365018</v>
      </c>
      <c r="I76" s="47"/>
      <c r="J76" s="47">
        <v>0</v>
      </c>
      <c r="K76" s="47"/>
      <c r="L76" s="47">
        <v>0</v>
      </c>
      <c r="M76" s="216"/>
      <c r="N76" s="47">
        <v>239827</v>
      </c>
      <c r="O76" s="47"/>
      <c r="P76" s="47">
        <v>444852606</v>
      </c>
      <c r="Q76" s="47"/>
      <c r="R76" s="47">
        <v>9102695</v>
      </c>
      <c r="S76" s="47"/>
      <c r="T76" s="47">
        <v>1800</v>
      </c>
      <c r="U76" s="47"/>
      <c r="V76" s="47">
        <v>25880712203</v>
      </c>
      <c r="W76" s="47"/>
      <c r="X76" s="3">
        <v>16287361139</v>
      </c>
      <c r="Y76" s="216"/>
      <c r="Z76" s="191">
        <f>X76/درآمدها!$J$6</f>
        <v>1.6149967678484138E-3</v>
      </c>
    </row>
    <row r="77" spans="2:26" s="140" customFormat="1">
      <c r="B77" s="215" t="s">
        <v>100</v>
      </c>
      <c r="C77" s="210"/>
      <c r="D77" s="198">
        <v>16567910</v>
      </c>
      <c r="E77" s="188"/>
      <c r="F77" s="188">
        <v>40875279808</v>
      </c>
      <c r="G77" s="188"/>
      <c r="H77" s="189">
        <v>38472357069</v>
      </c>
      <c r="I77" s="47"/>
      <c r="J77" s="47">
        <v>0</v>
      </c>
      <c r="K77" s="47"/>
      <c r="L77" s="47">
        <v>0</v>
      </c>
      <c r="M77" s="216"/>
      <c r="N77" s="47">
        <v>0</v>
      </c>
      <c r="O77" s="47"/>
      <c r="P77" s="47">
        <v>0</v>
      </c>
      <c r="Q77" s="47"/>
      <c r="R77" s="47">
        <v>16567910</v>
      </c>
      <c r="S77" s="47"/>
      <c r="T77" s="47">
        <v>2072</v>
      </c>
      <c r="U77" s="47"/>
      <c r="V77" s="47">
        <v>40875279808</v>
      </c>
      <c r="W77" s="47"/>
      <c r="X77" s="3">
        <v>34124453701</v>
      </c>
      <c r="Y77" s="216"/>
      <c r="Z77" s="191">
        <f>X77/درآمدها!$J$6</f>
        <v>3.3836593884902038E-3</v>
      </c>
    </row>
    <row r="78" spans="2:26" s="140" customFormat="1">
      <c r="B78" s="210" t="s">
        <v>99</v>
      </c>
      <c r="C78" s="210"/>
      <c r="D78" s="198">
        <v>2341731</v>
      </c>
      <c r="E78" s="188"/>
      <c r="F78" s="188">
        <v>24361652676</v>
      </c>
      <c r="G78" s="188"/>
      <c r="H78" s="189">
        <v>27374900963</v>
      </c>
      <c r="I78" s="47"/>
      <c r="J78" s="47">
        <v>0</v>
      </c>
      <c r="K78" s="47"/>
      <c r="L78" s="47">
        <v>0</v>
      </c>
      <c r="M78" s="216"/>
      <c r="N78" s="47">
        <v>70510</v>
      </c>
      <c r="O78" s="47"/>
      <c r="P78" s="47">
        <v>794589243</v>
      </c>
      <c r="Q78" s="47"/>
      <c r="R78" s="47">
        <v>2271221</v>
      </c>
      <c r="S78" s="47"/>
      <c r="T78" s="47">
        <v>9200</v>
      </c>
      <c r="U78" s="47"/>
      <c r="V78" s="47">
        <v>23628118324</v>
      </c>
      <c r="W78" s="47"/>
      <c r="X78" s="3">
        <v>20770906567</v>
      </c>
      <c r="Y78" s="216"/>
      <c r="Z78" s="191">
        <f>X78/درآمدها!$J$6</f>
        <v>2.0595691766582859E-3</v>
      </c>
    </row>
    <row r="79" spans="2:26" s="140" customFormat="1">
      <c r="B79" s="215" t="s">
        <v>98</v>
      </c>
      <c r="C79" s="210"/>
      <c r="D79" s="198">
        <v>12442079</v>
      </c>
      <c r="E79" s="188"/>
      <c r="F79" s="188">
        <v>38217086020</v>
      </c>
      <c r="G79" s="188"/>
      <c r="H79" s="189">
        <v>38266742465</v>
      </c>
      <c r="I79" s="47"/>
      <c r="J79" s="47">
        <v>0</v>
      </c>
      <c r="K79" s="47"/>
      <c r="L79" s="47">
        <v>0</v>
      </c>
      <c r="M79" s="216"/>
      <c r="N79" s="47">
        <v>0</v>
      </c>
      <c r="O79" s="47"/>
      <c r="P79" s="47">
        <v>0</v>
      </c>
      <c r="Q79" s="47"/>
      <c r="R79" s="47">
        <v>12442079</v>
      </c>
      <c r="S79" s="47"/>
      <c r="T79" s="47">
        <v>2749</v>
      </c>
      <c r="U79" s="47"/>
      <c r="V79" s="47">
        <v>38217086020</v>
      </c>
      <c r="W79" s="47"/>
      <c r="X79" s="3">
        <v>33999765687</v>
      </c>
      <c r="Y79" s="216"/>
      <c r="Z79" s="191">
        <f>X79/درآمدها!$J$6</f>
        <v>3.3712957687558037E-3</v>
      </c>
    </row>
    <row r="80" spans="2:26" s="140" customFormat="1">
      <c r="B80" s="215" t="s">
        <v>97</v>
      </c>
      <c r="C80" s="210"/>
      <c r="D80" s="198">
        <v>13820056</v>
      </c>
      <c r="E80" s="188"/>
      <c r="F80" s="188">
        <v>35306830053</v>
      </c>
      <c r="G80" s="188"/>
      <c r="H80" s="189">
        <v>39455038189</v>
      </c>
      <c r="I80" s="47"/>
      <c r="J80" s="47">
        <v>0</v>
      </c>
      <c r="K80" s="47"/>
      <c r="L80" s="47">
        <v>0</v>
      </c>
      <c r="M80" s="216"/>
      <c r="N80" s="47">
        <v>354766</v>
      </c>
      <c r="O80" s="47"/>
      <c r="P80" s="47">
        <v>939825973</v>
      </c>
      <c r="Q80" s="47"/>
      <c r="R80" s="47">
        <v>13465290</v>
      </c>
      <c r="S80" s="47"/>
      <c r="T80" s="47">
        <v>2893</v>
      </c>
      <c r="U80" s="47"/>
      <c r="V80" s="47">
        <v>34400490537</v>
      </c>
      <c r="W80" s="47"/>
      <c r="X80" s="3">
        <v>38723301224</v>
      </c>
      <c r="Y80" s="216"/>
      <c r="Z80" s="191">
        <f>X80/درآمدها!$J$6</f>
        <v>3.8396647427086025E-3</v>
      </c>
    </row>
    <row r="81" spans="2:26" s="140" customFormat="1">
      <c r="B81" s="210" t="s">
        <v>96</v>
      </c>
      <c r="C81" s="210"/>
      <c r="D81" s="198">
        <v>988790</v>
      </c>
      <c r="E81" s="188"/>
      <c r="F81" s="188">
        <v>49852836785</v>
      </c>
      <c r="G81" s="188"/>
      <c r="H81" s="189">
        <v>50029951007</v>
      </c>
      <c r="I81" s="47"/>
      <c r="J81" s="47">
        <v>0</v>
      </c>
      <c r="K81" s="47"/>
      <c r="L81" s="47">
        <v>0</v>
      </c>
      <c r="M81" s="216"/>
      <c r="N81" s="47">
        <v>209316</v>
      </c>
      <c r="O81" s="47"/>
      <c r="P81" s="47">
        <v>10188986645</v>
      </c>
      <c r="Q81" s="47"/>
      <c r="R81" s="47">
        <v>779474</v>
      </c>
      <c r="S81" s="47"/>
      <c r="T81" s="47">
        <v>47550</v>
      </c>
      <c r="U81" s="47"/>
      <c r="V81" s="47">
        <v>39299537920</v>
      </c>
      <c r="W81" s="47"/>
      <c r="X81" s="3">
        <v>36843457971</v>
      </c>
      <c r="Y81" s="216"/>
      <c r="Z81" s="191">
        <f>X81/درآمدها!$J$6</f>
        <v>3.6532661756388824E-3</v>
      </c>
    </row>
    <row r="82" spans="2:26" s="140" customFormat="1">
      <c r="B82" s="215" t="s">
        <v>95</v>
      </c>
      <c r="C82" s="210"/>
      <c r="D82" s="198">
        <v>3046888</v>
      </c>
      <c r="E82" s="188"/>
      <c r="F82" s="188">
        <v>90600318134</v>
      </c>
      <c r="G82" s="188"/>
      <c r="H82" s="189">
        <v>100433648987</v>
      </c>
      <c r="I82" s="47"/>
      <c r="J82" s="47">
        <v>0</v>
      </c>
      <c r="K82" s="47"/>
      <c r="L82" s="47">
        <v>0</v>
      </c>
      <c r="M82" s="216"/>
      <c r="N82" s="47">
        <v>85759</v>
      </c>
      <c r="O82" s="47"/>
      <c r="P82" s="47">
        <v>2749498592</v>
      </c>
      <c r="Q82" s="47"/>
      <c r="R82" s="47">
        <v>2961129</v>
      </c>
      <c r="S82" s="47"/>
      <c r="T82" s="47">
        <v>34580</v>
      </c>
      <c r="U82" s="47"/>
      <c r="V82" s="47">
        <v>88050243211</v>
      </c>
      <c r="W82" s="47"/>
      <c r="X82" s="3">
        <v>101786585569</v>
      </c>
      <c r="Y82" s="216"/>
      <c r="Z82" s="191">
        <f>X82/درآمدها!$J$6</f>
        <v>1.0092795591708345E-2</v>
      </c>
    </row>
    <row r="83" spans="2:26" s="140" customFormat="1">
      <c r="B83" s="215" t="s">
        <v>94</v>
      </c>
      <c r="C83" s="210"/>
      <c r="D83" s="198">
        <v>21252959</v>
      </c>
      <c r="E83" s="188"/>
      <c r="F83" s="188">
        <v>55917420551</v>
      </c>
      <c r="G83" s="188"/>
      <c r="H83" s="189">
        <v>41936110234</v>
      </c>
      <c r="I83" s="47"/>
      <c r="J83" s="47">
        <v>0</v>
      </c>
      <c r="K83" s="47"/>
      <c r="L83" s="47">
        <v>0</v>
      </c>
      <c r="M83" s="216"/>
      <c r="N83" s="47">
        <v>313493</v>
      </c>
      <c r="O83" s="47"/>
      <c r="P83" s="47">
        <v>603934570</v>
      </c>
      <c r="Q83" s="47"/>
      <c r="R83" s="47">
        <v>20939466</v>
      </c>
      <c r="S83" s="47"/>
      <c r="T83" s="47">
        <v>1899</v>
      </c>
      <c r="U83" s="47"/>
      <c r="V83" s="47">
        <v>55092607408</v>
      </c>
      <c r="W83" s="47"/>
      <c r="X83" s="3">
        <v>39527449865</v>
      </c>
      <c r="Y83" s="216"/>
      <c r="Z83" s="191">
        <f>X83/درآمدها!$J$6</f>
        <v>3.9194012601837984E-3</v>
      </c>
    </row>
    <row r="84" spans="2:26" s="140" customFormat="1">
      <c r="B84" s="215" t="s">
        <v>93</v>
      </c>
      <c r="C84" s="210"/>
      <c r="D84" s="198">
        <v>0</v>
      </c>
      <c r="E84" s="188"/>
      <c r="F84" s="188">
        <v>0</v>
      </c>
      <c r="G84" s="188"/>
      <c r="H84" s="189">
        <v>0</v>
      </c>
      <c r="I84" s="47"/>
      <c r="J84" s="47">
        <v>1080008</v>
      </c>
      <c r="K84" s="47"/>
      <c r="L84" s="47">
        <v>32406560450</v>
      </c>
      <c r="M84" s="216"/>
      <c r="N84" s="47">
        <v>0</v>
      </c>
      <c r="O84" s="47"/>
      <c r="P84" s="47">
        <v>0</v>
      </c>
      <c r="Q84" s="47"/>
      <c r="R84" s="47">
        <v>1080008</v>
      </c>
      <c r="S84" s="47"/>
      <c r="T84" s="47">
        <v>30430</v>
      </c>
      <c r="U84" s="47"/>
      <c r="V84" s="47">
        <v>32406560450</v>
      </c>
      <c r="W84" s="47"/>
      <c r="X84" s="3">
        <v>32669098814</v>
      </c>
      <c r="Y84" s="216"/>
      <c r="Z84" s="191">
        <f>X84/درآمدها!$J$6</f>
        <v>3.2393515771438099E-3</v>
      </c>
    </row>
    <row r="85" spans="2:26" s="140" customFormat="1">
      <c r="B85" s="215" t="s">
        <v>92</v>
      </c>
      <c r="C85" s="210"/>
      <c r="D85" s="198">
        <v>31160859</v>
      </c>
      <c r="E85" s="188"/>
      <c r="F85" s="188">
        <v>184923980835</v>
      </c>
      <c r="G85" s="188"/>
      <c r="H85" s="189">
        <v>197933137574</v>
      </c>
      <c r="I85" s="47"/>
      <c r="J85" s="47">
        <v>0</v>
      </c>
      <c r="K85" s="47"/>
      <c r="L85" s="47">
        <v>0</v>
      </c>
      <c r="M85" s="216"/>
      <c r="N85" s="47">
        <v>345368</v>
      </c>
      <c r="O85" s="47"/>
      <c r="P85" s="47">
        <v>2018680817</v>
      </c>
      <c r="Q85" s="47"/>
      <c r="R85" s="47">
        <v>30815491</v>
      </c>
      <c r="S85" s="47"/>
      <c r="T85" s="47">
        <v>5930</v>
      </c>
      <c r="U85" s="47"/>
      <c r="V85" s="47">
        <v>182874395956</v>
      </c>
      <c r="W85" s="47"/>
      <c r="X85" s="3">
        <v>181648583257</v>
      </c>
      <c r="Y85" s="216"/>
      <c r="Z85" s="191">
        <f>X85/درآمدها!$J$6</f>
        <v>1.8011627073328967E-2</v>
      </c>
    </row>
    <row r="86" spans="2:26" s="140" customFormat="1">
      <c r="B86" s="215" t="s">
        <v>465</v>
      </c>
      <c r="C86" s="210"/>
      <c r="D86" s="198">
        <v>1788077</v>
      </c>
      <c r="E86" s="188"/>
      <c r="F86" s="188">
        <v>35524205851</v>
      </c>
      <c r="G86" s="188"/>
      <c r="H86" s="189">
        <v>35993118326</v>
      </c>
      <c r="I86" s="47"/>
      <c r="J86" s="47">
        <v>0</v>
      </c>
      <c r="K86" s="47"/>
      <c r="L86" s="47">
        <v>0</v>
      </c>
      <c r="M86" s="216"/>
      <c r="N86" s="47">
        <v>53838</v>
      </c>
      <c r="O86" s="47"/>
      <c r="P86" s="47">
        <v>1033840845</v>
      </c>
      <c r="Q86" s="47"/>
      <c r="R86" s="47">
        <v>1734239</v>
      </c>
      <c r="S86" s="47"/>
      <c r="T86" s="47">
        <v>19550</v>
      </c>
      <c r="U86" s="47"/>
      <c r="V86" s="47">
        <v>34454591849</v>
      </c>
      <c r="W86" s="47"/>
      <c r="X86" s="3">
        <v>33702641436</v>
      </c>
      <c r="Y86" s="216"/>
      <c r="Z86" s="191">
        <f>X86/درآمدها!$J$6</f>
        <v>3.3418339854184545E-3</v>
      </c>
    </row>
    <row r="87" spans="2:26" s="140" customFormat="1">
      <c r="B87" s="215" t="s">
        <v>466</v>
      </c>
      <c r="C87" s="210"/>
      <c r="D87" s="198">
        <v>5010309</v>
      </c>
      <c r="E87" s="188"/>
      <c r="F87" s="188">
        <v>18313918598</v>
      </c>
      <c r="G87" s="188"/>
      <c r="H87" s="189">
        <v>17426761320</v>
      </c>
      <c r="I87" s="47"/>
      <c r="J87" s="47">
        <v>8154924</v>
      </c>
      <c r="K87" s="47"/>
      <c r="L87" s="47">
        <v>28367129673</v>
      </c>
      <c r="M87" s="216"/>
      <c r="N87" s="47">
        <v>0</v>
      </c>
      <c r="O87" s="47"/>
      <c r="P87" s="47">
        <v>0</v>
      </c>
      <c r="Q87" s="47"/>
      <c r="R87" s="47">
        <v>13165233</v>
      </c>
      <c r="S87" s="47"/>
      <c r="T87" s="47">
        <v>3267</v>
      </c>
      <c r="U87" s="47"/>
      <c r="V87" s="47">
        <v>46681048271</v>
      </c>
      <c r="W87" s="47"/>
      <c r="X87" s="3">
        <v>42754901858</v>
      </c>
      <c r="Y87" s="216"/>
      <c r="Z87" s="191">
        <f>X87/درآمدها!$J$6</f>
        <v>4.2394239141053131E-3</v>
      </c>
    </row>
    <row r="88" spans="2:26" s="140" customFormat="1">
      <c r="B88" s="215" t="s">
        <v>450</v>
      </c>
      <c r="C88" s="210"/>
      <c r="D88" s="198">
        <v>505399</v>
      </c>
      <c r="E88" s="188"/>
      <c r="F88" s="188">
        <v>12326860954</v>
      </c>
      <c r="G88" s="188"/>
      <c r="H88" s="189">
        <v>11228458429</v>
      </c>
      <c r="I88" s="47"/>
      <c r="J88" s="47">
        <v>0</v>
      </c>
      <c r="K88" s="47"/>
      <c r="L88" s="47">
        <v>0</v>
      </c>
      <c r="M88" s="216"/>
      <c r="N88" s="47">
        <v>12972</v>
      </c>
      <c r="O88" s="47"/>
      <c r="P88" s="47">
        <v>274917534</v>
      </c>
      <c r="Q88" s="47"/>
      <c r="R88" s="47">
        <v>492427</v>
      </c>
      <c r="S88" s="47"/>
      <c r="T88" s="47">
        <v>19600</v>
      </c>
      <c r="U88" s="47"/>
      <c r="V88" s="47">
        <v>12010469271</v>
      </c>
      <c r="W88" s="47"/>
      <c r="X88" s="3">
        <v>9594142365</v>
      </c>
      <c r="Y88" s="216"/>
      <c r="Z88" s="191">
        <f>X88/درآمدها!$J$6</f>
        <v>9.5132101373076444E-4</v>
      </c>
    </row>
    <row r="89" spans="2:26" s="140" customFormat="1">
      <c r="B89" s="210" t="s">
        <v>383</v>
      </c>
      <c r="C89" s="210"/>
      <c r="D89" s="198">
        <v>10833383</v>
      </c>
      <c r="E89" s="188"/>
      <c r="F89" s="188">
        <v>31724374110</v>
      </c>
      <c r="G89" s="188"/>
      <c r="H89" s="189">
        <v>27030000176</v>
      </c>
      <c r="I89" s="47"/>
      <c r="J89" s="47">
        <v>0</v>
      </c>
      <c r="K89" s="47"/>
      <c r="L89" s="47">
        <v>0</v>
      </c>
      <c r="M89" s="216"/>
      <c r="N89" s="47">
        <v>278097</v>
      </c>
      <c r="O89" s="47"/>
      <c r="P89" s="47">
        <v>667608225</v>
      </c>
      <c r="Q89" s="47"/>
      <c r="R89" s="47">
        <v>10555286</v>
      </c>
      <c r="S89" s="47"/>
      <c r="T89" s="47">
        <v>2199</v>
      </c>
      <c r="U89" s="47"/>
      <c r="V89" s="47">
        <v>30909997542</v>
      </c>
      <c r="W89" s="47"/>
      <c r="X89" s="3">
        <v>23072968027</v>
      </c>
      <c r="Y89" s="216"/>
      <c r="Z89" s="191">
        <f>X89/درآمدها!$J$6</f>
        <v>2.2878333985638282E-3</v>
      </c>
    </row>
    <row r="90" spans="2:26" s="140" customFormat="1">
      <c r="B90" s="210" t="s">
        <v>393</v>
      </c>
      <c r="C90" s="210"/>
      <c r="D90" s="198">
        <v>9645307</v>
      </c>
      <c r="E90" s="188"/>
      <c r="F90" s="201">
        <v>17179394893</v>
      </c>
      <c r="G90" s="188"/>
      <c r="H90" s="202">
        <v>12032836370</v>
      </c>
      <c r="I90" s="47"/>
      <c r="J90" s="47">
        <v>0</v>
      </c>
      <c r="K90" s="47"/>
      <c r="L90" s="203">
        <v>0</v>
      </c>
      <c r="M90" s="216"/>
      <c r="N90" s="47">
        <v>247598</v>
      </c>
      <c r="O90" s="47"/>
      <c r="P90" s="47">
        <v>289688886</v>
      </c>
      <c r="Q90" s="47"/>
      <c r="R90" s="47">
        <v>9397709</v>
      </c>
      <c r="S90" s="47"/>
      <c r="T90" s="47">
        <v>1287</v>
      </c>
      <c r="U90" s="47"/>
      <c r="V90" s="194">
        <v>16738394537</v>
      </c>
      <c r="W90" s="47"/>
      <c r="X90" s="203">
        <v>12022887119</v>
      </c>
      <c r="Y90" s="216"/>
      <c r="Z90" s="191">
        <f>X90/درآمدها!$J$6</f>
        <v>1.1921467002347979E-3</v>
      </c>
    </row>
    <row r="91" spans="2:26" s="140" customFormat="1">
      <c r="B91" s="210" t="s">
        <v>386</v>
      </c>
      <c r="C91" s="210"/>
      <c r="D91" s="198">
        <v>1714480</v>
      </c>
      <c r="E91" s="188"/>
      <c r="F91" s="188">
        <v>29256966524</v>
      </c>
      <c r="G91" s="188"/>
      <c r="H91" s="189">
        <v>26671963911</v>
      </c>
      <c r="I91" s="47"/>
      <c r="J91" s="47">
        <v>0</v>
      </c>
      <c r="K91" s="47"/>
      <c r="L91" s="47">
        <v>0</v>
      </c>
      <c r="M91" s="216"/>
      <c r="N91" s="47">
        <v>0</v>
      </c>
      <c r="O91" s="47"/>
      <c r="P91" s="194">
        <v>0</v>
      </c>
      <c r="Q91" s="47"/>
      <c r="R91" s="47">
        <v>1714480</v>
      </c>
      <c r="S91" s="47"/>
      <c r="T91" s="47">
        <v>13610</v>
      </c>
      <c r="U91" s="47"/>
      <c r="V91" s="47">
        <v>29256966524</v>
      </c>
      <c r="W91" s="47"/>
      <c r="X91" s="3">
        <v>23195235069</v>
      </c>
      <c r="Y91" s="216"/>
      <c r="Z91" s="191">
        <f>X91/درآمدها!$J$6</f>
        <v>2.2999569633303497E-3</v>
      </c>
    </row>
    <row r="92" spans="2:26" s="140" customFormat="1">
      <c r="B92" s="215" t="s">
        <v>389</v>
      </c>
      <c r="C92" s="210"/>
      <c r="D92" s="198">
        <v>9008353</v>
      </c>
      <c r="E92" s="188"/>
      <c r="F92" s="188">
        <v>33249176543</v>
      </c>
      <c r="G92" s="188"/>
      <c r="H92" s="189">
        <v>29971559298</v>
      </c>
      <c r="I92" s="47"/>
      <c r="J92" s="47">
        <v>0</v>
      </c>
      <c r="K92" s="47"/>
      <c r="L92" s="47">
        <v>0</v>
      </c>
      <c r="M92" s="216"/>
      <c r="N92" s="47">
        <v>41053</v>
      </c>
      <c r="O92" s="47"/>
      <c r="P92" s="47">
        <v>135821255</v>
      </c>
      <c r="Q92" s="47"/>
      <c r="R92" s="47">
        <v>8967300</v>
      </c>
      <c r="S92" s="47"/>
      <c r="T92" s="47">
        <v>3003</v>
      </c>
      <c r="U92" s="47"/>
      <c r="V92" s="47">
        <v>33097652902</v>
      </c>
      <c r="W92" s="47"/>
      <c r="X92" s="3">
        <v>26768575531</v>
      </c>
      <c r="Y92" s="216"/>
      <c r="Z92" s="191">
        <f>X92/درآمدها!$J$6</f>
        <v>2.6542766869062876E-3</v>
      </c>
    </row>
    <row r="93" spans="2:26" s="140" customFormat="1">
      <c r="B93" s="215" t="s">
        <v>376</v>
      </c>
      <c r="C93" s="210"/>
      <c r="D93" s="198">
        <v>10138887</v>
      </c>
      <c r="E93" s="201"/>
      <c r="F93" s="188">
        <v>13643763572</v>
      </c>
      <c r="G93" s="188"/>
      <c r="H93" s="189">
        <v>11177123734</v>
      </c>
      <c r="I93" s="47"/>
      <c r="J93" s="47">
        <v>0</v>
      </c>
      <c r="K93" s="47"/>
      <c r="L93" s="3">
        <v>0</v>
      </c>
      <c r="M93" s="216"/>
      <c r="N93" s="47">
        <v>195078</v>
      </c>
      <c r="O93" s="47"/>
      <c r="P93" s="47">
        <v>212236910</v>
      </c>
      <c r="Q93" s="47"/>
      <c r="R93" s="47">
        <v>9943809</v>
      </c>
      <c r="S93" s="47"/>
      <c r="T93" s="47">
        <v>1065</v>
      </c>
      <c r="U93" s="47"/>
      <c r="V93" s="47">
        <v>13381249737</v>
      </c>
      <c r="W93" s="47"/>
      <c r="X93" s="3">
        <v>10527145157</v>
      </c>
      <c r="Y93" s="216"/>
      <c r="Z93" s="191">
        <f>X93/درآمدها!$J$6</f>
        <v>1.0438342502590275E-3</v>
      </c>
    </row>
    <row r="94" spans="2:26" s="140" customFormat="1">
      <c r="B94" s="215" t="s">
        <v>319</v>
      </c>
      <c r="C94" s="210"/>
      <c r="D94" s="198">
        <v>5421970</v>
      </c>
      <c r="E94" s="188"/>
      <c r="F94" s="201">
        <v>33894747541</v>
      </c>
      <c r="G94" s="188"/>
      <c r="H94" s="202">
        <v>29481709756</v>
      </c>
      <c r="I94" s="47"/>
      <c r="J94" s="47">
        <v>0</v>
      </c>
      <c r="K94" s="47"/>
      <c r="L94" s="194">
        <v>0</v>
      </c>
      <c r="M94" s="216"/>
      <c r="N94" s="47">
        <v>303368</v>
      </c>
      <c r="O94" s="47"/>
      <c r="P94" s="194">
        <v>1611323951</v>
      </c>
      <c r="Q94" s="47"/>
      <c r="R94" s="47">
        <v>5118602</v>
      </c>
      <c r="S94" s="47"/>
      <c r="T94" s="47">
        <v>5460</v>
      </c>
      <c r="U94" s="47"/>
      <c r="V94" s="194">
        <v>31998281539</v>
      </c>
      <c r="W94" s="47"/>
      <c r="X94" s="203">
        <v>27781278899</v>
      </c>
      <c r="Y94" s="216"/>
      <c r="Z94" s="191">
        <f>X94/درآمدها!$J$6</f>
        <v>2.754692748916049E-3</v>
      </c>
    </row>
    <row r="95" spans="2:26" s="140" customFormat="1">
      <c r="B95" s="215" t="s">
        <v>274</v>
      </c>
      <c r="C95" s="210"/>
      <c r="D95" s="198">
        <v>4192393</v>
      </c>
      <c r="E95" s="188"/>
      <c r="F95" s="188">
        <v>25551932751</v>
      </c>
      <c r="G95" s="188"/>
      <c r="H95" s="189">
        <v>23129337857</v>
      </c>
      <c r="I95" s="47"/>
      <c r="J95" s="3">
        <v>400000</v>
      </c>
      <c r="K95" s="3"/>
      <c r="L95" s="47">
        <v>1949807699</v>
      </c>
      <c r="M95" s="216"/>
      <c r="N95" s="47">
        <v>0</v>
      </c>
      <c r="O95" s="47"/>
      <c r="P95" s="47">
        <v>0</v>
      </c>
      <c r="Q95" s="47"/>
      <c r="R95" s="47">
        <v>4592393</v>
      </c>
      <c r="S95" s="47"/>
      <c r="T95" s="47">
        <v>4965</v>
      </c>
      <c r="U95" s="47"/>
      <c r="V95" s="47">
        <v>27501740450</v>
      </c>
      <c r="W95" s="47"/>
      <c r="X95" s="3">
        <v>22665563924</v>
      </c>
      <c r="Y95" s="216"/>
      <c r="Z95" s="191">
        <f>X95/درآمدها!$J$6</f>
        <v>2.24743665756091E-3</v>
      </c>
    </row>
    <row r="96" spans="2:26" s="140" customFormat="1">
      <c r="B96" s="215" t="s">
        <v>289</v>
      </c>
      <c r="C96" s="210"/>
      <c r="D96" s="198">
        <v>9971591</v>
      </c>
      <c r="E96" s="188"/>
      <c r="F96" s="188">
        <v>61492394958</v>
      </c>
      <c r="G96" s="188"/>
      <c r="H96" s="189">
        <v>42444297466</v>
      </c>
      <c r="I96" s="47"/>
      <c r="J96" s="47">
        <v>1844433</v>
      </c>
      <c r="K96" s="47"/>
      <c r="L96" s="47">
        <v>7033244526</v>
      </c>
      <c r="M96" s="216"/>
      <c r="N96" s="47">
        <v>255974</v>
      </c>
      <c r="O96" s="47"/>
      <c r="P96" s="47">
        <v>977855025</v>
      </c>
      <c r="Q96" s="47"/>
      <c r="R96" s="47">
        <v>11560050</v>
      </c>
      <c r="S96" s="47"/>
      <c r="T96" s="47">
        <v>3810</v>
      </c>
      <c r="U96" s="47"/>
      <c r="V96" s="47">
        <v>66947109608</v>
      </c>
      <c r="W96" s="47"/>
      <c r="X96" s="3">
        <v>43781729951</v>
      </c>
      <c r="Y96" s="216"/>
      <c r="Z96" s="191">
        <f>X96/درآمدها!$J$6</f>
        <v>4.3412405335796671E-3</v>
      </c>
    </row>
    <row r="97" spans="2:26" s="140" customFormat="1">
      <c r="B97" s="215" t="s">
        <v>390</v>
      </c>
      <c r="C97" s="210"/>
      <c r="D97" s="198">
        <v>52465248</v>
      </c>
      <c r="E97" s="188"/>
      <c r="F97" s="188">
        <v>178236745158</v>
      </c>
      <c r="G97" s="188"/>
      <c r="H97" s="189">
        <v>138727192204</v>
      </c>
      <c r="I97" s="47"/>
      <c r="J97" s="47">
        <v>0</v>
      </c>
      <c r="K97" s="47"/>
      <c r="L97" s="47">
        <v>0</v>
      </c>
      <c r="M97" s="216"/>
      <c r="N97" s="47">
        <v>0</v>
      </c>
      <c r="O97" s="47"/>
      <c r="P97" s="47">
        <v>0</v>
      </c>
      <c r="Q97" s="47"/>
      <c r="R97" s="47">
        <v>52465248</v>
      </c>
      <c r="S97" s="47"/>
      <c r="T97" s="47">
        <v>2689</v>
      </c>
      <c r="U97" s="47"/>
      <c r="V97" s="47">
        <v>178236745158</v>
      </c>
      <c r="W97" s="47"/>
      <c r="X97" s="3">
        <v>140239631516</v>
      </c>
      <c r="Y97" s="216"/>
      <c r="Z97" s="191">
        <f>X97/درآمدها!$J$6</f>
        <v>1.3905662782921397E-2</v>
      </c>
    </row>
    <row r="98" spans="2:26" s="140" customFormat="1">
      <c r="B98" s="215" t="s">
        <v>255</v>
      </c>
      <c r="C98" s="210"/>
      <c r="D98" s="198">
        <v>19079319</v>
      </c>
      <c r="E98" s="188"/>
      <c r="F98" s="188">
        <v>328596344208</v>
      </c>
      <c r="G98" s="188"/>
      <c r="H98" s="189">
        <v>235934515331</v>
      </c>
      <c r="I98" s="47"/>
      <c r="J98" s="47">
        <v>0</v>
      </c>
      <c r="K98" s="47"/>
      <c r="L98" s="47">
        <v>0</v>
      </c>
      <c r="M98" s="216"/>
      <c r="N98" s="47">
        <v>0</v>
      </c>
      <c r="O98" s="47"/>
      <c r="P98" s="47">
        <v>0</v>
      </c>
      <c r="Q98" s="47"/>
      <c r="R98" s="47">
        <v>19079319</v>
      </c>
      <c r="S98" s="47"/>
      <c r="T98" s="47">
        <v>12180</v>
      </c>
      <c r="U98" s="47"/>
      <c r="V98" s="47">
        <v>328596344208</v>
      </c>
      <c r="W98" s="47"/>
      <c r="X98" s="3">
        <v>231003408095</v>
      </c>
      <c r="Y98" s="216"/>
      <c r="Z98" s="191">
        <f>X98/درآمدها!$J$6</f>
        <v>2.2905475862635572E-2</v>
      </c>
    </row>
    <row r="99" spans="2:26" s="140" customFormat="1">
      <c r="B99" s="215" t="s">
        <v>248</v>
      </c>
      <c r="C99" s="210"/>
      <c r="D99" s="198">
        <v>3619918</v>
      </c>
      <c r="E99" s="188"/>
      <c r="F99" s="188">
        <v>55247504935</v>
      </c>
      <c r="G99" s="188"/>
      <c r="H99" s="189">
        <v>50413296629</v>
      </c>
      <c r="I99" s="47"/>
      <c r="J99" s="47">
        <v>0</v>
      </c>
      <c r="K99" s="47"/>
      <c r="L99" s="47">
        <v>0</v>
      </c>
      <c r="M99" s="216"/>
      <c r="N99" s="47">
        <v>0</v>
      </c>
      <c r="O99" s="47"/>
      <c r="P99" s="47">
        <v>0</v>
      </c>
      <c r="Q99" s="47"/>
      <c r="R99" s="47">
        <v>3619918</v>
      </c>
      <c r="S99" s="47"/>
      <c r="T99" s="47">
        <v>11900</v>
      </c>
      <c r="U99" s="47"/>
      <c r="V99" s="47">
        <v>55247504935</v>
      </c>
      <c r="W99" s="47"/>
      <c r="X99" s="3">
        <v>42820715909</v>
      </c>
      <c r="Y99" s="216"/>
      <c r="Z99" s="191">
        <f>X99/درآمدها!$J$6</f>
        <v>4.2459498011865231E-3</v>
      </c>
    </row>
    <row r="100" spans="2:26" s="140" customFormat="1" ht="29.25" customHeight="1">
      <c r="B100" s="215" t="s">
        <v>241</v>
      </c>
      <c r="C100" s="213"/>
      <c r="D100" s="198">
        <v>3724129</v>
      </c>
      <c r="E100" s="188"/>
      <c r="F100" s="188">
        <v>22058538506</v>
      </c>
      <c r="G100" s="188"/>
      <c r="H100" s="189">
        <v>24803201903</v>
      </c>
      <c r="I100" s="47"/>
      <c r="J100" s="47">
        <v>0</v>
      </c>
      <c r="K100" s="47"/>
      <c r="L100" s="193">
        <v>0</v>
      </c>
      <c r="M100" s="47"/>
      <c r="N100" s="47">
        <v>0</v>
      </c>
      <c r="O100" s="47"/>
      <c r="P100" s="193">
        <v>0</v>
      </c>
      <c r="Q100" s="47"/>
      <c r="R100" s="47">
        <v>3724129</v>
      </c>
      <c r="S100" s="47"/>
      <c r="T100" s="47">
        <v>5900</v>
      </c>
      <c r="U100" s="47"/>
      <c r="V100" s="47">
        <v>22058538506</v>
      </c>
      <c r="W100" s="47"/>
      <c r="X100" s="3">
        <v>21841625555</v>
      </c>
      <c r="Y100" s="218"/>
      <c r="Z100" s="191">
        <f>X100/درآمدها!$J$6</f>
        <v>2.1657378610839876E-3</v>
      </c>
    </row>
    <row r="101" spans="2:26" s="140" customFormat="1">
      <c r="B101" s="215" t="s">
        <v>243</v>
      </c>
      <c r="C101" s="210"/>
      <c r="D101" s="198">
        <v>2190396</v>
      </c>
      <c r="E101" s="188"/>
      <c r="F101" s="188">
        <v>27237702887</v>
      </c>
      <c r="G101" s="188"/>
      <c r="H101" s="189">
        <v>26912208463</v>
      </c>
      <c r="I101" s="47"/>
      <c r="J101" s="47">
        <v>0</v>
      </c>
      <c r="K101" s="47"/>
      <c r="L101" s="47">
        <v>0</v>
      </c>
      <c r="M101" s="216"/>
      <c r="N101" s="47">
        <v>0</v>
      </c>
      <c r="O101" s="47"/>
      <c r="P101" s="47">
        <v>0</v>
      </c>
      <c r="Q101" s="47"/>
      <c r="R101" s="47">
        <v>2190396</v>
      </c>
      <c r="S101" s="47"/>
      <c r="T101" s="47">
        <v>12000</v>
      </c>
      <c r="U101" s="47"/>
      <c r="V101" s="47">
        <v>27237702887</v>
      </c>
      <c r="W101" s="47"/>
      <c r="X101" s="3">
        <v>26128357728</v>
      </c>
      <c r="Y101" s="216"/>
      <c r="Z101" s="191">
        <f>X101/درآمدها!$J$6</f>
        <v>2.5907949679378154E-3</v>
      </c>
    </row>
    <row r="102" spans="2:26" s="140" customFormat="1">
      <c r="B102" s="215" t="s">
        <v>235</v>
      </c>
      <c r="C102" s="210"/>
      <c r="D102" s="198">
        <v>2156397</v>
      </c>
      <c r="E102" s="188"/>
      <c r="F102" s="188">
        <v>15350046439</v>
      </c>
      <c r="G102" s="188"/>
      <c r="H102" s="189">
        <v>10825010514</v>
      </c>
      <c r="I102" s="47"/>
      <c r="J102" s="47">
        <v>4000000</v>
      </c>
      <c r="K102" s="47"/>
      <c r="L102" s="47">
        <v>20138671360</v>
      </c>
      <c r="M102" s="216"/>
      <c r="N102" s="47">
        <v>55355</v>
      </c>
      <c r="O102" s="47"/>
      <c r="P102" s="47">
        <v>267424604</v>
      </c>
      <c r="Q102" s="47"/>
      <c r="R102" s="47">
        <v>6101042</v>
      </c>
      <c r="S102" s="47"/>
      <c r="T102" s="47">
        <v>4602</v>
      </c>
      <c r="U102" s="47"/>
      <c r="V102" s="47">
        <v>35094680050</v>
      </c>
      <c r="W102" s="47"/>
      <c r="X102" s="3">
        <v>27909937167</v>
      </c>
      <c r="Y102" s="216"/>
      <c r="Z102" s="191">
        <f>X102/درآمدها!$J$6</f>
        <v>2.7674500449079357E-3</v>
      </c>
    </row>
    <row r="103" spans="2:26" s="140" customFormat="1">
      <c r="B103" s="215" t="s">
        <v>245</v>
      </c>
      <c r="C103" s="210">
        <v>0</v>
      </c>
      <c r="D103" s="198">
        <v>1085274</v>
      </c>
      <c r="E103" s="188">
        <v>30849198855</v>
      </c>
      <c r="F103" s="188">
        <v>31932264777</v>
      </c>
      <c r="G103" s="188">
        <v>30849198855</v>
      </c>
      <c r="H103" s="189">
        <v>19807073142</v>
      </c>
      <c r="I103" s="47">
        <v>30849198855</v>
      </c>
      <c r="J103" s="47">
        <v>0</v>
      </c>
      <c r="K103" s="47"/>
      <c r="L103" s="47">
        <v>0</v>
      </c>
      <c r="M103" s="216"/>
      <c r="N103" s="47">
        <v>0</v>
      </c>
      <c r="O103" s="47"/>
      <c r="P103" s="47">
        <v>0</v>
      </c>
      <c r="Q103" s="47"/>
      <c r="R103" s="47">
        <v>1085274</v>
      </c>
      <c r="S103" s="47"/>
      <c r="T103" s="47">
        <v>15600</v>
      </c>
      <c r="U103" s="47"/>
      <c r="V103" s="47">
        <v>31932264777</v>
      </c>
      <c r="W103" s="47"/>
      <c r="X103" s="3">
        <v>16829539270</v>
      </c>
      <c r="Y103" s="216"/>
      <c r="Z103" s="191">
        <f>X103/درآمدها!$J$6</f>
        <v>1.66875722184034E-3</v>
      </c>
    </row>
    <row r="104" spans="2:26" s="140" customFormat="1">
      <c r="B104" s="210" t="s">
        <v>212</v>
      </c>
      <c r="C104" s="210"/>
      <c r="D104" s="198">
        <v>5500319</v>
      </c>
      <c r="E104" s="188"/>
      <c r="F104" s="188">
        <v>33983638268</v>
      </c>
      <c r="G104" s="188"/>
      <c r="H104" s="189">
        <v>21979720254</v>
      </c>
      <c r="I104" s="47"/>
      <c r="J104" s="47">
        <v>0</v>
      </c>
      <c r="K104" s="47"/>
      <c r="L104" s="47">
        <v>0</v>
      </c>
      <c r="M104" s="216"/>
      <c r="N104" s="47">
        <v>140138</v>
      </c>
      <c r="O104" s="47"/>
      <c r="P104" s="47">
        <v>529967517</v>
      </c>
      <c r="Q104" s="47"/>
      <c r="R104" s="47">
        <v>5360181</v>
      </c>
      <c r="S104" s="47"/>
      <c r="T104" s="47">
        <v>4076</v>
      </c>
      <c r="U104" s="47"/>
      <c r="V104" s="47">
        <v>33117797741</v>
      </c>
      <c r="W104" s="47"/>
      <c r="X104" s="3">
        <v>21718101579</v>
      </c>
      <c r="Y104" s="216"/>
      <c r="Z104" s="191">
        <f>X104/درآمدها!$J$6</f>
        <v>2.153489663215144E-3</v>
      </c>
    </row>
    <row r="105" spans="2:26" s="140" customFormat="1">
      <c r="B105" s="215" t="s">
        <v>213</v>
      </c>
      <c r="C105" s="210"/>
      <c r="D105" s="198">
        <v>970463</v>
      </c>
      <c r="E105" s="188"/>
      <c r="F105" s="188">
        <v>29130169398</v>
      </c>
      <c r="G105" s="188"/>
      <c r="H105" s="189">
        <v>28709137060</v>
      </c>
      <c r="I105" s="47"/>
      <c r="J105" s="47">
        <v>0</v>
      </c>
      <c r="K105" s="47"/>
      <c r="L105" s="47">
        <v>0</v>
      </c>
      <c r="M105" s="216"/>
      <c r="N105" s="47">
        <v>35828</v>
      </c>
      <c r="O105" s="47"/>
      <c r="P105" s="47">
        <v>1033801886</v>
      </c>
      <c r="Q105" s="47"/>
      <c r="R105" s="47">
        <v>934635</v>
      </c>
      <c r="S105" s="47"/>
      <c r="T105" s="47">
        <v>30750</v>
      </c>
      <c r="U105" s="47"/>
      <c r="V105" s="47">
        <v>28054728388</v>
      </c>
      <c r="W105" s="47"/>
      <c r="X105" s="3">
        <v>28569023098</v>
      </c>
      <c r="Y105" s="216"/>
      <c r="Z105" s="191">
        <f>X105/درآمدها!$J$6</f>
        <v>2.8328026603018815E-3</v>
      </c>
    </row>
    <row r="106" spans="2:26" s="140" customFormat="1">
      <c r="B106" s="210" t="s">
        <v>123</v>
      </c>
      <c r="C106" s="210"/>
      <c r="D106" s="198">
        <v>858513</v>
      </c>
      <c r="E106" s="188"/>
      <c r="F106" s="188">
        <v>3456142448</v>
      </c>
      <c r="G106" s="188"/>
      <c r="H106" s="189">
        <v>3770342620</v>
      </c>
      <c r="I106" s="47"/>
      <c r="J106" s="47">
        <v>0</v>
      </c>
      <c r="K106" s="47"/>
      <c r="L106" s="47">
        <v>0</v>
      </c>
      <c r="M106" s="216"/>
      <c r="N106" s="47">
        <v>0</v>
      </c>
      <c r="O106" s="47"/>
      <c r="P106" s="47">
        <v>0</v>
      </c>
      <c r="Q106" s="47"/>
      <c r="R106" s="47">
        <v>858513</v>
      </c>
      <c r="S106" s="47"/>
      <c r="T106" s="47">
        <v>4443</v>
      </c>
      <c r="U106" s="47"/>
      <c r="V106" s="47">
        <v>3456142448</v>
      </c>
      <c r="W106" s="47"/>
      <c r="X106" s="3">
        <v>3791677741</v>
      </c>
      <c r="Y106" s="216"/>
      <c r="Z106" s="191">
        <f>X106/درآمدها!$J$6</f>
        <v>3.7596927115313811E-4</v>
      </c>
    </row>
    <row r="107" spans="2:26" s="140" customFormat="1">
      <c r="B107" s="210" t="s">
        <v>120</v>
      </c>
      <c r="C107" s="210"/>
      <c r="D107" s="198">
        <v>4057537</v>
      </c>
      <c r="E107" s="188"/>
      <c r="F107" s="188">
        <v>29644647159</v>
      </c>
      <c r="G107" s="188"/>
      <c r="H107" s="189">
        <v>26096063423</v>
      </c>
      <c r="I107" s="47"/>
      <c r="J107" s="47">
        <v>0</v>
      </c>
      <c r="K107" s="47"/>
      <c r="L107" s="47">
        <v>0</v>
      </c>
      <c r="M107" s="216"/>
      <c r="N107" s="47">
        <v>148903</v>
      </c>
      <c r="O107" s="47"/>
      <c r="P107" s="47">
        <v>962104959</v>
      </c>
      <c r="Q107" s="47"/>
      <c r="R107" s="47">
        <v>3908634</v>
      </c>
      <c r="S107" s="47"/>
      <c r="T107" s="47">
        <v>6470</v>
      </c>
      <c r="U107" s="47"/>
      <c r="V107" s="47">
        <v>28556751498</v>
      </c>
      <c r="W107" s="47"/>
      <c r="X107" s="3">
        <v>25138393255</v>
      </c>
      <c r="Y107" s="216"/>
      <c r="Z107" s="191">
        <f>X107/درآمدها!$J$6</f>
        <v>2.4926336138341438E-3</v>
      </c>
    </row>
    <row r="108" spans="2:26" s="140" customFormat="1">
      <c r="B108" s="215" t="s">
        <v>118</v>
      </c>
      <c r="C108" s="210"/>
      <c r="D108" s="198">
        <v>2134844</v>
      </c>
      <c r="E108" s="188"/>
      <c r="F108" s="188">
        <v>33637315431</v>
      </c>
      <c r="G108" s="188"/>
      <c r="H108" s="189">
        <v>29603876413</v>
      </c>
      <c r="I108" s="47"/>
      <c r="J108" s="47">
        <v>0</v>
      </c>
      <c r="K108" s="47"/>
      <c r="L108" s="47">
        <v>0</v>
      </c>
      <c r="M108" s="216"/>
      <c r="N108" s="47">
        <v>193560</v>
      </c>
      <c r="O108" s="47"/>
      <c r="P108" s="47">
        <v>2656770377</v>
      </c>
      <c r="Q108" s="47"/>
      <c r="R108" s="47">
        <v>1941284</v>
      </c>
      <c r="S108" s="47"/>
      <c r="T108" s="47">
        <v>12730</v>
      </c>
      <c r="U108" s="47"/>
      <c r="V108" s="47">
        <v>30587519392</v>
      </c>
      <c r="W108" s="47"/>
      <c r="X108" s="3">
        <v>24565505679</v>
      </c>
      <c r="Y108" s="216"/>
      <c r="Z108" s="191">
        <f>X108/درآمدها!$J$6</f>
        <v>2.4358281205633463E-3</v>
      </c>
    </row>
    <row r="109" spans="2:26" s="140" customFormat="1">
      <c r="B109" s="215" t="s">
        <v>117</v>
      </c>
      <c r="C109" s="210"/>
      <c r="D109" s="198">
        <v>22805379</v>
      </c>
      <c r="E109" s="188"/>
      <c r="F109" s="188">
        <v>43974736907</v>
      </c>
      <c r="G109" s="188"/>
      <c r="H109" s="189">
        <v>32848376461</v>
      </c>
      <c r="I109" s="47"/>
      <c r="J109" s="47">
        <v>0</v>
      </c>
      <c r="K109" s="47"/>
      <c r="L109" s="47">
        <v>0</v>
      </c>
      <c r="M109" s="216"/>
      <c r="N109" s="47">
        <v>249032</v>
      </c>
      <c r="O109" s="47"/>
      <c r="P109" s="47">
        <v>343104672</v>
      </c>
      <c r="Q109" s="47"/>
      <c r="R109" s="47">
        <v>22556347</v>
      </c>
      <c r="S109" s="47"/>
      <c r="T109" s="47">
        <v>1264</v>
      </c>
      <c r="U109" s="47"/>
      <c r="V109" s="47">
        <v>43494538061</v>
      </c>
      <c r="W109" s="47"/>
      <c r="X109" s="3">
        <v>28341580836</v>
      </c>
      <c r="Y109" s="216"/>
      <c r="Z109" s="191">
        <f>X109/درآمدها!$J$6</f>
        <v>2.8102502950127866E-3</v>
      </c>
    </row>
    <row r="110" spans="2:26" s="140" customFormat="1">
      <c r="B110" s="215" t="s">
        <v>115</v>
      </c>
      <c r="C110" s="210"/>
      <c r="D110" s="198">
        <v>14382789</v>
      </c>
      <c r="E110" s="188"/>
      <c r="F110" s="188">
        <v>48023390401</v>
      </c>
      <c r="G110" s="188"/>
      <c r="H110" s="189">
        <v>50397670209</v>
      </c>
      <c r="I110" s="47"/>
      <c r="J110" s="47">
        <v>0</v>
      </c>
      <c r="K110" s="47"/>
      <c r="L110" s="47">
        <v>0</v>
      </c>
      <c r="M110" s="216"/>
      <c r="N110" s="47">
        <v>0</v>
      </c>
      <c r="O110" s="47"/>
      <c r="P110" s="47">
        <v>0</v>
      </c>
      <c r="Q110" s="47"/>
      <c r="R110" s="47">
        <v>14382789</v>
      </c>
      <c r="S110" s="47"/>
      <c r="T110" s="47">
        <v>3060</v>
      </c>
      <c r="U110" s="47"/>
      <c r="V110" s="47">
        <v>48023390401</v>
      </c>
      <c r="W110" s="47"/>
      <c r="X110" s="3">
        <v>43749466902</v>
      </c>
      <c r="Y110" s="216"/>
      <c r="Z110" s="191">
        <f>X110/درآمدها!$J$6</f>
        <v>4.3380414444570484E-3</v>
      </c>
    </row>
    <row r="111" spans="2:26" s="140" customFormat="1" ht="32.25" customHeight="1">
      <c r="B111" s="210" t="s">
        <v>113</v>
      </c>
      <c r="C111" s="210"/>
      <c r="D111" s="219">
        <v>3190014</v>
      </c>
      <c r="E111" s="188"/>
      <c r="F111" s="198">
        <v>69000587426</v>
      </c>
      <c r="G111" s="188"/>
      <c r="H111" s="189">
        <v>55239402122</v>
      </c>
      <c r="I111" s="47"/>
      <c r="J111" s="47">
        <v>0</v>
      </c>
      <c r="K111" s="47"/>
      <c r="L111" s="47">
        <v>0</v>
      </c>
      <c r="M111" s="216"/>
      <c r="N111" s="47">
        <v>0</v>
      </c>
      <c r="O111" s="47"/>
      <c r="P111" s="47">
        <v>0</v>
      </c>
      <c r="Q111" s="47"/>
      <c r="R111" s="47">
        <v>3190014</v>
      </c>
      <c r="S111" s="47"/>
      <c r="T111" s="47">
        <v>16340</v>
      </c>
      <c r="U111" s="47"/>
      <c r="V111" s="47">
        <v>69000587426</v>
      </c>
      <c r="W111" s="47"/>
      <c r="X111" s="3">
        <v>51814686034</v>
      </c>
      <c r="Y111" s="216"/>
      <c r="Z111" s="191">
        <f>X111/درآمدها!$J$6</f>
        <v>5.1377598714636291E-3</v>
      </c>
    </row>
    <row r="112" spans="2:26" s="140" customFormat="1">
      <c r="B112" s="215" t="s">
        <v>112</v>
      </c>
      <c r="C112" s="210"/>
      <c r="D112" s="198">
        <v>2064900</v>
      </c>
      <c r="E112" s="188"/>
      <c r="F112" s="188">
        <v>50765076175</v>
      </c>
      <c r="G112" s="188"/>
      <c r="H112" s="189">
        <v>50679035836</v>
      </c>
      <c r="I112" s="47"/>
      <c r="J112" s="47">
        <v>0</v>
      </c>
      <c r="K112" s="47"/>
      <c r="L112" s="47">
        <v>0</v>
      </c>
      <c r="M112" s="216"/>
      <c r="N112" s="47">
        <v>0</v>
      </c>
      <c r="O112" s="47"/>
      <c r="P112" s="47">
        <v>0</v>
      </c>
      <c r="Q112" s="47"/>
      <c r="R112" s="47">
        <v>2064900</v>
      </c>
      <c r="S112" s="47"/>
      <c r="T112" s="47">
        <v>19690</v>
      </c>
      <c r="U112" s="47"/>
      <c r="V112" s="47">
        <v>50765076175</v>
      </c>
      <c r="W112" s="47"/>
      <c r="X112" s="3">
        <v>40415966611</v>
      </c>
      <c r="Y112" s="216"/>
      <c r="Z112" s="191">
        <f>X112/درآمدها!$J$6</f>
        <v>4.0075034187055493E-3</v>
      </c>
    </row>
    <row r="113" spans="2:26" s="140" customFormat="1">
      <c r="B113" s="215" t="s">
        <v>111</v>
      </c>
      <c r="C113" s="210"/>
      <c r="D113" s="198">
        <v>3943454</v>
      </c>
      <c r="E113" s="188"/>
      <c r="F113" s="188">
        <v>27628579350</v>
      </c>
      <c r="G113" s="188"/>
      <c r="H113" s="189">
        <v>31869522352</v>
      </c>
      <c r="I113" s="47"/>
      <c r="J113" s="47">
        <v>0</v>
      </c>
      <c r="K113" s="47"/>
      <c r="L113" s="47">
        <v>0</v>
      </c>
      <c r="M113" s="216"/>
      <c r="N113" s="47">
        <v>117461</v>
      </c>
      <c r="O113" s="47"/>
      <c r="P113" s="47">
        <v>917605044</v>
      </c>
      <c r="Q113" s="47"/>
      <c r="R113" s="47">
        <v>3825993</v>
      </c>
      <c r="S113" s="47"/>
      <c r="T113" s="47">
        <v>8190</v>
      </c>
      <c r="U113" s="47"/>
      <c r="V113" s="47">
        <v>26805625523</v>
      </c>
      <c r="W113" s="47"/>
      <c r="X113" s="3">
        <v>31148440122</v>
      </c>
      <c r="Y113" s="216"/>
      <c r="Z113" s="191">
        <f>X113/درآمدها!$J$6</f>
        <v>3.0885684728937267E-3</v>
      </c>
    </row>
    <row r="114" spans="2:26" s="140" customFormat="1">
      <c r="B114" s="215" t="s">
        <v>110</v>
      </c>
      <c r="C114" s="210"/>
      <c r="D114" s="198">
        <v>959516</v>
      </c>
      <c r="E114" s="188"/>
      <c r="F114" s="188">
        <v>12076434913</v>
      </c>
      <c r="G114" s="188"/>
      <c r="H114" s="189">
        <v>18112792650</v>
      </c>
      <c r="I114" s="47"/>
      <c r="J114" s="47">
        <v>0</v>
      </c>
      <c r="K114" s="47"/>
      <c r="L114" s="47">
        <v>0</v>
      </c>
      <c r="M114" s="216"/>
      <c r="N114" s="47">
        <v>28890</v>
      </c>
      <c r="O114" s="47"/>
      <c r="P114" s="47">
        <v>530747643</v>
      </c>
      <c r="Q114" s="47"/>
      <c r="R114" s="47">
        <v>930626</v>
      </c>
      <c r="S114" s="47"/>
      <c r="T114" s="47">
        <v>20210</v>
      </c>
      <c r="U114" s="47"/>
      <c r="V114" s="47">
        <v>11712826380</v>
      </c>
      <c r="W114" s="47"/>
      <c r="X114" s="3">
        <v>18696044152</v>
      </c>
      <c r="Y114" s="216"/>
      <c r="Z114" s="191">
        <f>X114/درآمدها!$J$6</f>
        <v>1.8538332035096677E-3</v>
      </c>
    </row>
    <row r="115" spans="2:26" s="140" customFormat="1">
      <c r="B115" s="210" t="s">
        <v>109</v>
      </c>
      <c r="C115" s="210"/>
      <c r="D115" s="198">
        <v>2608564</v>
      </c>
      <c r="E115" s="217"/>
      <c r="F115" s="189">
        <v>28566221688</v>
      </c>
      <c r="G115" s="217"/>
      <c r="H115" s="189">
        <v>31375820839</v>
      </c>
      <c r="I115" s="47"/>
      <c r="J115" s="47">
        <v>0</v>
      </c>
      <c r="K115" s="47"/>
      <c r="L115" s="47">
        <v>0</v>
      </c>
      <c r="M115" s="216"/>
      <c r="N115" s="47">
        <v>0</v>
      </c>
      <c r="O115" s="47"/>
      <c r="P115" s="47">
        <v>0</v>
      </c>
      <c r="Q115" s="47"/>
      <c r="R115" s="47">
        <v>2608564</v>
      </c>
      <c r="S115" s="47"/>
      <c r="T115" s="47">
        <v>10220</v>
      </c>
      <c r="U115" s="47"/>
      <c r="V115" s="47">
        <v>28566221688</v>
      </c>
      <c r="W115" s="47"/>
      <c r="X115" s="3">
        <v>26500899915</v>
      </c>
      <c r="Y115" s="216"/>
      <c r="Z115" s="191">
        <f>X115/درآمدها!$J$6</f>
        <v>2.6277349254151209E-3</v>
      </c>
    </row>
    <row r="116" spans="2:26" s="140" customFormat="1">
      <c r="B116" s="215" t="s">
        <v>106</v>
      </c>
      <c r="C116" s="210"/>
      <c r="D116" s="198">
        <v>806460</v>
      </c>
      <c r="E116" s="188"/>
      <c r="F116" s="188">
        <v>36613570452</v>
      </c>
      <c r="G116" s="188"/>
      <c r="H116" s="189">
        <v>40764490482</v>
      </c>
      <c r="I116" s="47"/>
      <c r="J116" s="47">
        <v>0</v>
      </c>
      <c r="K116" s="47"/>
      <c r="L116" s="47">
        <v>0</v>
      </c>
      <c r="M116" s="216"/>
      <c r="N116" s="47">
        <v>0</v>
      </c>
      <c r="O116" s="47"/>
      <c r="P116" s="47">
        <v>0</v>
      </c>
      <c r="Q116" s="47"/>
      <c r="R116" s="47">
        <v>806460</v>
      </c>
      <c r="S116" s="47"/>
      <c r="T116" s="47">
        <v>50410</v>
      </c>
      <c r="U116" s="47"/>
      <c r="V116" s="47">
        <v>36613570452</v>
      </c>
      <c r="W116" s="47"/>
      <c r="X116" s="3">
        <v>40411759395</v>
      </c>
      <c r="Y116" s="216"/>
      <c r="Z116" s="191">
        <f>X116/درآمدها!$J$6</f>
        <v>4.0070862461394317E-3</v>
      </c>
    </row>
    <row r="117" spans="2:26" s="140" customFormat="1">
      <c r="B117" s="215" t="s">
        <v>105</v>
      </c>
      <c r="C117" s="210"/>
      <c r="D117" s="198">
        <v>7225495</v>
      </c>
      <c r="E117" s="188"/>
      <c r="F117" s="188">
        <v>74167058459</v>
      </c>
      <c r="G117" s="188"/>
      <c r="H117" s="189">
        <v>78217460993</v>
      </c>
      <c r="I117" s="47"/>
      <c r="J117" s="47">
        <v>0</v>
      </c>
      <c r="K117" s="47"/>
      <c r="L117" s="194">
        <v>0</v>
      </c>
      <c r="M117" s="216"/>
      <c r="N117" s="47">
        <v>4048304</v>
      </c>
      <c r="O117" s="47"/>
      <c r="P117" s="47">
        <v>43232404898</v>
      </c>
      <c r="Q117" s="47"/>
      <c r="R117" s="47">
        <v>3177191</v>
      </c>
      <c r="S117" s="47"/>
      <c r="T117" s="47">
        <v>8210</v>
      </c>
      <c r="U117" s="47"/>
      <c r="V117" s="194">
        <v>32612701362</v>
      </c>
      <c r="W117" s="47"/>
      <c r="X117" s="203">
        <v>25929533921</v>
      </c>
      <c r="Y117" s="216"/>
      <c r="Z117" s="191">
        <f>X117/درآمدها!$J$6</f>
        <v>2.5710803068005094E-3</v>
      </c>
    </row>
    <row r="118" spans="2:26" s="140" customFormat="1">
      <c r="B118" s="215" t="s">
        <v>104</v>
      </c>
      <c r="C118" s="210"/>
      <c r="D118" s="198">
        <v>7165135</v>
      </c>
      <c r="E118" s="188"/>
      <c r="F118" s="188">
        <v>31310803293</v>
      </c>
      <c r="G118" s="188"/>
      <c r="H118" s="189">
        <v>27934454600</v>
      </c>
      <c r="I118" s="47"/>
      <c r="J118" s="47">
        <v>0</v>
      </c>
      <c r="K118" s="47"/>
      <c r="L118" s="47">
        <v>0</v>
      </c>
      <c r="M118" s="216"/>
      <c r="N118" s="47">
        <v>105689</v>
      </c>
      <c r="O118" s="47"/>
      <c r="P118" s="47">
        <v>411415575</v>
      </c>
      <c r="Q118" s="47"/>
      <c r="R118" s="47">
        <v>7059446</v>
      </c>
      <c r="S118" s="47"/>
      <c r="T118" s="47">
        <v>3902</v>
      </c>
      <c r="U118" s="47"/>
      <c r="V118" s="47">
        <v>30848954704</v>
      </c>
      <c r="W118" s="47"/>
      <c r="X118" s="3">
        <v>27382059844</v>
      </c>
      <c r="Y118" s="216"/>
      <c r="Z118" s="191">
        <f>X118/درآمدها!$J$6</f>
        <v>2.7151076081442468E-3</v>
      </c>
    </row>
    <row r="119" spans="2:26" s="140" customFormat="1">
      <c r="B119" s="215" t="s">
        <v>501</v>
      </c>
      <c r="C119" s="210"/>
      <c r="D119" s="198">
        <v>0</v>
      </c>
      <c r="E119" s="188"/>
      <c r="F119" s="188">
        <v>0</v>
      </c>
      <c r="G119" s="188"/>
      <c r="H119" s="189">
        <v>0</v>
      </c>
      <c r="I119" s="47"/>
      <c r="J119" s="47">
        <v>128199</v>
      </c>
      <c r="K119" s="47"/>
      <c r="L119" s="47">
        <v>1553527450</v>
      </c>
      <c r="M119" s="216"/>
      <c r="N119" s="47">
        <v>0</v>
      </c>
      <c r="O119" s="47"/>
      <c r="P119" s="47">
        <v>0</v>
      </c>
      <c r="Q119" s="47"/>
      <c r="R119" s="47">
        <v>128199</v>
      </c>
      <c r="S119" s="47"/>
      <c r="T119" s="47">
        <v>12180</v>
      </c>
      <c r="U119" s="47"/>
      <c r="V119" s="47">
        <v>1553527450</v>
      </c>
      <c r="W119" s="47"/>
      <c r="X119" s="3">
        <v>1552173115</v>
      </c>
      <c r="Y119" s="216"/>
      <c r="Z119" s="191">
        <f>X119/درآمدها!$J$6</f>
        <v>1.5390796228271711E-4</v>
      </c>
    </row>
    <row r="120" spans="2:26" s="140" customFormat="1">
      <c r="B120" s="215" t="s">
        <v>467</v>
      </c>
      <c r="C120" s="210"/>
      <c r="D120" s="198">
        <v>11812575</v>
      </c>
      <c r="E120" s="188"/>
      <c r="F120" s="188">
        <v>30266703602</v>
      </c>
      <c r="G120" s="188"/>
      <c r="H120" s="189">
        <v>28533765138</v>
      </c>
      <c r="I120" s="47"/>
      <c r="J120" s="47">
        <v>0</v>
      </c>
      <c r="K120" s="47"/>
      <c r="L120" s="47">
        <v>0</v>
      </c>
      <c r="M120" s="216"/>
      <c r="N120" s="47">
        <v>0</v>
      </c>
      <c r="O120" s="47"/>
      <c r="P120" s="47">
        <v>0</v>
      </c>
      <c r="Q120" s="47"/>
      <c r="R120" s="47">
        <v>11812575</v>
      </c>
      <c r="S120" s="47"/>
      <c r="T120" s="47">
        <v>2400</v>
      </c>
      <c r="U120" s="47"/>
      <c r="V120" s="47">
        <v>30266703602</v>
      </c>
      <c r="W120" s="47"/>
      <c r="X120" s="3">
        <v>28181496432</v>
      </c>
      <c r="Y120" s="216"/>
      <c r="Z120" s="191">
        <f>X120/درآمدها!$J$6</f>
        <v>2.7943768952129948E-3</v>
      </c>
    </row>
    <row r="121" spans="2:26" s="140" customFormat="1">
      <c r="B121" s="215" t="s">
        <v>468</v>
      </c>
      <c r="C121" s="210"/>
      <c r="D121" s="198">
        <v>841120</v>
      </c>
      <c r="E121" s="204"/>
      <c r="F121" s="204">
        <v>3977013529</v>
      </c>
      <c r="G121" s="188"/>
      <c r="H121" s="205">
        <v>3081085017</v>
      </c>
      <c r="I121" s="47"/>
      <c r="J121" s="47">
        <v>0</v>
      </c>
      <c r="K121" s="47"/>
      <c r="L121" s="47">
        <v>0</v>
      </c>
      <c r="M121" s="216"/>
      <c r="N121" s="47">
        <v>0</v>
      </c>
      <c r="O121" s="47"/>
      <c r="P121" s="47">
        <v>0</v>
      </c>
      <c r="Q121" s="47"/>
      <c r="R121" s="47">
        <v>841120</v>
      </c>
      <c r="S121" s="47"/>
      <c r="T121" s="47">
        <v>3493</v>
      </c>
      <c r="U121" s="47"/>
      <c r="V121" s="47">
        <v>3977013529</v>
      </c>
      <c r="W121" s="47"/>
      <c r="X121" s="3">
        <v>2920550873</v>
      </c>
      <c r="Y121" s="216"/>
      <c r="Z121" s="191">
        <f>X121/درآمدها!$J$6</f>
        <v>2.895914310475868E-4</v>
      </c>
    </row>
    <row r="122" spans="2:26" s="140" customFormat="1">
      <c r="B122" s="215" t="s">
        <v>451</v>
      </c>
      <c r="C122" s="210"/>
      <c r="D122" s="198">
        <v>4103330</v>
      </c>
      <c r="E122" s="188"/>
      <c r="F122" s="188">
        <v>31876867484</v>
      </c>
      <c r="G122" s="188"/>
      <c r="H122" s="189">
        <v>28062936486</v>
      </c>
      <c r="I122" s="47"/>
      <c r="J122" s="47">
        <v>0</v>
      </c>
      <c r="K122" s="47"/>
      <c r="L122" s="47">
        <v>0</v>
      </c>
      <c r="M122" s="216"/>
      <c r="N122" s="47">
        <v>78434</v>
      </c>
      <c r="O122" s="47"/>
      <c r="P122" s="47">
        <v>536415153</v>
      </c>
      <c r="Q122" s="47"/>
      <c r="R122" s="47">
        <v>4024896</v>
      </c>
      <c r="S122" s="47"/>
      <c r="T122" s="47">
        <v>7090</v>
      </c>
      <c r="U122" s="47"/>
      <c r="V122" s="47">
        <v>31267550119</v>
      </c>
      <c r="W122" s="47"/>
      <c r="X122" s="3">
        <v>28366720393</v>
      </c>
      <c r="Y122" s="216"/>
      <c r="Z122" s="191">
        <f>X122/درآمدها!$J$6</f>
        <v>2.8127430440194334E-3</v>
      </c>
    </row>
    <row r="123" spans="2:26" s="140" customFormat="1">
      <c r="B123" s="215" t="s">
        <v>387</v>
      </c>
      <c r="C123" s="210"/>
      <c r="D123" s="198">
        <v>755353</v>
      </c>
      <c r="E123" s="188"/>
      <c r="F123" s="188">
        <v>29967237007</v>
      </c>
      <c r="G123" s="188"/>
      <c r="H123" s="189">
        <v>22841120124</v>
      </c>
      <c r="I123" s="47"/>
      <c r="J123" s="47">
        <v>0</v>
      </c>
      <c r="K123" s="47"/>
      <c r="L123" s="47">
        <v>0</v>
      </c>
      <c r="M123" s="216"/>
      <c r="N123" s="47">
        <v>0</v>
      </c>
      <c r="O123" s="47"/>
      <c r="P123" s="47">
        <v>0</v>
      </c>
      <c r="Q123" s="47"/>
      <c r="R123" s="47">
        <v>755353</v>
      </c>
      <c r="S123" s="47"/>
      <c r="T123" s="47">
        <v>27410</v>
      </c>
      <c r="U123" s="47"/>
      <c r="V123" s="47">
        <v>29967237007</v>
      </c>
      <c r="W123" s="47"/>
      <c r="X123" s="3">
        <v>20581035591</v>
      </c>
      <c r="Y123" s="216"/>
      <c r="Z123" s="191">
        <f>X123/درآمدها!$J$6</f>
        <v>2.0407422463820258E-3</v>
      </c>
    </row>
    <row r="124" spans="2:26" s="140" customFormat="1">
      <c r="B124" s="215" t="s">
        <v>391</v>
      </c>
      <c r="C124" s="210"/>
      <c r="D124" s="198">
        <v>5062284</v>
      </c>
      <c r="E124" s="188"/>
      <c r="F124" s="188">
        <v>33397374602</v>
      </c>
      <c r="G124" s="188"/>
      <c r="H124" s="189">
        <v>26167249735</v>
      </c>
      <c r="I124" s="47"/>
      <c r="J124" s="47">
        <v>0</v>
      </c>
      <c r="K124" s="47"/>
      <c r="L124" s="47">
        <v>0</v>
      </c>
      <c r="M124" s="216"/>
      <c r="N124" s="47">
        <v>0</v>
      </c>
      <c r="O124" s="47"/>
      <c r="P124" s="47">
        <v>0</v>
      </c>
      <c r="Q124" s="47"/>
      <c r="R124" s="47">
        <v>5062284</v>
      </c>
      <c r="S124" s="47"/>
      <c r="T124" s="47">
        <v>5070</v>
      </c>
      <c r="U124" s="47"/>
      <c r="V124" s="47">
        <v>33397374602</v>
      </c>
      <c r="W124" s="47"/>
      <c r="X124" s="3">
        <v>25513068494</v>
      </c>
      <c r="Y124" s="216"/>
      <c r="Z124" s="191">
        <f>X124/درآمدها!$J$6</f>
        <v>2.5297850771567646E-3</v>
      </c>
    </row>
    <row r="125" spans="2:26" s="140" customFormat="1">
      <c r="B125" s="215" t="s">
        <v>381</v>
      </c>
      <c r="C125" s="210"/>
      <c r="D125" s="198">
        <v>6739795</v>
      </c>
      <c r="E125" s="217"/>
      <c r="F125" s="188">
        <v>36715016212</v>
      </c>
      <c r="G125" s="217"/>
      <c r="H125" s="217">
        <v>26972964906</v>
      </c>
      <c r="I125" s="47"/>
      <c r="J125" s="47">
        <v>0</v>
      </c>
      <c r="K125" s="47"/>
      <c r="L125" s="47">
        <v>0</v>
      </c>
      <c r="M125" s="216"/>
      <c r="N125" s="47">
        <v>0</v>
      </c>
      <c r="O125" s="47"/>
      <c r="P125" s="47">
        <v>0</v>
      </c>
      <c r="Q125" s="47"/>
      <c r="R125" s="210">
        <v>6739795</v>
      </c>
      <c r="S125" s="210"/>
      <c r="T125" s="47">
        <v>3420</v>
      </c>
      <c r="U125" s="47"/>
      <c r="V125" s="47">
        <v>36715016212</v>
      </c>
      <c r="W125" s="47"/>
      <c r="X125" s="3">
        <v>22912950816</v>
      </c>
      <c r="Y125" s="216"/>
      <c r="Z125" s="191">
        <f>X125/درآمدها!$J$6</f>
        <v>2.271966661382793E-3</v>
      </c>
    </row>
    <row r="126" spans="2:26" s="140" customFormat="1">
      <c r="B126" s="215" t="s">
        <v>396</v>
      </c>
      <c r="C126" s="210"/>
      <c r="D126" s="198">
        <v>12328457</v>
      </c>
      <c r="E126" s="188"/>
      <c r="F126" s="188">
        <v>25354534379</v>
      </c>
      <c r="G126" s="188"/>
      <c r="H126" s="189">
        <v>23382735920</v>
      </c>
      <c r="I126" s="47"/>
      <c r="J126" s="47">
        <v>0</v>
      </c>
      <c r="K126" s="47"/>
      <c r="L126" s="47">
        <v>0</v>
      </c>
      <c r="M126" s="216"/>
      <c r="N126" s="47">
        <v>56184</v>
      </c>
      <c r="O126" s="47"/>
      <c r="P126" s="47">
        <v>103242096</v>
      </c>
      <c r="Q126" s="47"/>
      <c r="R126" s="47">
        <v>12272273</v>
      </c>
      <c r="S126" s="47"/>
      <c r="T126" s="47">
        <v>1735</v>
      </c>
      <c r="U126" s="47"/>
      <c r="V126" s="47">
        <v>25238987141</v>
      </c>
      <c r="W126" s="47"/>
      <c r="X126" s="3">
        <v>21165703916</v>
      </c>
      <c r="Y126" s="216"/>
      <c r="Z126" s="191">
        <f>X126/درآمدها!$J$6</f>
        <v>2.098715876798888E-3</v>
      </c>
    </row>
    <row r="127" spans="2:26" s="140" customFormat="1">
      <c r="B127" s="215" t="s">
        <v>362</v>
      </c>
      <c r="C127" s="210"/>
      <c r="D127" s="198">
        <v>10744950</v>
      </c>
      <c r="E127" s="188"/>
      <c r="F127" s="188">
        <v>21033627508</v>
      </c>
      <c r="G127" s="188"/>
      <c r="H127" s="189">
        <v>26382113346</v>
      </c>
      <c r="I127" s="47"/>
      <c r="J127" s="47">
        <v>0</v>
      </c>
      <c r="K127" s="47"/>
      <c r="L127" s="47">
        <v>0</v>
      </c>
      <c r="M127" s="216"/>
      <c r="N127" s="47">
        <v>0</v>
      </c>
      <c r="O127" s="47"/>
      <c r="P127" s="47">
        <v>0</v>
      </c>
      <c r="Q127" s="47"/>
      <c r="R127" s="47">
        <v>10744950</v>
      </c>
      <c r="S127" s="47"/>
      <c r="T127" s="47">
        <v>2604</v>
      </c>
      <c r="U127" s="47"/>
      <c r="V127" s="47">
        <v>21033627508</v>
      </c>
      <c r="W127" s="47"/>
      <c r="X127" s="3">
        <v>27813369697</v>
      </c>
      <c r="Y127" s="216"/>
      <c r="Z127" s="191">
        <f>X127/درآمدها!$J$6</f>
        <v>2.7578747582425065E-3</v>
      </c>
    </row>
    <row r="128" spans="2:26" s="140" customFormat="1">
      <c r="B128" s="215" t="s">
        <v>361</v>
      </c>
      <c r="C128" s="210"/>
      <c r="D128" s="198">
        <v>16802060</v>
      </c>
      <c r="E128" s="188"/>
      <c r="F128" s="188">
        <v>32287797082</v>
      </c>
      <c r="G128" s="188"/>
      <c r="H128" s="189">
        <v>27959294886</v>
      </c>
      <c r="I128" s="47"/>
      <c r="J128" s="47">
        <v>0</v>
      </c>
      <c r="K128" s="47"/>
      <c r="L128" s="47">
        <v>0</v>
      </c>
      <c r="M128" s="216"/>
      <c r="N128" s="47">
        <v>0</v>
      </c>
      <c r="O128" s="47"/>
      <c r="P128" s="194">
        <v>0</v>
      </c>
      <c r="Q128" s="47"/>
      <c r="R128" s="47">
        <v>16802060</v>
      </c>
      <c r="S128" s="47"/>
      <c r="T128" s="47">
        <v>1664</v>
      </c>
      <c r="U128" s="47"/>
      <c r="V128" s="47">
        <v>32287797082</v>
      </c>
      <c r="W128" s="47"/>
      <c r="X128" s="3">
        <v>27792274008</v>
      </c>
      <c r="Y128" s="216"/>
      <c r="Z128" s="191">
        <f>X128/درآمدها!$J$6</f>
        <v>2.7557829847956123E-3</v>
      </c>
    </row>
    <row r="129" spans="2:26" s="140" customFormat="1">
      <c r="B129" s="215" t="s">
        <v>378</v>
      </c>
      <c r="C129" s="210"/>
      <c r="D129" s="198">
        <v>1096415</v>
      </c>
      <c r="E129" s="188"/>
      <c r="F129" s="188">
        <v>43183528112</v>
      </c>
      <c r="G129" s="188"/>
      <c r="H129" s="189">
        <v>30560552917</v>
      </c>
      <c r="I129" s="47"/>
      <c r="J129" s="47">
        <v>0</v>
      </c>
      <c r="K129" s="47"/>
      <c r="L129" s="47">
        <v>0</v>
      </c>
      <c r="M129" s="216"/>
      <c r="N129" s="47">
        <v>1180</v>
      </c>
      <c r="O129" s="47"/>
      <c r="P129" s="47">
        <v>32749580</v>
      </c>
      <c r="Q129" s="47"/>
      <c r="R129" s="47">
        <v>1095235</v>
      </c>
      <c r="S129" s="47"/>
      <c r="T129" s="47">
        <v>28180</v>
      </c>
      <c r="U129" s="47"/>
      <c r="V129" s="47">
        <v>43137052495</v>
      </c>
      <c r="W129" s="47"/>
      <c r="X129" s="3">
        <v>30680083156</v>
      </c>
      <c r="Y129" s="216"/>
      <c r="Z129" s="191">
        <f>X129/درآمدها!$J$6</f>
        <v>3.0421278629119103E-3</v>
      </c>
    </row>
    <row r="130" spans="2:26" s="140" customFormat="1">
      <c r="B130" s="215" t="s">
        <v>370</v>
      </c>
      <c r="C130" s="210"/>
      <c r="D130" s="198">
        <v>1521698</v>
      </c>
      <c r="E130" s="188"/>
      <c r="F130" s="188">
        <v>35519146358</v>
      </c>
      <c r="G130" s="188"/>
      <c r="H130" s="189">
        <v>25351911716</v>
      </c>
      <c r="I130" s="47"/>
      <c r="J130" s="47">
        <v>0</v>
      </c>
      <c r="K130" s="47"/>
      <c r="L130" s="47">
        <v>0</v>
      </c>
      <c r="M130" s="216"/>
      <c r="N130" s="47">
        <v>243716</v>
      </c>
      <c r="O130" s="47"/>
      <c r="P130" s="47">
        <v>4215599174</v>
      </c>
      <c r="Q130" s="47"/>
      <c r="R130" s="47">
        <v>1277982</v>
      </c>
      <c r="S130" s="47"/>
      <c r="T130" s="47">
        <v>19270</v>
      </c>
      <c r="U130" s="47"/>
      <c r="V130" s="47">
        <v>29830380075</v>
      </c>
      <c r="W130" s="47"/>
      <c r="X130" s="3">
        <v>24480184201</v>
      </c>
      <c r="Y130" s="216"/>
      <c r="Z130" s="191">
        <f>X130/درآمدها!$J$6</f>
        <v>2.4273679464429298E-3</v>
      </c>
    </row>
    <row r="131" spans="2:26" s="140" customFormat="1">
      <c r="B131" s="215" t="s">
        <v>353</v>
      </c>
      <c r="C131" s="210"/>
      <c r="D131" s="198">
        <v>3893930</v>
      </c>
      <c r="E131" s="188"/>
      <c r="F131" s="188">
        <v>53538215306</v>
      </c>
      <c r="G131" s="188"/>
      <c r="H131" s="189">
        <v>44513752843</v>
      </c>
      <c r="I131" s="47"/>
      <c r="J131" s="47">
        <v>0</v>
      </c>
      <c r="K131" s="47"/>
      <c r="L131" s="47">
        <v>0</v>
      </c>
      <c r="M131" s="216"/>
      <c r="N131" s="47">
        <v>1257927</v>
      </c>
      <c r="O131" s="47"/>
      <c r="P131" s="47">
        <v>14503144261</v>
      </c>
      <c r="Q131" s="47"/>
      <c r="R131" s="47">
        <v>2636003</v>
      </c>
      <c r="S131" s="47"/>
      <c r="T131" s="47">
        <v>12300</v>
      </c>
      <c r="U131" s="47"/>
      <c r="V131" s="47">
        <v>36242792284</v>
      </c>
      <c r="W131" s="47"/>
      <c r="X131" s="3">
        <v>32229921022</v>
      </c>
      <c r="Y131" s="216"/>
      <c r="Z131" s="191">
        <f>X131/درآمدها!$J$6</f>
        <v>3.1958042702143617E-3</v>
      </c>
    </row>
    <row r="132" spans="2:26" s="140" customFormat="1">
      <c r="B132" s="215" t="s">
        <v>269</v>
      </c>
      <c r="C132" s="210"/>
      <c r="D132" s="198">
        <v>1795582</v>
      </c>
      <c r="E132" s="188"/>
      <c r="F132" s="188">
        <v>26254846224</v>
      </c>
      <c r="G132" s="188"/>
      <c r="H132" s="189">
        <v>22864547060</v>
      </c>
      <c r="I132" s="47"/>
      <c r="J132" s="47">
        <v>0</v>
      </c>
      <c r="K132" s="47"/>
      <c r="L132" s="47">
        <v>0</v>
      </c>
      <c r="M132" s="216"/>
      <c r="N132" s="47">
        <v>26485</v>
      </c>
      <c r="O132" s="47"/>
      <c r="P132" s="47">
        <v>323827201</v>
      </c>
      <c r="Q132" s="47"/>
      <c r="R132" s="47">
        <v>1769097</v>
      </c>
      <c r="S132" s="47"/>
      <c r="T132" s="47">
        <v>12860</v>
      </c>
      <c r="U132" s="47"/>
      <c r="V132" s="47">
        <v>25867584822</v>
      </c>
      <c r="W132" s="47"/>
      <c r="X132" s="3">
        <v>22615221428</v>
      </c>
      <c r="Y132" s="216"/>
      <c r="Z132" s="191">
        <f>X132/درآمدها!$J$6</f>
        <v>2.2424448748140568E-3</v>
      </c>
    </row>
    <row r="133" spans="2:26" s="140" customFormat="1">
      <c r="B133" s="215" t="s">
        <v>256</v>
      </c>
      <c r="C133" s="210"/>
      <c r="D133" s="198">
        <v>13661310</v>
      </c>
      <c r="E133" s="188"/>
      <c r="F133" s="188">
        <v>61002037096</v>
      </c>
      <c r="G133" s="188"/>
      <c r="H133" s="189">
        <v>60431112169</v>
      </c>
      <c r="I133" s="47"/>
      <c r="J133" s="47">
        <v>0</v>
      </c>
      <c r="K133" s="47"/>
      <c r="L133" s="47">
        <v>0</v>
      </c>
      <c r="M133" s="216"/>
      <c r="N133" s="47">
        <v>0</v>
      </c>
      <c r="O133" s="47"/>
      <c r="P133" s="47">
        <v>0</v>
      </c>
      <c r="Q133" s="47"/>
      <c r="R133" s="47">
        <v>13661310</v>
      </c>
      <c r="S133" s="47"/>
      <c r="T133" s="47">
        <v>3812</v>
      </c>
      <c r="U133" s="47"/>
      <c r="V133" s="47">
        <v>61002037096</v>
      </c>
      <c r="W133" s="47"/>
      <c r="X133" s="3">
        <v>51767056087</v>
      </c>
      <c r="Y133" s="216"/>
      <c r="Z133" s="191">
        <f>X133/درآمدها!$J$6</f>
        <v>5.1330370554223247E-3</v>
      </c>
    </row>
    <row r="134" spans="2:26" s="140" customFormat="1">
      <c r="B134" s="215" t="s">
        <v>237</v>
      </c>
      <c r="C134" s="210"/>
      <c r="D134" s="198">
        <v>1062591</v>
      </c>
      <c r="E134" s="188"/>
      <c r="F134" s="188">
        <v>11070366611</v>
      </c>
      <c r="G134" s="188"/>
      <c r="H134" s="189">
        <v>11428826075</v>
      </c>
      <c r="I134" s="47"/>
      <c r="J134" s="47">
        <v>0</v>
      </c>
      <c r="K134" s="47"/>
      <c r="L134" s="47">
        <v>0</v>
      </c>
      <c r="M134" s="216"/>
      <c r="N134" s="47">
        <v>0</v>
      </c>
      <c r="O134" s="47"/>
      <c r="P134" s="47">
        <v>0</v>
      </c>
      <c r="Q134" s="47"/>
      <c r="R134" s="47">
        <v>1062591</v>
      </c>
      <c r="S134" s="47"/>
      <c r="T134" s="47">
        <v>9990</v>
      </c>
      <c r="U134" s="47"/>
      <c r="V134" s="47">
        <v>11070366611</v>
      </c>
      <c r="W134" s="47"/>
      <c r="X134" s="3">
        <v>10552123153</v>
      </c>
      <c r="Y134" s="216"/>
      <c r="Z134" s="191">
        <f>X134/درآمدها!$J$6</f>
        <v>1.04631097945187E-3</v>
      </c>
    </row>
    <row r="135" spans="2:26" s="140" customFormat="1">
      <c r="B135" s="215" t="s">
        <v>140</v>
      </c>
      <c r="C135" s="210"/>
      <c r="D135" s="198">
        <v>6292554</v>
      </c>
      <c r="E135" s="188"/>
      <c r="F135" s="188">
        <v>24134556802</v>
      </c>
      <c r="G135" s="188"/>
      <c r="H135" s="189">
        <v>35341390171</v>
      </c>
      <c r="I135" s="47"/>
      <c r="J135" s="47">
        <v>0</v>
      </c>
      <c r="K135" s="47"/>
      <c r="L135" s="47">
        <v>0</v>
      </c>
      <c r="M135" s="216"/>
      <c r="N135" s="47">
        <v>69742</v>
      </c>
      <c r="O135" s="47"/>
      <c r="P135" s="47">
        <v>379912159</v>
      </c>
      <c r="Q135" s="47"/>
      <c r="R135" s="47">
        <v>6222812</v>
      </c>
      <c r="S135" s="47"/>
      <c r="T135" s="47">
        <v>5780</v>
      </c>
      <c r="U135" s="47"/>
      <c r="V135" s="47">
        <v>23867067280</v>
      </c>
      <c r="W135" s="47"/>
      <c r="X135" s="3">
        <v>35753844636</v>
      </c>
      <c r="Y135" s="216"/>
      <c r="Z135" s="191">
        <f>X135/درآمدها!$J$6</f>
        <v>3.5452239950049744E-3</v>
      </c>
    </row>
    <row r="136" spans="2:26" s="140" customFormat="1">
      <c r="B136" s="215" t="s">
        <v>139</v>
      </c>
      <c r="C136" s="210"/>
      <c r="D136" s="198">
        <v>3932363</v>
      </c>
      <c r="E136" s="188"/>
      <c r="F136" s="188">
        <v>15036376367</v>
      </c>
      <c r="G136" s="188"/>
      <c r="H136" s="189">
        <v>15072970741</v>
      </c>
      <c r="I136" s="47"/>
      <c r="J136" s="47">
        <v>0</v>
      </c>
      <c r="K136" s="47"/>
      <c r="L136" s="47">
        <v>0</v>
      </c>
      <c r="M136" s="216"/>
      <c r="N136" s="47">
        <v>0</v>
      </c>
      <c r="O136" s="47"/>
      <c r="P136" s="47">
        <v>0</v>
      </c>
      <c r="Q136" s="47"/>
      <c r="R136" s="47">
        <v>3932363</v>
      </c>
      <c r="S136" s="47"/>
      <c r="T136" s="47">
        <v>3909</v>
      </c>
      <c r="U136" s="47"/>
      <c r="V136" s="47">
        <v>15036376367</v>
      </c>
      <c r="W136" s="47"/>
      <c r="X136" s="3">
        <v>15280145909</v>
      </c>
      <c r="Y136" s="216"/>
      <c r="Z136" s="191">
        <f>X136/درآمدها!$J$6</f>
        <v>1.515124890071805E-3</v>
      </c>
    </row>
    <row r="137" spans="2:26" s="140" customFormat="1">
      <c r="B137" s="210" t="s">
        <v>138</v>
      </c>
      <c r="C137" s="210"/>
      <c r="D137" s="198">
        <v>21541687</v>
      </c>
      <c r="E137" s="188"/>
      <c r="F137" s="188">
        <v>190358872757</v>
      </c>
      <c r="G137" s="188"/>
      <c r="H137" s="189">
        <v>178160436168</v>
      </c>
      <c r="I137" s="47"/>
      <c r="J137" s="47">
        <v>0</v>
      </c>
      <c r="K137" s="47"/>
      <c r="L137" s="47">
        <v>0</v>
      </c>
      <c r="M137" s="216"/>
      <c r="N137" s="47">
        <v>0</v>
      </c>
      <c r="O137" s="47"/>
      <c r="P137" s="47">
        <v>0</v>
      </c>
      <c r="Q137" s="47"/>
      <c r="R137" s="47">
        <v>21541687</v>
      </c>
      <c r="S137" s="47"/>
      <c r="T137" s="47">
        <v>8380</v>
      </c>
      <c r="U137" s="47"/>
      <c r="V137" s="47">
        <v>190358872757</v>
      </c>
      <c r="W137" s="47"/>
      <c r="X137" s="3">
        <v>179445247006</v>
      </c>
      <c r="Y137" s="216"/>
      <c r="Z137" s="191">
        <f>X137/درآمدها!$J$6</f>
        <v>1.7793152091809233E-2</v>
      </c>
    </row>
    <row r="138" spans="2:26" s="140" customFormat="1">
      <c r="B138" s="215" t="s">
        <v>137</v>
      </c>
      <c r="C138" s="210"/>
      <c r="D138" s="198">
        <v>13269896</v>
      </c>
      <c r="E138" s="201"/>
      <c r="F138" s="188">
        <v>52282559458</v>
      </c>
      <c r="G138" s="188"/>
      <c r="H138" s="189">
        <v>32647576798</v>
      </c>
      <c r="I138" s="47"/>
      <c r="J138" s="47">
        <v>0</v>
      </c>
      <c r="K138" s="47"/>
      <c r="L138" s="47">
        <v>0</v>
      </c>
      <c r="M138" s="216"/>
      <c r="N138" s="47">
        <v>0</v>
      </c>
      <c r="O138" s="47"/>
      <c r="P138" s="47">
        <v>0</v>
      </c>
      <c r="Q138" s="47"/>
      <c r="R138" s="47">
        <v>13269896</v>
      </c>
      <c r="S138" s="47"/>
      <c r="T138" s="47">
        <v>2292</v>
      </c>
      <c r="U138" s="47"/>
      <c r="V138" s="47">
        <v>52282559458</v>
      </c>
      <c r="W138" s="47"/>
      <c r="X138" s="3">
        <v>30233634754</v>
      </c>
      <c r="Y138" s="216"/>
      <c r="Z138" s="191">
        <f>X138/درآمدها!$J$6</f>
        <v>2.9978596281691667E-3</v>
      </c>
    </row>
    <row r="139" spans="2:26" s="140" customFormat="1">
      <c r="B139" s="215" t="s">
        <v>135</v>
      </c>
      <c r="C139" s="210"/>
      <c r="D139" s="198">
        <v>17586191</v>
      </c>
      <c r="E139" s="188"/>
      <c r="F139" s="188">
        <v>63843942582</v>
      </c>
      <c r="G139" s="188"/>
      <c r="H139" s="189">
        <v>39613199472</v>
      </c>
      <c r="I139" s="47"/>
      <c r="J139" s="47">
        <v>0</v>
      </c>
      <c r="K139" s="47"/>
      <c r="L139" s="47">
        <v>0</v>
      </c>
      <c r="M139" s="216"/>
      <c r="N139" s="47">
        <v>0</v>
      </c>
      <c r="O139" s="47"/>
      <c r="P139" s="47">
        <v>0</v>
      </c>
      <c r="Q139" s="47"/>
      <c r="R139" s="47">
        <v>17586191</v>
      </c>
      <c r="S139" s="47"/>
      <c r="T139" s="47">
        <v>1909</v>
      </c>
      <c r="U139" s="47"/>
      <c r="V139" s="47">
        <v>63843942582</v>
      </c>
      <c r="W139" s="47"/>
      <c r="X139" s="3">
        <v>33372284991</v>
      </c>
      <c r="Y139" s="216"/>
      <c r="Z139" s="191">
        <f>X139/درآمدها!$J$6</f>
        <v>3.3090770159892344E-3</v>
      </c>
    </row>
    <row r="140" spans="2:26" s="140" customFormat="1">
      <c r="B140" s="215" t="s">
        <v>134</v>
      </c>
      <c r="C140" s="210"/>
      <c r="D140" s="198">
        <v>18422523</v>
      </c>
      <c r="E140" s="188"/>
      <c r="F140" s="188">
        <v>39288797130</v>
      </c>
      <c r="G140" s="188"/>
      <c r="H140" s="189">
        <v>48162950641</v>
      </c>
      <c r="I140" s="47"/>
      <c r="J140" s="47">
        <v>0</v>
      </c>
      <c r="K140" s="47"/>
      <c r="L140" s="47">
        <v>0</v>
      </c>
      <c r="M140" s="216"/>
      <c r="N140" s="47">
        <v>39734</v>
      </c>
      <c r="O140" s="47"/>
      <c r="P140" s="47">
        <v>102930713</v>
      </c>
      <c r="Q140" s="47"/>
      <c r="R140" s="47">
        <v>18382789</v>
      </c>
      <c r="S140" s="47"/>
      <c r="T140" s="47">
        <v>2646</v>
      </c>
      <c r="U140" s="47"/>
      <c r="V140" s="47">
        <v>39204058407</v>
      </c>
      <c r="W140" s="47"/>
      <c r="X140" s="3">
        <v>48351446582</v>
      </c>
      <c r="Y140" s="216"/>
      <c r="Z140" s="191">
        <f>X140/درآمدها!$J$6</f>
        <v>4.794357372216995E-3</v>
      </c>
    </row>
    <row r="141" spans="2:26" s="140" customFormat="1">
      <c r="B141" s="215" t="s">
        <v>133</v>
      </c>
      <c r="C141" s="210"/>
      <c r="D141" s="198">
        <v>6293959</v>
      </c>
      <c r="E141" s="188"/>
      <c r="F141" s="188">
        <v>31186303658</v>
      </c>
      <c r="G141" s="188"/>
      <c r="H141" s="189">
        <v>29968682635</v>
      </c>
      <c r="I141" s="47"/>
      <c r="J141" s="47">
        <v>8849676</v>
      </c>
      <c r="K141" s="47"/>
      <c r="L141" s="3">
        <v>42947475396</v>
      </c>
      <c r="M141" s="216"/>
      <c r="N141" s="47">
        <v>11500</v>
      </c>
      <c r="O141" s="47"/>
      <c r="P141" s="47">
        <v>53728404</v>
      </c>
      <c r="Q141" s="47"/>
      <c r="R141" s="47">
        <v>15132135</v>
      </c>
      <c r="S141" s="47"/>
      <c r="T141" s="47">
        <v>4695</v>
      </c>
      <c r="U141" s="47"/>
      <c r="V141" s="47">
        <v>74076797035</v>
      </c>
      <c r="W141" s="47"/>
      <c r="X141" s="3">
        <v>70622653853</v>
      </c>
      <c r="Y141" s="216"/>
      <c r="Z141" s="191">
        <f>X141/درآمدها!$J$6</f>
        <v>7.0026910274843344E-3</v>
      </c>
    </row>
    <row r="142" spans="2:26" s="140" customFormat="1">
      <c r="B142" s="215" t="s">
        <v>132</v>
      </c>
      <c r="C142" s="210"/>
      <c r="D142" s="198">
        <v>6149077</v>
      </c>
      <c r="E142" s="188"/>
      <c r="F142" s="188">
        <v>32937033752</v>
      </c>
      <c r="G142" s="188"/>
      <c r="H142" s="189">
        <v>33740944758</v>
      </c>
      <c r="I142" s="47"/>
      <c r="J142" s="47">
        <v>0</v>
      </c>
      <c r="K142" s="47"/>
      <c r="L142" s="47">
        <v>0</v>
      </c>
      <c r="M142" s="216"/>
      <c r="N142" s="47">
        <v>0</v>
      </c>
      <c r="O142" s="47"/>
      <c r="P142" s="47">
        <v>0</v>
      </c>
      <c r="Q142" s="47"/>
      <c r="R142" s="47">
        <v>6149077</v>
      </c>
      <c r="S142" s="47"/>
      <c r="T142" s="47">
        <v>5210</v>
      </c>
      <c r="U142" s="47"/>
      <c r="V142" s="47">
        <v>32937033752</v>
      </c>
      <c r="W142" s="47"/>
      <c r="X142" s="3">
        <v>31846072861</v>
      </c>
      <c r="Y142" s="216"/>
      <c r="Z142" s="191">
        <f>X142/درآمدها!$J$6</f>
        <v>3.1577432525903846E-3</v>
      </c>
    </row>
    <row r="143" spans="2:26" s="140" customFormat="1">
      <c r="B143" s="210" t="s">
        <v>131</v>
      </c>
      <c r="C143" s="210"/>
      <c r="D143" s="198">
        <v>19749059</v>
      </c>
      <c r="E143" s="217"/>
      <c r="F143" s="217">
        <v>39658260594</v>
      </c>
      <c r="G143" s="217"/>
      <c r="H143" s="217">
        <v>41422574932</v>
      </c>
      <c r="I143" s="47"/>
      <c r="J143" s="47">
        <v>0</v>
      </c>
      <c r="K143" s="47"/>
      <c r="L143" s="47">
        <v>0</v>
      </c>
      <c r="M143" s="216"/>
      <c r="N143" s="47">
        <v>42574</v>
      </c>
      <c r="O143" s="47"/>
      <c r="P143" s="47">
        <v>89550573</v>
      </c>
      <c r="Q143" s="47"/>
      <c r="R143" s="47">
        <v>19706485</v>
      </c>
      <c r="S143" s="47"/>
      <c r="T143" s="47">
        <v>2125</v>
      </c>
      <c r="U143" s="47"/>
      <c r="V143" s="47">
        <v>39572767367</v>
      </c>
      <c r="W143" s="47"/>
      <c r="X143" s="3">
        <v>41627116759</v>
      </c>
      <c r="Y143" s="216"/>
      <c r="Z143" s="191">
        <f>X143/درآمدها!$J$6</f>
        <v>4.1275967571970437E-3</v>
      </c>
    </row>
    <row r="144" spans="2:26" s="140" customFormat="1">
      <c r="B144" s="210" t="s">
        <v>130</v>
      </c>
      <c r="C144" s="210"/>
      <c r="D144" s="198">
        <v>7551092</v>
      </c>
      <c r="E144" s="188"/>
      <c r="F144" s="188">
        <v>33750415499</v>
      </c>
      <c r="G144" s="188"/>
      <c r="H144" s="189">
        <v>31000453204</v>
      </c>
      <c r="I144" s="47"/>
      <c r="J144" s="47">
        <v>0</v>
      </c>
      <c r="K144" s="47"/>
      <c r="L144" s="47">
        <v>0</v>
      </c>
      <c r="M144" s="216"/>
      <c r="N144" s="47">
        <v>11887</v>
      </c>
      <c r="O144" s="47"/>
      <c r="P144" s="47">
        <v>48978458</v>
      </c>
      <c r="Q144" s="47"/>
      <c r="R144" s="47">
        <v>7539205</v>
      </c>
      <c r="S144" s="47"/>
      <c r="T144" s="47">
        <v>4021</v>
      </c>
      <c r="U144" s="47"/>
      <c r="V144" s="47">
        <v>33697285278</v>
      </c>
      <c r="W144" s="47"/>
      <c r="X144" s="3">
        <v>30134768206</v>
      </c>
      <c r="Y144" s="216"/>
      <c r="Z144" s="191">
        <f>X144/درآمدها!$J$6</f>
        <v>2.9880563731111082E-3</v>
      </c>
    </row>
    <row r="145" spans="2:26" s="140" customFormat="1">
      <c r="B145" s="215" t="s">
        <v>129</v>
      </c>
      <c r="C145" s="210"/>
      <c r="D145" s="198">
        <v>1571723</v>
      </c>
      <c r="E145" s="188"/>
      <c r="F145" s="188">
        <v>46625570372</v>
      </c>
      <c r="G145" s="188"/>
      <c r="H145" s="189">
        <v>39840466831</v>
      </c>
      <c r="I145" s="47"/>
      <c r="J145" s="47">
        <v>932000</v>
      </c>
      <c r="K145" s="47"/>
      <c r="L145" s="47">
        <v>20019280666</v>
      </c>
      <c r="M145" s="216"/>
      <c r="N145" s="47">
        <v>7162</v>
      </c>
      <c r="O145" s="47"/>
      <c r="P145" s="47">
        <v>179156545</v>
      </c>
      <c r="Q145" s="47"/>
      <c r="R145" s="47">
        <v>2496561</v>
      </c>
      <c r="S145" s="47"/>
      <c r="T145" s="47">
        <v>22240</v>
      </c>
      <c r="U145" s="47"/>
      <c r="V145" s="47">
        <v>66432388451</v>
      </c>
      <c r="W145" s="47"/>
      <c r="X145" s="3">
        <v>55193151719</v>
      </c>
      <c r="Y145" s="216"/>
      <c r="Z145" s="191">
        <f>X145/درآمدها!$J$6</f>
        <v>5.4727565056634387E-3</v>
      </c>
    </row>
    <row r="146" spans="2:26" s="140" customFormat="1">
      <c r="B146" s="215" t="s">
        <v>128</v>
      </c>
      <c r="C146" s="210"/>
      <c r="D146" s="198">
        <v>10594070</v>
      </c>
      <c r="E146" s="188"/>
      <c r="F146" s="188">
        <v>49807616718</v>
      </c>
      <c r="G146" s="188"/>
      <c r="H146" s="189">
        <v>43177244665</v>
      </c>
      <c r="I146" s="47"/>
      <c r="J146" s="3">
        <v>0</v>
      </c>
      <c r="K146" s="3"/>
      <c r="L146" s="47">
        <v>0</v>
      </c>
      <c r="M146" s="216"/>
      <c r="N146" s="47">
        <v>559052</v>
      </c>
      <c r="O146" s="47"/>
      <c r="P146" s="47">
        <v>2172678420</v>
      </c>
      <c r="Q146" s="47"/>
      <c r="R146" s="47">
        <v>10035018</v>
      </c>
      <c r="S146" s="47"/>
      <c r="T146" s="47">
        <v>3750</v>
      </c>
      <c r="U146" s="47"/>
      <c r="V146" s="47">
        <v>47179255027</v>
      </c>
      <c r="W146" s="47"/>
      <c r="X146" s="3">
        <v>37407411164</v>
      </c>
      <c r="Y146" s="216"/>
      <c r="Z146" s="191">
        <f>X146/درآمدها!$J$6</f>
        <v>3.709185767286662E-3</v>
      </c>
    </row>
    <row r="147" spans="2:26" s="140" customFormat="1">
      <c r="B147" s="215" t="s">
        <v>127</v>
      </c>
      <c r="C147" s="210"/>
      <c r="D147" s="198">
        <v>2957519</v>
      </c>
      <c r="E147" s="188"/>
      <c r="F147" s="188">
        <v>39687693174</v>
      </c>
      <c r="G147" s="188"/>
      <c r="H147" s="189">
        <v>31251368334</v>
      </c>
      <c r="I147" s="47"/>
      <c r="J147" s="47">
        <v>0</v>
      </c>
      <c r="K147" s="47"/>
      <c r="L147" s="47">
        <v>0</v>
      </c>
      <c r="M147" s="216"/>
      <c r="N147" s="47">
        <v>0</v>
      </c>
      <c r="O147" s="47"/>
      <c r="P147" s="47">
        <v>0</v>
      </c>
      <c r="Q147" s="47"/>
      <c r="R147" s="47">
        <v>2957519</v>
      </c>
      <c r="S147" s="47"/>
      <c r="T147" s="47">
        <v>10130</v>
      </c>
      <c r="U147" s="47"/>
      <c r="V147" s="47">
        <v>39687693174</v>
      </c>
      <c r="W147" s="47"/>
      <c r="X147" s="3">
        <v>29781407450</v>
      </c>
      <c r="Y147" s="216"/>
      <c r="Z147" s="191">
        <f>X147/درآمدها!$J$6</f>
        <v>2.9530183780697881E-3</v>
      </c>
    </row>
    <row r="148" spans="2:26" s="140" customFormat="1">
      <c r="B148" s="210" t="s">
        <v>126</v>
      </c>
      <c r="C148" s="210"/>
      <c r="D148" s="198">
        <v>5726447</v>
      </c>
      <c r="E148" s="188"/>
      <c r="F148" s="188">
        <v>28677240947</v>
      </c>
      <c r="G148" s="188"/>
      <c r="H148" s="189">
        <v>29486500642</v>
      </c>
      <c r="I148" s="47"/>
      <c r="J148" s="47">
        <v>4633478</v>
      </c>
      <c r="K148" s="47"/>
      <c r="L148" s="47">
        <v>24185789676</v>
      </c>
      <c r="M148" s="216"/>
      <c r="N148" s="47">
        <v>147000</v>
      </c>
      <c r="O148" s="47"/>
      <c r="P148" s="47">
        <v>735194707</v>
      </c>
      <c r="Q148" s="47"/>
      <c r="R148" s="47">
        <v>10212925</v>
      </c>
      <c r="S148" s="47"/>
      <c r="T148" s="47">
        <v>5340</v>
      </c>
      <c r="U148" s="47"/>
      <c r="V148" s="47">
        <v>52126875304</v>
      </c>
      <c r="W148" s="47"/>
      <c r="X148" s="3">
        <v>54212524237</v>
      </c>
      <c r="Y148" s="216"/>
      <c r="Z148" s="191">
        <f>X148/درآمدها!$J$6</f>
        <v>5.3755209743592833E-3</v>
      </c>
    </row>
    <row r="149" spans="2:26" s="140" customFormat="1">
      <c r="B149" s="215" t="s">
        <v>125</v>
      </c>
      <c r="C149" s="210"/>
      <c r="D149" s="198">
        <v>14799640</v>
      </c>
      <c r="E149" s="188"/>
      <c r="F149" s="188">
        <v>25496770063</v>
      </c>
      <c r="G149" s="188"/>
      <c r="H149" s="189">
        <v>31777017429</v>
      </c>
      <c r="I149" s="47"/>
      <c r="J149" s="47">
        <v>0</v>
      </c>
      <c r="K149" s="47"/>
      <c r="L149" s="47">
        <v>0</v>
      </c>
      <c r="M149" s="216"/>
      <c r="N149" s="47">
        <v>405706</v>
      </c>
      <c r="O149" s="47"/>
      <c r="P149" s="47">
        <v>822919928</v>
      </c>
      <c r="Q149" s="47"/>
      <c r="R149" s="47">
        <v>14393934</v>
      </c>
      <c r="S149" s="47"/>
      <c r="T149" s="47">
        <v>2181</v>
      </c>
      <c r="U149" s="47"/>
      <c r="V149" s="47">
        <v>24797821129</v>
      </c>
      <c r="W149" s="47"/>
      <c r="X149" s="3">
        <v>31206380694</v>
      </c>
      <c r="Y149" s="216"/>
      <c r="Z149" s="191">
        <f>X149/درآمدها!$J$6</f>
        <v>3.0943136538170639E-3</v>
      </c>
    </row>
    <row r="150" spans="2:26" s="140" customFormat="1">
      <c r="B150" s="215" t="s">
        <v>502</v>
      </c>
      <c r="C150" s="210"/>
      <c r="D150" s="198">
        <v>0</v>
      </c>
      <c r="E150" s="188"/>
      <c r="F150" s="188">
        <v>0</v>
      </c>
      <c r="G150" s="188"/>
      <c r="H150" s="189">
        <v>0</v>
      </c>
      <c r="I150" s="47"/>
      <c r="J150" s="47">
        <v>1227322</v>
      </c>
      <c r="K150" s="47"/>
      <c r="L150" s="47">
        <v>7579475137</v>
      </c>
      <c r="M150" s="216"/>
      <c r="N150" s="47">
        <v>0</v>
      </c>
      <c r="O150" s="47"/>
      <c r="P150" s="47">
        <v>0</v>
      </c>
      <c r="Q150" s="47"/>
      <c r="R150" s="47">
        <v>1227322</v>
      </c>
      <c r="S150" s="47"/>
      <c r="T150" s="47">
        <v>6200</v>
      </c>
      <c r="U150" s="47"/>
      <c r="V150" s="47">
        <v>7579475137</v>
      </c>
      <c r="W150" s="47"/>
      <c r="X150" s="3">
        <v>7564120495</v>
      </c>
      <c r="Y150" s="216"/>
      <c r="Z150" s="191">
        <f>X150/درآمدها!$J$6</f>
        <v>7.5003126944792335E-4</v>
      </c>
    </row>
    <row r="151" spans="2:26" s="140" customFormat="1">
      <c r="B151" s="210" t="s">
        <v>469</v>
      </c>
      <c r="C151" s="210"/>
      <c r="D151" s="198">
        <v>615113</v>
      </c>
      <c r="E151" s="188"/>
      <c r="F151" s="188">
        <v>6002797345</v>
      </c>
      <c r="G151" s="188"/>
      <c r="H151" s="189">
        <v>5717086280</v>
      </c>
      <c r="I151" s="47"/>
      <c r="J151" s="47">
        <v>0</v>
      </c>
      <c r="K151" s="47"/>
      <c r="L151" s="47">
        <v>0</v>
      </c>
      <c r="M151" s="216"/>
      <c r="N151" s="47">
        <v>0</v>
      </c>
      <c r="O151" s="47"/>
      <c r="P151" s="47">
        <v>0</v>
      </c>
      <c r="Q151" s="47"/>
      <c r="R151" s="47">
        <v>615113</v>
      </c>
      <c r="S151" s="47"/>
      <c r="T151" s="47">
        <v>8450</v>
      </c>
      <c r="U151" s="47"/>
      <c r="V151" s="47">
        <v>6002797345</v>
      </c>
      <c r="W151" s="47"/>
      <c r="X151" s="3">
        <v>5166778508</v>
      </c>
      <c r="Y151" s="216"/>
      <c r="Z151" s="191">
        <f>X151/درآمدها!$J$6</f>
        <v>5.1231936956491959E-4</v>
      </c>
    </row>
    <row r="152" spans="2:26" s="140" customFormat="1">
      <c r="B152" s="215" t="s">
        <v>428</v>
      </c>
      <c r="C152" s="210"/>
      <c r="D152" s="198">
        <v>849714</v>
      </c>
      <c r="E152" s="188"/>
      <c r="F152" s="198">
        <v>9554537398</v>
      </c>
      <c r="G152" s="188"/>
      <c r="H152" s="189">
        <v>7196487882</v>
      </c>
      <c r="I152" s="47"/>
      <c r="J152" s="47">
        <v>0</v>
      </c>
      <c r="K152" s="47"/>
      <c r="L152" s="47">
        <v>0</v>
      </c>
      <c r="M152" s="216"/>
      <c r="N152" s="47">
        <v>21811</v>
      </c>
      <c r="O152" s="47"/>
      <c r="P152" s="47">
        <v>186458544</v>
      </c>
      <c r="Q152" s="47"/>
      <c r="R152" s="47">
        <v>827903</v>
      </c>
      <c r="S152" s="47"/>
      <c r="T152" s="47">
        <v>8520</v>
      </c>
      <c r="U152" s="47"/>
      <c r="V152" s="47">
        <v>9309285448</v>
      </c>
      <c r="W152" s="47"/>
      <c r="X152" s="3">
        <v>7011763848</v>
      </c>
      <c r="Y152" s="216"/>
      <c r="Z152" s="191">
        <f>X152/درآمدها!$J$6</f>
        <v>6.9526155003226135E-4</v>
      </c>
    </row>
    <row r="153" spans="2:26" s="140" customFormat="1">
      <c r="B153" s="215" t="s">
        <v>429</v>
      </c>
      <c r="C153" s="210"/>
      <c r="D153" s="198">
        <v>6042450</v>
      </c>
      <c r="E153" s="188"/>
      <c r="F153" s="188">
        <v>38778499268</v>
      </c>
      <c r="G153" s="188"/>
      <c r="H153" s="189">
        <v>38261388584</v>
      </c>
      <c r="I153" s="47"/>
      <c r="J153" s="47">
        <v>0</v>
      </c>
      <c r="K153" s="47"/>
      <c r="L153" s="47">
        <v>0</v>
      </c>
      <c r="M153" s="216"/>
      <c r="N153" s="47">
        <v>99597</v>
      </c>
      <c r="O153" s="47"/>
      <c r="P153" s="47">
        <v>595016543</v>
      </c>
      <c r="Q153" s="47"/>
      <c r="R153" s="47">
        <v>5942853</v>
      </c>
      <c r="S153" s="47"/>
      <c r="T153" s="47">
        <v>5480</v>
      </c>
      <c r="U153" s="47"/>
      <c r="V153" s="47">
        <v>38139317778</v>
      </c>
      <c r="W153" s="47"/>
      <c r="X153" s="3">
        <v>32373061776</v>
      </c>
      <c r="Y153" s="216"/>
      <c r="Z153" s="191">
        <f>X153/درآمدها!$J$6</f>
        <v>3.2099975979784181E-3</v>
      </c>
    </row>
    <row r="154" spans="2:26" s="140" customFormat="1">
      <c r="B154" s="210" t="s">
        <v>430</v>
      </c>
      <c r="C154" s="210"/>
      <c r="D154" s="198">
        <v>2323717</v>
      </c>
      <c r="E154" s="188"/>
      <c r="F154" s="188">
        <v>6844942435</v>
      </c>
      <c r="G154" s="188"/>
      <c r="H154" s="189">
        <v>5183395148</v>
      </c>
      <c r="I154" s="47"/>
      <c r="J154" s="47">
        <v>0</v>
      </c>
      <c r="K154" s="47"/>
      <c r="L154" s="47">
        <v>0</v>
      </c>
      <c r="M154" s="216"/>
      <c r="N154" s="47">
        <v>1892717</v>
      </c>
      <c r="O154" s="47"/>
      <c r="P154" s="47">
        <v>4064534615</v>
      </c>
      <c r="Q154" s="47"/>
      <c r="R154" s="47">
        <v>431000</v>
      </c>
      <c r="S154" s="47"/>
      <c r="T154" s="47">
        <v>2206</v>
      </c>
      <c r="U154" s="47"/>
      <c r="V154" s="47">
        <v>1269591000</v>
      </c>
      <c r="W154" s="47"/>
      <c r="X154" s="3">
        <v>945128826</v>
      </c>
      <c r="Y154" s="216"/>
      <c r="Z154" s="191">
        <f>X154/درآمدها!$J$6</f>
        <v>9.3715610906143482E-5</v>
      </c>
    </row>
    <row r="155" spans="2:26" s="140" customFormat="1">
      <c r="B155" s="215" t="s">
        <v>404</v>
      </c>
      <c r="C155" s="210"/>
      <c r="D155" s="198">
        <v>403655</v>
      </c>
      <c r="E155" s="188"/>
      <c r="F155" s="188">
        <v>33339685958</v>
      </c>
      <c r="G155" s="188"/>
      <c r="H155" s="189">
        <v>26081461431</v>
      </c>
      <c r="I155" s="47"/>
      <c r="J155" s="47">
        <v>0</v>
      </c>
      <c r="K155" s="47"/>
      <c r="L155" s="47">
        <v>0</v>
      </c>
      <c r="M155" s="216"/>
      <c r="N155" s="47">
        <v>0</v>
      </c>
      <c r="O155" s="47"/>
      <c r="P155" s="47">
        <v>0</v>
      </c>
      <c r="Q155" s="47"/>
      <c r="R155" s="47">
        <v>403655</v>
      </c>
      <c r="S155" s="47"/>
      <c r="T155" s="47">
        <v>65800</v>
      </c>
      <c r="U155" s="47"/>
      <c r="V155" s="47">
        <v>33339685958</v>
      </c>
      <c r="W155" s="47"/>
      <c r="X155" s="3">
        <v>26402464036</v>
      </c>
      <c r="Y155" s="216"/>
      <c r="Z155" s="191">
        <f>X155/درآمدها!$J$6</f>
        <v>2.6179743739624577E-3</v>
      </c>
    </row>
    <row r="156" spans="2:26" s="140" customFormat="1">
      <c r="B156" s="210" t="s">
        <v>395</v>
      </c>
      <c r="C156" s="210"/>
      <c r="D156" s="198">
        <v>4445401</v>
      </c>
      <c r="E156" s="188"/>
      <c r="F156" s="188">
        <v>21597966749</v>
      </c>
      <c r="G156" s="188"/>
      <c r="H156" s="189">
        <v>20159253846</v>
      </c>
      <c r="I156" s="47"/>
      <c r="J156" s="47">
        <v>0</v>
      </c>
      <c r="K156" s="47"/>
      <c r="L156" s="47">
        <v>0</v>
      </c>
      <c r="M156" s="216"/>
      <c r="N156" s="47">
        <v>0</v>
      </c>
      <c r="O156" s="47"/>
      <c r="P156" s="47">
        <v>0</v>
      </c>
      <c r="Q156" s="47"/>
      <c r="R156" s="47">
        <v>4445401</v>
      </c>
      <c r="S156" s="47"/>
      <c r="T156" s="47">
        <v>4640</v>
      </c>
      <c r="U156" s="47"/>
      <c r="V156" s="47">
        <v>21597966749</v>
      </c>
      <c r="W156" s="47"/>
      <c r="X156" s="3">
        <v>20503932013</v>
      </c>
      <c r="Y156" s="216"/>
      <c r="Z156" s="191">
        <f>X156/درآمدها!$J$6</f>
        <v>2.0330969299801331E-3</v>
      </c>
    </row>
    <row r="157" spans="2:26" s="140" customFormat="1">
      <c r="B157" s="215" t="s">
        <v>398</v>
      </c>
      <c r="C157" s="210"/>
      <c r="D157" s="198">
        <v>3629251</v>
      </c>
      <c r="E157" s="188"/>
      <c r="F157" s="188">
        <v>28081785352</v>
      </c>
      <c r="G157" s="188"/>
      <c r="H157" s="189">
        <v>23161157665</v>
      </c>
      <c r="I157" s="47"/>
      <c r="J157" s="47">
        <v>400000</v>
      </c>
      <c r="K157" s="47"/>
      <c r="L157" s="47">
        <v>2314145524</v>
      </c>
      <c r="M157" s="216"/>
      <c r="N157" s="47">
        <v>0</v>
      </c>
      <c r="O157" s="47"/>
      <c r="P157" s="47">
        <v>0</v>
      </c>
      <c r="Q157" s="47"/>
      <c r="R157" s="47">
        <v>4029251</v>
      </c>
      <c r="S157" s="47"/>
      <c r="T157" s="47">
        <v>5440</v>
      </c>
      <c r="U157" s="47"/>
      <c r="V157" s="47">
        <v>30395930876</v>
      </c>
      <c r="W157" s="47"/>
      <c r="X157" s="3">
        <v>21788706647</v>
      </c>
      <c r="Y157" s="216"/>
      <c r="Z157" s="191">
        <f>X157/درآمدها!$J$6</f>
        <v>2.1604906104920286E-3</v>
      </c>
    </row>
    <row r="158" spans="2:26" s="140" customFormat="1">
      <c r="B158" s="210" t="s">
        <v>377</v>
      </c>
      <c r="C158" s="210"/>
      <c r="D158" s="198">
        <v>1135697</v>
      </c>
      <c r="E158" s="188"/>
      <c r="F158" s="188">
        <v>30033953426</v>
      </c>
      <c r="G158" s="188"/>
      <c r="H158" s="189">
        <v>33303718289</v>
      </c>
      <c r="I158" s="47"/>
      <c r="J158" s="47">
        <v>0</v>
      </c>
      <c r="K158" s="47"/>
      <c r="L158" s="47">
        <v>0</v>
      </c>
      <c r="M158" s="216"/>
      <c r="N158" s="47">
        <v>0</v>
      </c>
      <c r="O158" s="47"/>
      <c r="P158" s="47">
        <v>0</v>
      </c>
      <c r="Q158" s="47"/>
      <c r="R158" s="47">
        <v>1135697</v>
      </c>
      <c r="S158" s="47"/>
      <c r="T158" s="47">
        <v>24180</v>
      </c>
      <c r="U158" s="47"/>
      <c r="V158" s="47">
        <v>30033953426</v>
      </c>
      <c r="W158" s="47"/>
      <c r="X158" s="3">
        <v>27297759601</v>
      </c>
      <c r="Y158" s="216"/>
      <c r="Z158" s="191">
        <f>X158/درآمدها!$J$6</f>
        <v>2.7067486960521067E-3</v>
      </c>
    </row>
    <row r="159" spans="2:26" s="140" customFormat="1">
      <c r="B159" s="215" t="s">
        <v>371</v>
      </c>
      <c r="C159" s="210"/>
      <c r="D159" s="198">
        <v>773404</v>
      </c>
      <c r="E159" s="188"/>
      <c r="F159" s="188">
        <v>33794502208</v>
      </c>
      <c r="G159" s="188"/>
      <c r="H159" s="189">
        <v>25939387791</v>
      </c>
      <c r="I159" s="47"/>
      <c r="J159" s="47">
        <v>0</v>
      </c>
      <c r="K159" s="47"/>
      <c r="L159" s="47">
        <v>0</v>
      </c>
      <c r="M159" s="216"/>
      <c r="N159" s="47">
        <v>0</v>
      </c>
      <c r="O159" s="47"/>
      <c r="P159" s="47">
        <v>0</v>
      </c>
      <c r="Q159" s="47"/>
      <c r="R159" s="47">
        <v>773404</v>
      </c>
      <c r="S159" s="47"/>
      <c r="T159" s="47">
        <v>32660</v>
      </c>
      <c r="U159" s="47"/>
      <c r="V159" s="47">
        <v>33794502208</v>
      </c>
      <c r="W159" s="47"/>
      <c r="X159" s="3">
        <v>25109081364</v>
      </c>
      <c r="Y159" s="216"/>
      <c r="Z159" s="191">
        <f>X159/درآمدها!$J$6</f>
        <v>2.4897271510363633E-3</v>
      </c>
    </row>
    <row r="160" spans="2:26" s="140" customFormat="1">
      <c r="B160" s="215" t="s">
        <v>365</v>
      </c>
      <c r="C160" s="210"/>
      <c r="D160" s="198">
        <v>5298060</v>
      </c>
      <c r="E160" s="188"/>
      <c r="F160" s="188">
        <v>53928738645</v>
      </c>
      <c r="G160" s="188"/>
      <c r="H160" s="189">
        <v>53981999569</v>
      </c>
      <c r="I160" s="47"/>
      <c r="J160" s="47">
        <v>0</v>
      </c>
      <c r="K160" s="47"/>
      <c r="L160" s="47">
        <v>0</v>
      </c>
      <c r="M160" s="216"/>
      <c r="N160" s="47">
        <v>1601011</v>
      </c>
      <c r="O160" s="47"/>
      <c r="P160" s="47">
        <v>14902309550</v>
      </c>
      <c r="Q160" s="47"/>
      <c r="R160" s="47">
        <v>3697049</v>
      </c>
      <c r="S160" s="47"/>
      <c r="T160" s="47">
        <v>9670</v>
      </c>
      <c r="U160" s="47"/>
      <c r="V160" s="47">
        <v>37632112373</v>
      </c>
      <c r="W160" s="47"/>
      <c r="X160" s="3">
        <v>35537748575</v>
      </c>
      <c r="Y160" s="216"/>
      <c r="Z160" s="191">
        <f>X160/درآمدها!$J$6</f>
        <v>3.5237966786287132E-3</v>
      </c>
    </row>
    <row r="161" spans="2:26" s="140" customFormat="1">
      <c r="B161" s="215" t="s">
        <v>374</v>
      </c>
      <c r="C161" s="210"/>
      <c r="D161" s="198">
        <v>32724199</v>
      </c>
      <c r="E161" s="188"/>
      <c r="F161" s="188">
        <v>102984067349</v>
      </c>
      <c r="G161" s="188"/>
      <c r="H161" s="189">
        <v>98239059852</v>
      </c>
      <c r="I161" s="47"/>
      <c r="J161" s="47">
        <v>0</v>
      </c>
      <c r="K161" s="47"/>
      <c r="L161" s="47">
        <v>0</v>
      </c>
      <c r="M161" s="216"/>
      <c r="N161" s="47">
        <v>0</v>
      </c>
      <c r="O161" s="47"/>
      <c r="P161" s="47">
        <v>0</v>
      </c>
      <c r="Q161" s="47"/>
      <c r="R161" s="47">
        <v>32724199</v>
      </c>
      <c r="S161" s="47"/>
      <c r="T161" s="47">
        <v>2962</v>
      </c>
      <c r="U161" s="47"/>
      <c r="V161" s="47">
        <v>102984067349</v>
      </c>
      <c r="W161" s="47"/>
      <c r="X161" s="3">
        <v>96352349431</v>
      </c>
      <c r="Y161" s="216"/>
      <c r="Z161" s="191">
        <f>X161/درآمدها!$J$6</f>
        <v>9.5539560753682608E-3</v>
      </c>
    </row>
    <row r="162" spans="2:26" s="140" customFormat="1">
      <c r="B162" s="210" t="s">
        <v>320</v>
      </c>
      <c r="C162" s="210"/>
      <c r="D162" s="198">
        <v>20067845</v>
      </c>
      <c r="E162" s="188"/>
      <c r="F162" s="188">
        <v>25167415796</v>
      </c>
      <c r="G162" s="188"/>
      <c r="H162" s="189">
        <v>17155659540</v>
      </c>
      <c r="I162" s="47"/>
      <c r="J162" s="47">
        <v>0</v>
      </c>
      <c r="K162" s="47"/>
      <c r="L162" s="47">
        <v>0</v>
      </c>
      <c r="M162" s="216"/>
      <c r="N162" s="47">
        <v>515151</v>
      </c>
      <c r="O162" s="47"/>
      <c r="P162" s="47">
        <v>407108299</v>
      </c>
      <c r="Q162" s="47"/>
      <c r="R162" s="47">
        <v>19552694</v>
      </c>
      <c r="S162" s="47"/>
      <c r="T162" s="47">
        <v>750</v>
      </c>
      <c r="U162" s="47"/>
      <c r="V162" s="47">
        <v>24521356420</v>
      </c>
      <c r="W162" s="47"/>
      <c r="X162" s="3">
        <v>14577266606</v>
      </c>
      <c r="Y162" s="216"/>
      <c r="Z162" s="191">
        <f>X162/درآمدها!$J$6</f>
        <v>1.4454298797601322E-3</v>
      </c>
    </row>
    <row r="163" spans="2:26" s="140" customFormat="1">
      <c r="B163" s="215" t="s">
        <v>278</v>
      </c>
      <c r="C163" s="210"/>
      <c r="D163" s="198">
        <v>1134986</v>
      </c>
      <c r="E163" s="188"/>
      <c r="F163" s="188">
        <v>37046205181</v>
      </c>
      <c r="G163" s="188"/>
      <c r="H163" s="189">
        <v>33282868585</v>
      </c>
      <c r="I163" s="47"/>
      <c r="J163" s="47">
        <v>0</v>
      </c>
      <c r="K163" s="47"/>
      <c r="L163" s="47">
        <v>0</v>
      </c>
      <c r="M163" s="216"/>
      <c r="N163" s="47">
        <v>0</v>
      </c>
      <c r="O163" s="47"/>
      <c r="P163" s="47">
        <v>0</v>
      </c>
      <c r="Q163" s="47"/>
      <c r="R163" s="47">
        <v>1134986</v>
      </c>
      <c r="S163" s="47"/>
      <c r="T163" s="47">
        <v>28330</v>
      </c>
      <c r="U163" s="47"/>
      <c r="V163" s="47">
        <v>37046205181</v>
      </c>
      <c r="W163" s="47"/>
      <c r="X163" s="3">
        <v>31962836172</v>
      </c>
      <c r="Y163" s="216"/>
      <c r="Z163" s="191">
        <f>X163/درآمدها!$J$6</f>
        <v>3.1693210869773647E-3</v>
      </c>
    </row>
    <row r="164" spans="2:26" s="140" customFormat="1" ht="40.15" customHeight="1">
      <c r="B164" s="215" t="s">
        <v>270</v>
      </c>
      <c r="C164" s="210"/>
      <c r="D164" s="198">
        <v>3358172</v>
      </c>
      <c r="E164" s="188"/>
      <c r="F164" s="188">
        <v>59256539674</v>
      </c>
      <c r="G164" s="188"/>
      <c r="H164" s="189">
        <v>49071405890</v>
      </c>
      <c r="I164" s="47"/>
      <c r="J164" s="47">
        <v>0</v>
      </c>
      <c r="K164" s="47"/>
      <c r="L164" s="47">
        <v>0</v>
      </c>
      <c r="M164" s="216"/>
      <c r="N164" s="47">
        <v>725783</v>
      </c>
      <c r="O164" s="47"/>
      <c r="P164" s="47">
        <v>10492357209</v>
      </c>
      <c r="Q164" s="47"/>
      <c r="R164" s="47">
        <v>2632389</v>
      </c>
      <c r="S164" s="47"/>
      <c r="T164" s="47">
        <v>14870</v>
      </c>
      <c r="U164" s="47"/>
      <c r="V164" s="47">
        <v>46449753978</v>
      </c>
      <c r="W164" s="47"/>
      <c r="X164" s="3">
        <v>38910719869</v>
      </c>
      <c r="Y164" s="216"/>
      <c r="Z164" s="191">
        <f>X164/درآمدها!$J$6</f>
        <v>3.8582485085701433E-3</v>
      </c>
    </row>
    <row r="165" spans="2:26" s="140" customFormat="1">
      <c r="B165" s="215" t="s">
        <v>259</v>
      </c>
      <c r="C165" s="210"/>
      <c r="D165" s="198">
        <v>7120133</v>
      </c>
      <c r="E165" s="188"/>
      <c r="F165" s="188">
        <v>32014198120</v>
      </c>
      <c r="G165" s="188"/>
      <c r="H165" s="189">
        <v>24121034058</v>
      </c>
      <c r="I165" s="47"/>
      <c r="J165" s="47">
        <v>0</v>
      </c>
      <c r="K165" s="47"/>
      <c r="L165" s="47">
        <v>0</v>
      </c>
      <c r="M165" s="216"/>
      <c r="N165" s="47">
        <v>211025</v>
      </c>
      <c r="O165" s="47"/>
      <c r="P165" s="47">
        <v>717989025</v>
      </c>
      <c r="Q165" s="47"/>
      <c r="R165" s="47">
        <v>6909108</v>
      </c>
      <c r="S165" s="47"/>
      <c r="T165" s="47">
        <v>3473</v>
      </c>
      <c r="U165" s="47"/>
      <c r="V165" s="47">
        <v>31065368069</v>
      </c>
      <c r="W165" s="47"/>
      <c r="X165" s="3">
        <v>23852559863</v>
      </c>
      <c r="Y165" s="216"/>
      <c r="Z165" s="191">
        <f>X165/درآمدها!$J$6</f>
        <v>2.3651349506468265E-3</v>
      </c>
    </row>
    <row r="166" spans="2:26" s="140" customFormat="1">
      <c r="B166" s="215" t="s">
        <v>258</v>
      </c>
      <c r="C166" s="210"/>
      <c r="D166" s="198">
        <v>37194109</v>
      </c>
      <c r="E166" s="188"/>
      <c r="F166" s="188">
        <v>40500177076</v>
      </c>
      <c r="G166" s="188"/>
      <c r="H166" s="189">
        <v>38192906589</v>
      </c>
      <c r="I166" s="47"/>
      <c r="J166" s="47">
        <v>0</v>
      </c>
      <c r="K166" s="47"/>
      <c r="L166" s="47">
        <v>0</v>
      </c>
      <c r="M166" s="216"/>
      <c r="N166" s="47">
        <v>412237</v>
      </c>
      <c r="O166" s="47"/>
      <c r="P166" s="47">
        <v>398344027</v>
      </c>
      <c r="Q166" s="47"/>
      <c r="R166" s="3">
        <v>36781872</v>
      </c>
      <c r="S166" s="47"/>
      <c r="T166" s="47">
        <v>1030</v>
      </c>
      <c r="U166" s="47"/>
      <c r="V166" s="47">
        <v>40051297618</v>
      </c>
      <c r="W166" s="47"/>
      <c r="X166" s="3">
        <v>37659910462</v>
      </c>
      <c r="Y166" s="216"/>
      <c r="Z166" s="191">
        <f>X166/درآمدها!$J$6</f>
        <v>3.7342226990937154E-3</v>
      </c>
    </row>
    <row r="167" spans="2:26" s="140" customFormat="1">
      <c r="B167" s="215" t="s">
        <v>250</v>
      </c>
      <c r="C167" s="210"/>
      <c r="D167" s="198">
        <v>1190203</v>
      </c>
      <c r="E167" s="188"/>
      <c r="F167" s="188">
        <v>22015915229</v>
      </c>
      <c r="G167" s="188"/>
      <c r="H167" s="189">
        <v>29992124760</v>
      </c>
      <c r="I167" s="47"/>
      <c r="J167" s="47">
        <v>0</v>
      </c>
      <c r="K167" s="47"/>
      <c r="L167" s="47">
        <v>0</v>
      </c>
      <c r="M167" s="216"/>
      <c r="N167" s="47">
        <v>47998</v>
      </c>
      <c r="O167" s="47"/>
      <c r="P167" s="47">
        <v>1149905279</v>
      </c>
      <c r="Q167" s="47"/>
      <c r="R167" s="47">
        <v>1142205</v>
      </c>
      <c r="S167" s="47"/>
      <c r="T167" s="47">
        <v>22530</v>
      </c>
      <c r="U167" s="47"/>
      <c r="V167" s="47">
        <v>21128066771</v>
      </c>
      <c r="W167" s="47"/>
      <c r="X167" s="3">
        <v>25580762075</v>
      </c>
      <c r="Y167" s="216"/>
      <c r="Z167" s="191">
        <f>X167/درآمدها!$J$6</f>
        <v>2.5364973317439921E-3</v>
      </c>
    </row>
    <row r="168" spans="2:26" s="140" customFormat="1">
      <c r="B168" s="215" t="s">
        <v>238</v>
      </c>
      <c r="C168" s="210"/>
      <c r="D168" s="198">
        <v>14557339</v>
      </c>
      <c r="E168" s="188"/>
      <c r="F168" s="188">
        <v>29390921823</v>
      </c>
      <c r="G168" s="188"/>
      <c r="H168" s="189">
        <v>31546175781</v>
      </c>
      <c r="I168" s="47"/>
      <c r="J168" s="47">
        <v>0</v>
      </c>
      <c r="K168" s="47"/>
      <c r="L168" s="47">
        <v>0</v>
      </c>
      <c r="M168" s="216"/>
      <c r="N168" s="47">
        <v>373693</v>
      </c>
      <c r="O168" s="47"/>
      <c r="P168" s="47">
        <v>759283718</v>
      </c>
      <c r="Q168" s="47"/>
      <c r="R168" s="47">
        <v>14183646</v>
      </c>
      <c r="S168" s="47"/>
      <c r="T168" s="47">
        <v>2066</v>
      </c>
      <c r="U168" s="47"/>
      <c r="V168" s="47">
        <v>28636444528</v>
      </c>
      <c r="W168" s="47"/>
      <c r="X168" s="3">
        <v>29129057334</v>
      </c>
      <c r="Y168" s="216"/>
      <c r="Z168" s="191">
        <f>X168/درآمدها!$J$6</f>
        <v>2.8883336621201407E-3</v>
      </c>
    </row>
    <row r="169" spans="2:26" s="140" customFormat="1">
      <c r="B169" s="215" t="s">
        <v>246</v>
      </c>
      <c r="C169" s="210"/>
      <c r="D169" s="198">
        <v>536089</v>
      </c>
      <c r="E169" s="188"/>
      <c r="F169" s="188">
        <v>8595229028</v>
      </c>
      <c r="G169" s="188"/>
      <c r="H169" s="189">
        <v>7828290286</v>
      </c>
      <c r="I169" s="47"/>
      <c r="J169" s="47">
        <v>0</v>
      </c>
      <c r="K169" s="47"/>
      <c r="L169" s="47">
        <v>0</v>
      </c>
      <c r="M169" s="216"/>
      <c r="N169" s="47">
        <v>4497</v>
      </c>
      <c r="O169" s="47"/>
      <c r="P169" s="47">
        <v>65156586</v>
      </c>
      <c r="Q169" s="47"/>
      <c r="R169" s="47">
        <v>531592</v>
      </c>
      <c r="S169" s="47"/>
      <c r="T169" s="47">
        <v>14080</v>
      </c>
      <c r="U169" s="47"/>
      <c r="V169" s="47">
        <v>8523127670</v>
      </c>
      <c r="W169" s="47"/>
      <c r="X169" s="3">
        <v>7440280713</v>
      </c>
      <c r="Y169" s="216"/>
      <c r="Z169" s="191">
        <f>X169/درآمدها!$J$6</f>
        <v>7.3775175737999534E-4</v>
      </c>
    </row>
    <row r="170" spans="2:26" s="140" customFormat="1">
      <c r="B170" s="215" t="s">
        <v>214</v>
      </c>
      <c r="C170" s="210"/>
      <c r="D170" s="198">
        <v>1005027</v>
      </c>
      <c r="E170" s="217"/>
      <c r="F170" s="188">
        <v>7300539382</v>
      </c>
      <c r="G170" s="188"/>
      <c r="H170" s="189">
        <v>9920537601</v>
      </c>
      <c r="I170" s="188"/>
      <c r="J170" s="47">
        <v>0</v>
      </c>
      <c r="K170" s="47"/>
      <c r="L170" s="47">
        <v>0</v>
      </c>
      <c r="M170" s="216"/>
      <c r="N170" s="47">
        <v>0</v>
      </c>
      <c r="O170" s="47"/>
      <c r="P170" s="47">
        <v>0</v>
      </c>
      <c r="Q170" s="47"/>
      <c r="R170" s="210">
        <v>1005027</v>
      </c>
      <c r="S170" s="210"/>
      <c r="T170" s="47">
        <v>8480</v>
      </c>
      <c r="U170" s="47"/>
      <c r="V170" s="47">
        <v>7300539382</v>
      </c>
      <c r="W170" s="47"/>
      <c r="X170" s="3">
        <v>8471919322</v>
      </c>
      <c r="Y170" s="216"/>
      <c r="Z170" s="191">
        <f>X170/درآمدها!$J$6</f>
        <v>8.4004537050147161E-4</v>
      </c>
    </row>
    <row r="171" spans="2:26" s="140" customFormat="1">
      <c r="B171" s="210" t="s">
        <v>215</v>
      </c>
      <c r="C171" s="210"/>
      <c r="D171" s="198">
        <v>6458262</v>
      </c>
      <c r="E171" s="188"/>
      <c r="F171" s="188">
        <v>51740750168</v>
      </c>
      <c r="G171" s="188"/>
      <c r="H171" s="189">
        <v>48084566709</v>
      </c>
      <c r="I171" s="47"/>
      <c r="J171" s="47">
        <v>0</v>
      </c>
      <c r="K171" s="47"/>
      <c r="L171" s="47">
        <v>0</v>
      </c>
      <c r="M171" s="216"/>
      <c r="N171" s="47">
        <v>0</v>
      </c>
      <c r="O171" s="47"/>
      <c r="P171" s="47">
        <v>0</v>
      </c>
      <c r="Q171" s="47"/>
      <c r="R171" s="47">
        <v>6458262</v>
      </c>
      <c r="S171" s="47"/>
      <c r="T171" s="47">
        <v>7190</v>
      </c>
      <c r="U171" s="47"/>
      <c r="V171" s="47">
        <v>51740750168</v>
      </c>
      <c r="W171" s="47"/>
      <c r="X171" s="3">
        <v>46158616106</v>
      </c>
      <c r="Y171" s="216"/>
      <c r="Z171" s="191">
        <f>X171/درآمدها!$J$6</f>
        <v>4.5769241059588038E-3</v>
      </c>
    </row>
    <row r="172" spans="2:26" s="140" customFormat="1">
      <c r="B172" s="215" t="s">
        <v>216</v>
      </c>
      <c r="C172" s="210"/>
      <c r="D172" s="198">
        <v>4307838</v>
      </c>
      <c r="E172" s="188"/>
      <c r="F172" s="188">
        <v>32852152107</v>
      </c>
      <c r="G172" s="188"/>
      <c r="H172" s="189">
        <v>23552135005</v>
      </c>
      <c r="I172" s="47"/>
      <c r="J172" s="47">
        <v>0</v>
      </c>
      <c r="K172" s="47"/>
      <c r="L172" s="47">
        <v>0</v>
      </c>
      <c r="M172" s="216"/>
      <c r="N172" s="47">
        <v>97167</v>
      </c>
      <c r="O172" s="47"/>
      <c r="P172" s="47">
        <v>511821339</v>
      </c>
      <c r="Q172" s="47"/>
      <c r="R172" s="47">
        <v>4210671</v>
      </c>
      <c r="S172" s="47"/>
      <c r="T172" s="47">
        <v>5370</v>
      </c>
      <c r="U172" s="47"/>
      <c r="V172" s="47">
        <v>32111143494</v>
      </c>
      <c r="W172" s="47"/>
      <c r="X172" s="3">
        <v>22476766018</v>
      </c>
      <c r="Y172" s="216"/>
      <c r="Z172" s="191">
        <f>X172/درآمدها!$J$6</f>
        <v>2.2287161290870587E-3</v>
      </c>
    </row>
    <row r="173" spans="2:26" s="140" customFormat="1">
      <c r="B173" s="215" t="s">
        <v>217</v>
      </c>
      <c r="C173" s="210"/>
      <c r="D173" s="198">
        <v>9948652</v>
      </c>
      <c r="E173" s="188"/>
      <c r="F173" s="188">
        <v>34343901625</v>
      </c>
      <c r="G173" s="188"/>
      <c r="H173" s="189">
        <v>29173899689</v>
      </c>
      <c r="I173" s="47"/>
      <c r="J173" s="47">
        <v>0</v>
      </c>
      <c r="K173" s="47"/>
      <c r="L173" s="47">
        <v>0</v>
      </c>
      <c r="M173" s="216"/>
      <c r="N173" s="47">
        <v>0</v>
      </c>
      <c r="O173" s="47"/>
      <c r="P173" s="47">
        <v>0</v>
      </c>
      <c r="Q173" s="47"/>
      <c r="R173" s="47">
        <v>9948652</v>
      </c>
      <c r="S173" s="47"/>
      <c r="T173" s="47">
        <v>2698</v>
      </c>
      <c r="U173" s="47"/>
      <c r="V173" s="47">
        <v>34343901625</v>
      </c>
      <c r="W173" s="47"/>
      <c r="X173" s="3">
        <v>26681756396</v>
      </c>
      <c r="Y173" s="216"/>
      <c r="Z173" s="191">
        <f>X173/درآمدها!$J$6</f>
        <v>2.645668010447542E-3</v>
      </c>
    </row>
    <row r="174" spans="2:26" s="140" customFormat="1">
      <c r="B174" s="215" t="s">
        <v>157</v>
      </c>
      <c r="C174" s="210"/>
      <c r="D174" s="198">
        <v>43346003</v>
      </c>
      <c r="E174" s="188"/>
      <c r="F174" s="188">
        <v>55919550611</v>
      </c>
      <c r="G174" s="188"/>
      <c r="H174" s="189">
        <v>43863679984</v>
      </c>
      <c r="I174" s="47"/>
      <c r="J174" s="47">
        <v>0</v>
      </c>
      <c r="K174" s="47"/>
      <c r="L174" s="47">
        <v>0</v>
      </c>
      <c r="M174" s="216"/>
      <c r="N174" s="47">
        <v>1112712</v>
      </c>
      <c r="O174" s="47"/>
      <c r="P174" s="47">
        <v>1052999068</v>
      </c>
      <c r="Q174" s="47"/>
      <c r="R174" s="47">
        <v>42233291</v>
      </c>
      <c r="S174" s="47"/>
      <c r="T174" s="47">
        <v>930</v>
      </c>
      <c r="U174" s="47"/>
      <c r="V174" s="47">
        <v>54484069812</v>
      </c>
      <c r="W174" s="47"/>
      <c r="X174" s="3">
        <v>39043262718</v>
      </c>
      <c r="Y174" s="216"/>
      <c r="Z174" s="191">
        <f>X174/درآمدها!$J$6</f>
        <v>3.8713909857897256E-3</v>
      </c>
    </row>
    <row r="175" spans="2:26" s="140" customFormat="1">
      <c r="B175" s="215" t="s">
        <v>155</v>
      </c>
      <c r="C175" s="210"/>
      <c r="D175" s="198">
        <v>23150801</v>
      </c>
      <c r="E175" s="188"/>
      <c r="F175" s="188">
        <v>100159184350</v>
      </c>
      <c r="G175" s="188"/>
      <c r="H175" s="189">
        <v>74148059134</v>
      </c>
      <c r="I175" s="47"/>
      <c r="J175" s="47">
        <v>0</v>
      </c>
      <c r="K175" s="47"/>
      <c r="L175" s="47">
        <v>0</v>
      </c>
      <c r="M175" s="216"/>
      <c r="N175" s="47">
        <v>341487</v>
      </c>
      <c r="O175" s="47"/>
      <c r="P175" s="47">
        <v>1062834113</v>
      </c>
      <c r="Q175" s="47"/>
      <c r="R175" s="47">
        <v>22809314</v>
      </c>
      <c r="S175" s="47"/>
      <c r="T175" s="47">
        <v>3086</v>
      </c>
      <c r="U175" s="47"/>
      <c r="V175" s="47">
        <v>98681781500</v>
      </c>
      <c r="W175" s="47"/>
      <c r="X175" s="3">
        <v>69970725226</v>
      </c>
      <c r="Y175" s="216"/>
      <c r="Z175" s="191">
        <f>X175/درآمدها!$J$6</f>
        <v>6.9380481048839518E-3</v>
      </c>
    </row>
    <row r="176" spans="2:26" s="140" customFormat="1">
      <c r="B176" s="215" t="s">
        <v>154</v>
      </c>
      <c r="C176" s="210"/>
      <c r="D176" s="198">
        <v>3310146</v>
      </c>
      <c r="E176" s="188"/>
      <c r="F176" s="188">
        <v>16541888458</v>
      </c>
      <c r="G176" s="188"/>
      <c r="H176" s="189">
        <v>13280258752</v>
      </c>
      <c r="I176" s="47"/>
      <c r="J176" s="47">
        <v>2421146</v>
      </c>
      <c r="K176" s="47"/>
      <c r="L176" s="47">
        <v>9929537533</v>
      </c>
      <c r="M176" s="216"/>
      <c r="N176" s="47">
        <v>0</v>
      </c>
      <c r="O176" s="47"/>
      <c r="P176" s="47">
        <v>0</v>
      </c>
      <c r="Q176" s="47"/>
      <c r="R176" s="47">
        <v>5731292</v>
      </c>
      <c r="S176" s="47"/>
      <c r="T176" s="47">
        <v>3642.3255813872329</v>
      </c>
      <c r="U176" s="47"/>
      <c r="V176" s="47">
        <v>24059783545</v>
      </c>
      <c r="W176" s="47"/>
      <c r="X176" s="3">
        <v>20751023844</v>
      </c>
      <c r="Y176" s="216"/>
      <c r="Z176" s="191">
        <f>X176/درآمدها!$J$6</f>
        <v>2.0575976766033055E-3</v>
      </c>
    </row>
    <row r="177" spans="2:26" s="140" customFormat="1">
      <c r="B177" s="215" t="s">
        <v>153</v>
      </c>
      <c r="C177" s="210"/>
      <c r="D177" s="198">
        <v>19365142</v>
      </c>
      <c r="E177" s="188"/>
      <c r="F177" s="188">
        <v>19742175026</v>
      </c>
      <c r="G177" s="188"/>
      <c r="H177" s="189">
        <v>34649854932</v>
      </c>
      <c r="I177" s="47"/>
      <c r="J177" s="47">
        <v>0</v>
      </c>
      <c r="K177" s="47"/>
      <c r="L177" s="47">
        <v>0</v>
      </c>
      <c r="M177" s="216"/>
      <c r="N177" s="47">
        <v>19365142</v>
      </c>
      <c r="O177" s="47"/>
      <c r="P177" s="47">
        <v>34574663244</v>
      </c>
      <c r="Q177" s="47"/>
      <c r="R177" s="47">
        <v>0</v>
      </c>
      <c r="S177" s="47"/>
      <c r="T177" s="47">
        <v>0</v>
      </c>
      <c r="U177" s="47"/>
      <c r="V177" s="47">
        <v>0</v>
      </c>
      <c r="W177" s="47"/>
      <c r="X177" s="3">
        <v>0</v>
      </c>
      <c r="Y177" s="216"/>
      <c r="Z177" s="191">
        <f>X177/درآمدها!$J$6</f>
        <v>0</v>
      </c>
    </row>
    <row r="178" spans="2:26" s="140" customFormat="1">
      <c r="B178" s="215" t="s">
        <v>152</v>
      </c>
      <c r="C178" s="210"/>
      <c r="D178" s="198">
        <v>16194362</v>
      </c>
      <c r="E178" s="188"/>
      <c r="F178" s="188">
        <v>30155378794</v>
      </c>
      <c r="G178" s="188"/>
      <c r="H178" s="189">
        <v>20879113197</v>
      </c>
      <c r="I178" s="47"/>
      <c r="J178" s="47">
        <v>0</v>
      </c>
      <c r="K178" s="47"/>
      <c r="L178" s="47">
        <v>0</v>
      </c>
      <c r="M178" s="216"/>
      <c r="N178" s="47">
        <v>0</v>
      </c>
      <c r="O178" s="47"/>
      <c r="P178" s="47">
        <v>0</v>
      </c>
      <c r="Q178" s="47"/>
      <c r="R178" s="47">
        <v>16194362</v>
      </c>
      <c r="S178" s="47"/>
      <c r="T178" s="47">
        <v>1082</v>
      </c>
      <c r="U178" s="47"/>
      <c r="V178" s="47">
        <v>30155378794</v>
      </c>
      <c r="W178" s="47"/>
      <c r="X178" s="3">
        <v>17418042006</v>
      </c>
      <c r="Y178" s="216"/>
      <c r="Z178" s="191">
        <f>X178/درآمدها!$J$6</f>
        <v>1.7271110588062404E-3</v>
      </c>
    </row>
    <row r="179" spans="2:26" s="140" customFormat="1">
      <c r="B179" s="210" t="s">
        <v>151</v>
      </c>
      <c r="C179" s="210"/>
      <c r="D179" s="198">
        <v>1791161</v>
      </c>
      <c r="E179" s="188"/>
      <c r="F179" s="188">
        <v>10002129495</v>
      </c>
      <c r="G179" s="188"/>
      <c r="H179" s="189">
        <v>14101588454</v>
      </c>
      <c r="I179" s="47"/>
      <c r="J179" s="47">
        <v>0</v>
      </c>
      <c r="K179" s="47"/>
      <c r="L179" s="47">
        <v>0</v>
      </c>
      <c r="M179" s="216"/>
      <c r="N179" s="47">
        <v>0</v>
      </c>
      <c r="O179" s="47"/>
      <c r="P179" s="47">
        <v>0</v>
      </c>
      <c r="Q179" s="47"/>
      <c r="R179" s="47">
        <v>1791161</v>
      </c>
      <c r="S179" s="47"/>
      <c r="T179" s="47">
        <v>7110</v>
      </c>
      <c r="U179" s="47"/>
      <c r="V179" s="47">
        <v>10002129495</v>
      </c>
      <c r="W179" s="47"/>
      <c r="X179" s="3">
        <v>12659380544</v>
      </c>
      <c r="Y179" s="216"/>
      <c r="Z179" s="191">
        <f>X179/درآمدها!$J$6</f>
        <v>1.2552591231349312E-3</v>
      </c>
    </row>
    <row r="180" spans="2:26" s="140" customFormat="1">
      <c r="B180" s="215" t="s">
        <v>150</v>
      </c>
      <c r="C180" s="210"/>
      <c r="D180" s="198">
        <v>1800419</v>
      </c>
      <c r="E180" s="188"/>
      <c r="F180" s="188">
        <v>33055946401</v>
      </c>
      <c r="G180" s="188"/>
      <c r="H180" s="189">
        <v>28044700969</v>
      </c>
      <c r="I180" s="47"/>
      <c r="J180" s="47">
        <v>0</v>
      </c>
      <c r="K180" s="47"/>
      <c r="L180" s="3">
        <v>0</v>
      </c>
      <c r="M180" s="216"/>
      <c r="N180" s="47">
        <v>560584</v>
      </c>
      <c r="O180" s="47"/>
      <c r="P180" s="47">
        <v>8698585371</v>
      </c>
      <c r="Q180" s="47"/>
      <c r="R180" s="47">
        <v>1239835</v>
      </c>
      <c r="S180" s="47"/>
      <c r="T180" s="47">
        <v>15590</v>
      </c>
      <c r="U180" s="47"/>
      <c r="V180" s="47">
        <v>22763545212</v>
      </c>
      <c r="W180" s="47"/>
      <c r="X180" s="3">
        <v>19214019939</v>
      </c>
      <c r="Y180" s="216"/>
      <c r="Z180" s="191">
        <f>X180/درآمدها!$J$6</f>
        <v>1.9051938392007173E-3</v>
      </c>
    </row>
    <row r="181" spans="2:26" s="140" customFormat="1">
      <c r="B181" s="210" t="s">
        <v>149</v>
      </c>
      <c r="C181" s="210"/>
      <c r="D181" s="198">
        <v>8001582</v>
      </c>
      <c r="E181" s="188"/>
      <c r="F181" s="188">
        <v>88449761624</v>
      </c>
      <c r="G181" s="188"/>
      <c r="H181" s="189">
        <v>80176043682</v>
      </c>
      <c r="I181" s="47"/>
      <c r="J181" s="47">
        <v>0</v>
      </c>
      <c r="K181" s="47"/>
      <c r="L181" s="47">
        <v>0</v>
      </c>
      <c r="M181" s="216"/>
      <c r="N181" s="47">
        <v>0</v>
      </c>
      <c r="O181" s="47"/>
      <c r="P181" s="47">
        <v>0</v>
      </c>
      <c r="Q181" s="47"/>
      <c r="R181" s="47">
        <v>8001582</v>
      </c>
      <c r="S181" s="47"/>
      <c r="T181" s="47">
        <v>8120</v>
      </c>
      <c r="U181" s="47"/>
      <c r="V181" s="47">
        <v>88449761624</v>
      </c>
      <c r="W181" s="47"/>
      <c r="X181" s="3">
        <v>64586257410</v>
      </c>
      <c r="Y181" s="216"/>
      <c r="Z181" s="191">
        <f>X181/درآمدها!$J$6</f>
        <v>6.4041434382402238E-3</v>
      </c>
    </row>
    <row r="182" spans="2:26" s="140" customFormat="1">
      <c r="B182" s="215" t="s">
        <v>148</v>
      </c>
      <c r="C182" s="210"/>
      <c r="D182" s="198">
        <v>2860628</v>
      </c>
      <c r="E182" s="188"/>
      <c r="F182" s="188">
        <v>61033971739</v>
      </c>
      <c r="G182" s="188"/>
      <c r="H182" s="189">
        <v>51156494673</v>
      </c>
      <c r="I182" s="47"/>
      <c r="J182" s="47">
        <v>0</v>
      </c>
      <c r="K182" s="47"/>
      <c r="L182" s="47">
        <v>0</v>
      </c>
      <c r="M182" s="216"/>
      <c r="N182" s="47">
        <v>21698</v>
      </c>
      <c r="O182" s="47"/>
      <c r="P182" s="47">
        <v>378102767</v>
      </c>
      <c r="Q182" s="47"/>
      <c r="R182" s="47">
        <v>2838930</v>
      </c>
      <c r="S182" s="47"/>
      <c r="T182" s="47">
        <v>16990</v>
      </c>
      <c r="U182" s="47"/>
      <c r="V182" s="47">
        <v>60571026148</v>
      </c>
      <c r="W182" s="47"/>
      <c r="X182" s="3">
        <v>47946431851</v>
      </c>
      <c r="Y182" s="216"/>
      <c r="Z182" s="191">
        <f>X182/درآمدها!$J$6</f>
        <v>4.7541975528384113E-3</v>
      </c>
    </row>
    <row r="183" spans="2:26" s="140" customFormat="1">
      <c r="B183" s="215" t="s">
        <v>146</v>
      </c>
      <c r="C183" s="210"/>
      <c r="D183" s="198">
        <v>9510152</v>
      </c>
      <c r="E183" s="188"/>
      <c r="F183" s="188">
        <v>40541723189</v>
      </c>
      <c r="G183" s="188"/>
      <c r="H183" s="189">
        <v>44497937969</v>
      </c>
      <c r="I183" s="47"/>
      <c r="J183" s="47">
        <v>0</v>
      </c>
      <c r="K183" s="47"/>
      <c r="L183" s="47">
        <v>0</v>
      </c>
      <c r="M183" s="216"/>
      <c r="N183" s="47">
        <v>244130</v>
      </c>
      <c r="O183" s="47"/>
      <c r="P183" s="47">
        <v>1088650950</v>
      </c>
      <c r="Q183" s="47"/>
      <c r="R183" s="47">
        <v>9266022</v>
      </c>
      <c r="S183" s="47"/>
      <c r="T183" s="47">
        <v>4107</v>
      </c>
      <c r="U183" s="47"/>
      <c r="V183" s="193">
        <v>39500998405</v>
      </c>
      <c r="W183" s="47"/>
      <c r="X183" s="206">
        <v>37829121821</v>
      </c>
      <c r="Y183" s="216"/>
      <c r="Z183" s="191">
        <f>X183/درآمدها!$J$6</f>
        <v>3.7510010952707287E-3</v>
      </c>
    </row>
    <row r="184" spans="2:26" s="140" customFormat="1">
      <c r="B184" s="215" t="s">
        <v>145</v>
      </c>
      <c r="C184" s="210"/>
      <c r="D184" s="219">
        <v>9211423</v>
      </c>
      <c r="E184" s="188"/>
      <c r="F184" s="188">
        <v>44513170172</v>
      </c>
      <c r="G184" s="188"/>
      <c r="H184" s="189">
        <v>38805734513</v>
      </c>
      <c r="I184" s="47"/>
      <c r="J184" s="47">
        <v>0</v>
      </c>
      <c r="K184" s="47"/>
      <c r="L184" s="47">
        <v>0</v>
      </c>
      <c r="M184" s="216"/>
      <c r="N184" s="47">
        <v>236460</v>
      </c>
      <c r="O184" s="47"/>
      <c r="P184" s="47">
        <v>945618483</v>
      </c>
      <c r="Q184" s="47"/>
      <c r="R184" s="47">
        <v>8974963</v>
      </c>
      <c r="S184" s="47"/>
      <c r="T184" s="47">
        <v>3896</v>
      </c>
      <c r="U184" s="47"/>
      <c r="V184" s="47">
        <v>43370503700</v>
      </c>
      <c r="W184" s="47"/>
      <c r="X184" s="3">
        <v>34758405439</v>
      </c>
      <c r="Y184" s="216"/>
      <c r="Z184" s="191">
        <f>X184/درآمدها!$J$6</f>
        <v>3.4465197867526534E-3</v>
      </c>
    </row>
    <row r="185" spans="2:26" s="140" customFormat="1">
      <c r="B185" s="215" t="s">
        <v>144</v>
      </c>
      <c r="C185" s="210"/>
      <c r="D185" s="198">
        <v>9369565</v>
      </c>
      <c r="E185" s="188"/>
      <c r="F185" s="188">
        <v>49817622996</v>
      </c>
      <c r="G185" s="188"/>
      <c r="H185" s="189">
        <v>55882896533</v>
      </c>
      <c r="I185" s="47"/>
      <c r="J185" s="3">
        <v>0</v>
      </c>
      <c r="K185" s="3"/>
      <c r="L185" s="47">
        <v>0</v>
      </c>
      <c r="M185" s="216"/>
      <c r="N185" s="47">
        <v>5786731</v>
      </c>
      <c r="O185" s="47"/>
      <c r="P185" s="47">
        <v>33157957350</v>
      </c>
      <c r="Q185" s="47"/>
      <c r="R185" s="47">
        <v>3582834</v>
      </c>
      <c r="S185" s="47"/>
      <c r="T185" s="47">
        <v>5800</v>
      </c>
      <c r="U185" s="47"/>
      <c r="V185" s="47">
        <v>19049792970</v>
      </c>
      <c r="W185" s="47"/>
      <c r="X185" s="3">
        <v>20656793601</v>
      </c>
      <c r="Y185" s="216"/>
      <c r="Z185" s="191">
        <f>X185/درآمدها!$J$6</f>
        <v>2.0482541410495828E-3</v>
      </c>
    </row>
    <row r="186" spans="2:26" s="140" customFormat="1">
      <c r="B186" s="215" t="s">
        <v>143</v>
      </c>
      <c r="C186" s="210"/>
      <c r="D186" s="198">
        <v>1035162</v>
      </c>
      <c r="E186" s="188"/>
      <c r="F186" s="188">
        <v>30055245243</v>
      </c>
      <c r="G186" s="188"/>
      <c r="H186" s="189">
        <v>26867262748</v>
      </c>
      <c r="I186" s="47"/>
      <c r="J186" s="47">
        <v>0</v>
      </c>
      <c r="K186" s="47"/>
      <c r="L186" s="47">
        <v>0</v>
      </c>
      <c r="M186" s="216"/>
      <c r="N186" s="47">
        <v>0</v>
      </c>
      <c r="O186" s="47"/>
      <c r="P186" s="47">
        <v>0</v>
      </c>
      <c r="Q186" s="47"/>
      <c r="R186" s="47">
        <v>1035162</v>
      </c>
      <c r="S186" s="47"/>
      <c r="T186" s="47">
        <v>26400</v>
      </c>
      <c r="U186" s="47"/>
      <c r="V186" s="47">
        <v>30055245243</v>
      </c>
      <c r="W186" s="47"/>
      <c r="X186" s="3">
        <v>27165673556</v>
      </c>
      <c r="Y186" s="216"/>
      <c r="Z186" s="191">
        <f>X186/درآمدها!$J$6</f>
        <v>2.6936515138915118E-3</v>
      </c>
    </row>
    <row r="187" spans="2:26" s="140" customFormat="1">
      <c r="B187" s="215" t="s">
        <v>142</v>
      </c>
      <c r="C187" s="210"/>
      <c r="D187" s="198">
        <v>8485480</v>
      </c>
      <c r="E187" s="188"/>
      <c r="F187" s="188">
        <v>150714516180</v>
      </c>
      <c r="G187" s="188"/>
      <c r="H187" s="189">
        <v>151745495181</v>
      </c>
      <c r="I187" s="47"/>
      <c r="J187" s="47">
        <v>0</v>
      </c>
      <c r="K187" s="47"/>
      <c r="L187" s="47">
        <v>0</v>
      </c>
      <c r="M187" s="216"/>
      <c r="N187" s="47">
        <v>94047</v>
      </c>
      <c r="O187" s="47"/>
      <c r="P187" s="47">
        <v>1685578196</v>
      </c>
      <c r="Q187" s="47"/>
      <c r="R187" s="47">
        <v>8391433</v>
      </c>
      <c r="S187" s="47"/>
      <c r="T187" s="47">
        <v>17910</v>
      </c>
      <c r="U187" s="47"/>
      <c r="V187" s="47">
        <v>149044104123</v>
      </c>
      <c r="W187" s="47"/>
      <c r="X187" s="3">
        <v>149396336172</v>
      </c>
      <c r="Y187" s="216"/>
      <c r="Z187" s="191">
        <f>X187/درآمدها!$J$6</f>
        <v>1.4813609030160468E-2</v>
      </c>
    </row>
    <row r="188" spans="2:26" s="140" customFormat="1">
      <c r="B188" s="215" t="s">
        <v>141</v>
      </c>
      <c r="C188" s="210"/>
      <c r="D188" s="198">
        <v>929278</v>
      </c>
      <c r="E188" s="188"/>
      <c r="F188" s="188">
        <v>18900022813</v>
      </c>
      <c r="G188" s="188"/>
      <c r="H188" s="189">
        <v>17846826741</v>
      </c>
      <c r="I188" s="47"/>
      <c r="J188" s="47">
        <v>0</v>
      </c>
      <c r="K188" s="47"/>
      <c r="L188" s="47">
        <v>0</v>
      </c>
      <c r="M188" s="216"/>
      <c r="N188" s="47">
        <v>0</v>
      </c>
      <c r="O188" s="47"/>
      <c r="P188" s="47">
        <v>0</v>
      </c>
      <c r="Q188" s="47"/>
      <c r="R188" s="47">
        <v>929278</v>
      </c>
      <c r="S188" s="47"/>
      <c r="T188" s="47">
        <v>19800</v>
      </c>
      <c r="U188" s="47"/>
      <c r="V188" s="47">
        <v>18900022813</v>
      </c>
      <c r="W188" s="47"/>
      <c r="X188" s="3">
        <v>18290226160</v>
      </c>
      <c r="Y188" s="216"/>
      <c r="Z188" s="191">
        <f>X188/درآمدها!$J$6</f>
        <v>1.813593735628932E-3</v>
      </c>
    </row>
    <row r="189" spans="2:26" s="140" customFormat="1">
      <c r="B189" s="215" t="s">
        <v>503</v>
      </c>
      <c r="C189" s="210"/>
      <c r="D189" s="219">
        <v>0</v>
      </c>
      <c r="E189" s="188"/>
      <c r="F189" s="188">
        <v>0</v>
      </c>
      <c r="G189" s="188"/>
      <c r="H189" s="189">
        <v>0</v>
      </c>
      <c r="I189" s="47"/>
      <c r="J189" s="47">
        <v>200000</v>
      </c>
      <c r="K189" s="47"/>
      <c r="L189" s="47">
        <v>2456277265</v>
      </c>
      <c r="M189" s="216"/>
      <c r="N189" s="47">
        <v>0</v>
      </c>
      <c r="O189" s="47"/>
      <c r="P189" s="47">
        <v>0</v>
      </c>
      <c r="Q189" s="47"/>
      <c r="R189" s="47">
        <v>200000</v>
      </c>
      <c r="S189" s="47"/>
      <c r="T189" s="47">
        <v>11750</v>
      </c>
      <c r="U189" s="47"/>
      <c r="V189" s="47">
        <v>2456277265</v>
      </c>
      <c r="W189" s="47"/>
      <c r="X189" s="3">
        <v>2336017500</v>
      </c>
      <c r="Y189" s="216"/>
      <c r="Z189" s="191">
        <f>X189/درآمدها!$J$6</f>
        <v>2.3163118199078401E-4</v>
      </c>
    </row>
    <row r="190" spans="2:26" s="140" customFormat="1">
      <c r="B190" s="215" t="s">
        <v>504</v>
      </c>
      <c r="C190" s="210"/>
      <c r="D190" s="198">
        <v>0</v>
      </c>
      <c r="E190" s="188"/>
      <c r="F190" s="188">
        <v>0</v>
      </c>
      <c r="G190" s="188"/>
      <c r="H190" s="189">
        <v>0</v>
      </c>
      <c r="I190" s="47"/>
      <c r="J190" s="47">
        <v>5000000</v>
      </c>
      <c r="K190" s="47"/>
      <c r="L190" s="47">
        <v>26924963200</v>
      </c>
      <c r="M190" s="216"/>
      <c r="N190" s="47">
        <v>0</v>
      </c>
      <c r="O190" s="47"/>
      <c r="P190" s="47">
        <v>0</v>
      </c>
      <c r="Q190" s="47"/>
      <c r="R190" s="47">
        <v>5000000</v>
      </c>
      <c r="S190" s="47"/>
      <c r="T190" s="47">
        <v>5110</v>
      </c>
      <c r="U190" s="47"/>
      <c r="V190" s="47">
        <v>26924963200</v>
      </c>
      <c r="W190" s="47"/>
      <c r="X190" s="3">
        <v>25397977500</v>
      </c>
      <c r="Y190" s="216"/>
      <c r="Z190" s="191">
        <f>X190/درآمدها!$J$6</f>
        <v>2.5183730637721412E-3</v>
      </c>
    </row>
    <row r="191" spans="2:26" s="140" customFormat="1">
      <c r="B191" s="210" t="s">
        <v>505</v>
      </c>
      <c r="C191" s="210"/>
      <c r="D191" s="198">
        <v>0</v>
      </c>
      <c r="E191" s="188"/>
      <c r="F191" s="188">
        <v>0</v>
      </c>
      <c r="G191" s="188"/>
      <c r="H191" s="189">
        <v>0</v>
      </c>
      <c r="I191" s="47"/>
      <c r="J191" s="47">
        <v>4000000</v>
      </c>
      <c r="K191" s="47"/>
      <c r="L191" s="47">
        <v>27105130240</v>
      </c>
      <c r="M191" s="216"/>
      <c r="N191" s="47">
        <v>0</v>
      </c>
      <c r="O191" s="47"/>
      <c r="P191" s="47">
        <v>0</v>
      </c>
      <c r="Q191" s="47"/>
      <c r="R191" s="47">
        <v>4000000</v>
      </c>
      <c r="S191" s="47"/>
      <c r="T191" s="47">
        <v>6310</v>
      </c>
      <c r="U191" s="47"/>
      <c r="V191" s="47">
        <v>27105130240</v>
      </c>
      <c r="W191" s="47"/>
      <c r="X191" s="3">
        <v>25089822000</v>
      </c>
      <c r="Y191" s="216"/>
      <c r="Z191" s="191">
        <f>X191/درآمدها!$J$6</f>
        <v>2.4878174610414418E-3</v>
      </c>
    </row>
    <row r="192" spans="2:26" s="140" customFormat="1">
      <c r="B192" s="215" t="s">
        <v>470</v>
      </c>
      <c r="C192" s="210"/>
      <c r="D192" s="198">
        <v>1234480</v>
      </c>
      <c r="E192" s="188"/>
      <c r="F192" s="188">
        <v>3425166363</v>
      </c>
      <c r="G192" s="188"/>
      <c r="H192" s="189">
        <v>3325535429</v>
      </c>
      <c r="I192" s="47"/>
      <c r="J192" s="47">
        <v>0</v>
      </c>
      <c r="K192" s="47"/>
      <c r="L192" s="47">
        <v>0</v>
      </c>
      <c r="M192" s="216"/>
      <c r="N192" s="47">
        <v>0</v>
      </c>
      <c r="O192" s="47"/>
      <c r="P192" s="47">
        <v>0</v>
      </c>
      <c r="Q192" s="47"/>
      <c r="R192" s="47">
        <v>1234480</v>
      </c>
      <c r="S192" s="47"/>
      <c r="T192" s="47">
        <v>2820</v>
      </c>
      <c r="U192" s="47"/>
      <c r="V192" s="47">
        <v>3425166363</v>
      </c>
      <c r="W192" s="47"/>
      <c r="X192" s="3">
        <v>3460520262</v>
      </c>
      <c r="Y192" s="216"/>
      <c r="Z192" s="191">
        <f>X192/درآمدها!$J$6</f>
        <v>3.4313287404316001E-4</v>
      </c>
    </row>
    <row r="193" spans="2:26" s="140" customFormat="1">
      <c r="B193" s="215" t="s">
        <v>471</v>
      </c>
      <c r="C193" s="210"/>
      <c r="D193" s="198">
        <v>3189249</v>
      </c>
      <c r="E193" s="188"/>
      <c r="F193" s="188">
        <v>111611243477</v>
      </c>
      <c r="G193" s="188"/>
      <c r="H193" s="189">
        <v>106362658094</v>
      </c>
      <c r="I193" s="47"/>
      <c r="J193" s="47">
        <v>0</v>
      </c>
      <c r="K193" s="47"/>
      <c r="L193" s="47">
        <v>0</v>
      </c>
      <c r="M193" s="216"/>
      <c r="N193" s="47">
        <v>47072</v>
      </c>
      <c r="O193" s="47"/>
      <c r="P193" s="47">
        <v>1509091977</v>
      </c>
      <c r="Q193" s="47"/>
      <c r="R193" s="47">
        <v>3142177</v>
      </c>
      <c r="S193" s="47"/>
      <c r="T193" s="47">
        <v>32850</v>
      </c>
      <c r="U193" s="47"/>
      <c r="V193" s="47">
        <v>109963907552</v>
      </c>
      <c r="W193" s="47"/>
      <c r="X193" s="3">
        <v>102606352393</v>
      </c>
      <c r="Y193" s="216"/>
      <c r="Z193" s="191">
        <f>X193/درآمدها!$J$6</f>
        <v>1.0174080752628566E-2</v>
      </c>
    </row>
    <row r="194" spans="2:26" s="140" customFormat="1">
      <c r="B194" s="215" t="s">
        <v>452</v>
      </c>
      <c r="C194" s="210"/>
      <c r="D194" s="198">
        <v>15493124</v>
      </c>
      <c r="E194" s="188"/>
      <c r="F194" s="188">
        <v>28964263034</v>
      </c>
      <c r="G194" s="188"/>
      <c r="H194" s="189">
        <v>27136456128</v>
      </c>
      <c r="I194" s="47"/>
      <c r="J194" s="47">
        <v>0</v>
      </c>
      <c r="K194" s="47"/>
      <c r="L194" s="47">
        <v>0</v>
      </c>
      <c r="M194" s="216"/>
      <c r="N194" s="47">
        <v>1217165</v>
      </c>
      <c r="O194" s="47"/>
      <c r="P194" s="47">
        <v>2195224739</v>
      </c>
      <c r="Q194" s="47"/>
      <c r="R194" s="47">
        <v>14275959</v>
      </c>
      <c r="S194" s="47"/>
      <c r="T194" s="47">
        <v>1792</v>
      </c>
      <c r="U194" s="47"/>
      <c r="V194" s="47">
        <v>26688783459</v>
      </c>
      <c r="W194" s="47"/>
      <c r="X194" s="3">
        <v>25430302545</v>
      </c>
      <c r="Y194" s="216"/>
      <c r="Z194" s="191">
        <f>X194/درآمدها!$J$6</f>
        <v>2.521578300197491E-3</v>
      </c>
    </row>
    <row r="195" spans="2:26" s="140" customFormat="1">
      <c r="B195" s="215" t="s">
        <v>406</v>
      </c>
      <c r="C195" s="210"/>
      <c r="D195" s="198">
        <v>29747403</v>
      </c>
      <c r="E195" s="188"/>
      <c r="F195" s="188">
        <v>55046747657</v>
      </c>
      <c r="G195" s="188"/>
      <c r="H195" s="189">
        <v>43764200813</v>
      </c>
      <c r="I195" s="47"/>
      <c r="J195" s="47">
        <v>0</v>
      </c>
      <c r="K195" s="47"/>
      <c r="L195" s="47">
        <v>0</v>
      </c>
      <c r="M195" s="216"/>
      <c r="N195" s="47">
        <v>763630</v>
      </c>
      <c r="O195" s="47"/>
      <c r="P195" s="47">
        <v>1066516424</v>
      </c>
      <c r="Q195" s="47"/>
      <c r="R195" s="47">
        <v>28983773</v>
      </c>
      <c r="S195" s="47"/>
      <c r="T195" s="47">
        <v>1467</v>
      </c>
      <c r="U195" s="47"/>
      <c r="V195" s="47">
        <v>53633671433</v>
      </c>
      <c r="W195" s="47"/>
      <c r="X195" s="3">
        <v>42266205785</v>
      </c>
      <c r="Y195" s="216"/>
      <c r="Z195" s="191">
        <f>X195/درآمدها!$J$6</f>
        <v>4.190966550655234E-3</v>
      </c>
    </row>
    <row r="196" spans="2:26" s="140" customFormat="1">
      <c r="B196" s="210" t="s">
        <v>407</v>
      </c>
      <c r="C196" s="210"/>
      <c r="D196" s="198">
        <v>12758284</v>
      </c>
      <c r="E196" s="188"/>
      <c r="F196" s="188">
        <v>31757969571</v>
      </c>
      <c r="G196" s="188"/>
      <c r="H196" s="189">
        <v>30412328564</v>
      </c>
      <c r="I196" s="47"/>
      <c r="J196" s="47">
        <v>0</v>
      </c>
      <c r="K196" s="47"/>
      <c r="L196" s="47">
        <v>0</v>
      </c>
      <c r="M196" s="216"/>
      <c r="N196" s="47">
        <v>352350</v>
      </c>
      <c r="O196" s="47"/>
      <c r="P196" s="47">
        <v>795697396</v>
      </c>
      <c r="Q196" s="47"/>
      <c r="R196" s="47">
        <v>12405934</v>
      </c>
      <c r="S196" s="47"/>
      <c r="T196" s="47">
        <v>2435</v>
      </c>
      <c r="U196" s="47"/>
      <c r="V196" s="47">
        <v>30880898597</v>
      </c>
      <c r="W196" s="47"/>
      <c r="X196" s="3">
        <v>30028709021</v>
      </c>
      <c r="Y196" s="216"/>
      <c r="Z196" s="191">
        <f>X196/درآمدها!$J$6</f>
        <v>2.9775399217649478E-3</v>
      </c>
    </row>
    <row r="197" spans="2:26" s="140" customFormat="1">
      <c r="B197" s="215" t="s">
        <v>392</v>
      </c>
      <c r="C197" s="210"/>
      <c r="D197" s="198">
        <v>559156</v>
      </c>
      <c r="E197" s="188"/>
      <c r="F197" s="188">
        <v>4321890310</v>
      </c>
      <c r="G197" s="188"/>
      <c r="H197" s="189">
        <v>3724054448</v>
      </c>
      <c r="I197" s="47"/>
      <c r="J197" s="47">
        <v>0</v>
      </c>
      <c r="K197" s="47"/>
      <c r="L197" s="47">
        <v>0</v>
      </c>
      <c r="M197" s="216"/>
      <c r="N197" s="47">
        <v>14352</v>
      </c>
      <c r="O197" s="47"/>
      <c r="P197" s="47">
        <v>94587602</v>
      </c>
      <c r="Q197" s="47"/>
      <c r="R197" s="47">
        <v>544804</v>
      </c>
      <c r="S197" s="47"/>
      <c r="T197" s="47">
        <v>6600</v>
      </c>
      <c r="U197" s="47"/>
      <c r="V197" s="47">
        <v>4210959247</v>
      </c>
      <c r="W197" s="47"/>
      <c r="X197" s="3">
        <v>3574311949</v>
      </c>
      <c r="Y197" s="216"/>
      <c r="Z197" s="191">
        <f>X197/درآمدها!$J$6</f>
        <v>3.5441605276957596E-4</v>
      </c>
    </row>
    <row r="198" spans="2:26" s="140" customFormat="1">
      <c r="B198" s="215" t="s">
        <v>379</v>
      </c>
      <c r="C198" s="210"/>
      <c r="D198" s="198">
        <v>4635311</v>
      </c>
      <c r="E198" s="188"/>
      <c r="F198" s="188">
        <v>41654753634</v>
      </c>
      <c r="G198" s="188"/>
      <c r="H198" s="189">
        <v>36493228730</v>
      </c>
      <c r="I198" s="47"/>
      <c r="J198" s="47">
        <v>0</v>
      </c>
      <c r="K198" s="47"/>
      <c r="L198" s="47">
        <v>0</v>
      </c>
      <c r="M198" s="216"/>
      <c r="N198" s="47">
        <v>1244265</v>
      </c>
      <c r="O198" s="47"/>
      <c r="P198" s="47">
        <v>9691686443</v>
      </c>
      <c r="Q198" s="47"/>
      <c r="R198" s="47">
        <v>3391046</v>
      </c>
      <c r="S198" s="47"/>
      <c r="T198" s="47">
        <v>7950</v>
      </c>
      <c r="U198" s="47"/>
      <c r="V198" s="47">
        <v>30473292017</v>
      </c>
      <c r="W198" s="47"/>
      <c r="X198" s="3">
        <v>26798410751</v>
      </c>
      <c r="Y198" s="216"/>
      <c r="Z198" s="191">
        <f>X198/درآمدها!$J$6</f>
        <v>2.6572350411453098E-3</v>
      </c>
    </row>
    <row r="199" spans="2:26" s="140" customFormat="1">
      <c r="B199" s="215" t="s">
        <v>384</v>
      </c>
      <c r="C199" s="210"/>
      <c r="D199" s="198">
        <v>5198442</v>
      </c>
      <c r="E199" s="188"/>
      <c r="F199" s="188">
        <v>18942535755</v>
      </c>
      <c r="G199" s="188"/>
      <c r="H199" s="189">
        <v>17827913887</v>
      </c>
      <c r="I199" s="47"/>
      <c r="J199" s="47">
        <v>0</v>
      </c>
      <c r="K199" s="47"/>
      <c r="L199" s="47">
        <v>0</v>
      </c>
      <c r="M199" s="216"/>
      <c r="N199" s="47">
        <v>834056</v>
      </c>
      <c r="O199" s="47"/>
      <c r="P199" s="47">
        <v>2807289865</v>
      </c>
      <c r="Q199" s="47"/>
      <c r="R199" s="47">
        <v>4364386</v>
      </c>
      <c r="S199" s="47"/>
      <c r="T199" s="47">
        <v>3478</v>
      </c>
      <c r="U199" s="47"/>
      <c r="V199" s="47">
        <v>15903329855</v>
      </c>
      <c r="W199" s="47"/>
      <c r="X199" s="3">
        <v>15089017469</v>
      </c>
      <c r="Y199" s="216"/>
      <c r="Z199" s="191">
        <f>X199/درآمدها!$J$6</f>
        <v>1.4961732741403085E-3</v>
      </c>
    </row>
    <row r="200" spans="2:26" s="140" customFormat="1">
      <c r="B200" s="210" t="s">
        <v>347</v>
      </c>
      <c r="C200" s="210"/>
      <c r="D200" s="198">
        <v>11908250</v>
      </c>
      <c r="E200" s="188"/>
      <c r="F200" s="188">
        <v>81590691542</v>
      </c>
      <c r="G200" s="188"/>
      <c r="H200" s="189">
        <v>75759333841</v>
      </c>
      <c r="I200" s="47"/>
      <c r="J200" s="47">
        <v>0</v>
      </c>
      <c r="K200" s="47"/>
      <c r="L200" s="47">
        <v>0</v>
      </c>
      <c r="M200" s="216"/>
      <c r="N200" s="47">
        <v>182428</v>
      </c>
      <c r="O200" s="47"/>
      <c r="P200" s="47">
        <v>1153807091</v>
      </c>
      <c r="Q200" s="47"/>
      <c r="R200" s="47">
        <v>11725822</v>
      </c>
      <c r="S200" s="47"/>
      <c r="T200" s="47">
        <v>6670</v>
      </c>
      <c r="U200" s="47"/>
      <c r="V200" s="47">
        <v>80340765929</v>
      </c>
      <c r="W200" s="47"/>
      <c r="X200" s="3">
        <v>77745875911</v>
      </c>
      <c r="Y200" s="216"/>
      <c r="Z200" s="191">
        <f>X200/درآمدها!$J$6</f>
        <v>7.7090043769679605E-3</v>
      </c>
    </row>
    <row r="201" spans="2:26" s="140" customFormat="1">
      <c r="B201" s="215" t="s">
        <v>338</v>
      </c>
      <c r="C201" s="210"/>
      <c r="D201" s="198">
        <v>3919551</v>
      </c>
      <c r="E201" s="188"/>
      <c r="F201" s="188">
        <v>32995434689</v>
      </c>
      <c r="G201" s="188"/>
      <c r="H201" s="189">
        <v>27039833924</v>
      </c>
      <c r="I201" s="47"/>
      <c r="J201" s="47">
        <v>0</v>
      </c>
      <c r="K201" s="47"/>
      <c r="L201" s="47">
        <v>0</v>
      </c>
      <c r="M201" s="216"/>
      <c r="N201" s="47">
        <v>0</v>
      </c>
      <c r="O201" s="47"/>
      <c r="P201" s="47">
        <v>0</v>
      </c>
      <c r="Q201" s="47"/>
      <c r="R201" s="47">
        <v>3919551</v>
      </c>
      <c r="S201" s="47"/>
      <c r="T201" s="47">
        <v>6230</v>
      </c>
      <c r="U201" s="47"/>
      <c r="V201" s="47">
        <v>32995434689</v>
      </c>
      <c r="W201" s="47"/>
      <c r="X201" s="3">
        <v>24273510856</v>
      </c>
      <c r="Y201" s="216"/>
      <c r="Z201" s="191">
        <f>X201/درآمدها!$J$6</f>
        <v>2.4068749530521101E-3</v>
      </c>
    </row>
    <row r="202" spans="2:26" s="140" customFormat="1" ht="37.5" customHeight="1">
      <c r="B202" s="215" t="s">
        <v>339</v>
      </c>
      <c r="C202" s="210"/>
      <c r="D202" s="198">
        <v>212557</v>
      </c>
      <c r="E202" s="188"/>
      <c r="F202" s="188">
        <v>8192393397</v>
      </c>
      <c r="G202" s="188"/>
      <c r="H202" s="189">
        <v>7469182309</v>
      </c>
      <c r="I202" s="47"/>
      <c r="J202" s="47">
        <v>441692</v>
      </c>
      <c r="K202" s="47"/>
      <c r="L202" s="47">
        <v>15592036764</v>
      </c>
      <c r="M202" s="216"/>
      <c r="N202" s="47">
        <v>40103</v>
      </c>
      <c r="O202" s="47"/>
      <c r="P202" s="47">
        <v>1406809130</v>
      </c>
      <c r="Q202" s="47"/>
      <c r="R202" s="47">
        <v>614146</v>
      </c>
      <c r="S202" s="47"/>
      <c r="T202" s="47">
        <v>37900</v>
      </c>
      <c r="U202" s="47"/>
      <c r="V202" s="194">
        <v>22326534157</v>
      </c>
      <c r="W202" s="47"/>
      <c r="X202" s="203">
        <v>23137640408</v>
      </c>
      <c r="Y202" s="216"/>
      <c r="Z202" s="191">
        <f>X202/درآمدها!$J$6</f>
        <v>2.2942460817107603E-3</v>
      </c>
    </row>
    <row r="203" spans="2:26" s="140" customFormat="1">
      <c r="B203" s="215" t="s">
        <v>329</v>
      </c>
      <c r="C203" s="210"/>
      <c r="D203" s="198">
        <v>4307931</v>
      </c>
      <c r="E203" s="188"/>
      <c r="F203" s="188">
        <v>41908511476</v>
      </c>
      <c r="G203" s="188"/>
      <c r="H203" s="189">
        <v>35072027262</v>
      </c>
      <c r="I203" s="47"/>
      <c r="J203" s="47">
        <v>0</v>
      </c>
      <c r="K203" s="47"/>
      <c r="L203" s="47">
        <v>0</v>
      </c>
      <c r="M203" s="216"/>
      <c r="N203" s="47">
        <v>35143</v>
      </c>
      <c r="O203" s="47"/>
      <c r="P203" s="47">
        <v>278198495</v>
      </c>
      <c r="Q203" s="47"/>
      <c r="R203" s="47">
        <v>4272788</v>
      </c>
      <c r="S203" s="47"/>
      <c r="T203" s="47">
        <v>8880</v>
      </c>
      <c r="U203" s="47"/>
      <c r="V203" s="47">
        <v>41566632551</v>
      </c>
      <c r="W203" s="47"/>
      <c r="X203" s="3">
        <v>37716600417</v>
      </c>
      <c r="Y203" s="216"/>
      <c r="Z203" s="191">
        <f>X203/درآمدها!$J$6</f>
        <v>3.7398438732859697E-3</v>
      </c>
    </row>
    <row r="204" spans="2:26" s="140" customFormat="1">
      <c r="B204" s="215" t="s">
        <v>321</v>
      </c>
      <c r="C204" s="210"/>
      <c r="D204" s="198">
        <v>815839</v>
      </c>
      <c r="E204" s="188"/>
      <c r="F204" s="188">
        <v>12624827687</v>
      </c>
      <c r="G204" s="188"/>
      <c r="H204" s="189">
        <v>16925251903</v>
      </c>
      <c r="I204" s="47"/>
      <c r="J204" s="47">
        <v>0</v>
      </c>
      <c r="K204" s="47"/>
      <c r="L204" s="47">
        <v>0</v>
      </c>
      <c r="M204" s="216"/>
      <c r="N204" s="47">
        <v>0</v>
      </c>
      <c r="O204" s="47"/>
      <c r="P204" s="47">
        <v>0</v>
      </c>
      <c r="Q204" s="47"/>
      <c r="R204" s="47">
        <v>815839</v>
      </c>
      <c r="S204" s="47"/>
      <c r="T204" s="47">
        <v>18800</v>
      </c>
      <c r="U204" s="47"/>
      <c r="V204" s="47">
        <v>12624827687</v>
      </c>
      <c r="W204" s="47"/>
      <c r="X204" s="3">
        <v>15246513452</v>
      </c>
      <c r="Y204" s="216"/>
      <c r="Z204" s="191">
        <f>X204/درآمدها!$J$6</f>
        <v>1.5117900153252912E-3</v>
      </c>
    </row>
    <row r="205" spans="2:26" s="140" customFormat="1">
      <c r="B205" s="210" t="s">
        <v>314</v>
      </c>
      <c r="C205" s="210"/>
      <c r="D205" s="198">
        <v>2541386</v>
      </c>
      <c r="E205" s="188"/>
      <c r="F205" s="188">
        <v>24848046449</v>
      </c>
      <c r="G205" s="188"/>
      <c r="H205" s="189">
        <v>28142589354</v>
      </c>
      <c r="I205" s="47"/>
      <c r="J205" s="47">
        <v>0</v>
      </c>
      <c r="K205" s="47"/>
      <c r="L205" s="47">
        <v>0</v>
      </c>
      <c r="M205" s="216"/>
      <c r="N205" s="47">
        <v>222620</v>
      </c>
      <c r="O205" s="47"/>
      <c r="P205" s="47">
        <v>2494833615</v>
      </c>
      <c r="Q205" s="47"/>
      <c r="R205" s="47">
        <v>2318766</v>
      </c>
      <c r="S205" s="47"/>
      <c r="T205" s="47">
        <v>11970</v>
      </c>
      <c r="U205" s="47"/>
      <c r="V205" s="47">
        <v>22671410511</v>
      </c>
      <c r="W205" s="47"/>
      <c r="X205" s="3">
        <v>27590483031</v>
      </c>
      <c r="Y205" s="216"/>
      <c r="Z205" s="191">
        <f>X205/درآمدها!$J$6</f>
        <v>2.7357741096405309E-3</v>
      </c>
    </row>
    <row r="206" spans="2:26" s="140" customFormat="1">
      <c r="B206" s="215" t="s">
        <v>317</v>
      </c>
      <c r="C206" s="210"/>
      <c r="D206" s="198">
        <v>3982398</v>
      </c>
      <c r="E206" s="188"/>
      <c r="F206" s="188">
        <v>61358393762</v>
      </c>
      <c r="G206" s="188"/>
      <c r="H206" s="189">
        <v>62785025333</v>
      </c>
      <c r="I206" s="47"/>
      <c r="J206" s="47">
        <v>0</v>
      </c>
      <c r="K206" s="47"/>
      <c r="L206" s="47">
        <v>0</v>
      </c>
      <c r="M206" s="216"/>
      <c r="N206" s="3">
        <v>3982398</v>
      </c>
      <c r="O206" s="3"/>
      <c r="P206" s="3">
        <v>60106358043</v>
      </c>
      <c r="Q206" s="47"/>
      <c r="R206" s="47">
        <v>0</v>
      </c>
      <c r="S206" s="47"/>
      <c r="T206" s="47">
        <v>0</v>
      </c>
      <c r="U206" s="47"/>
      <c r="V206" s="47">
        <v>0</v>
      </c>
      <c r="W206" s="47"/>
      <c r="X206" s="3">
        <v>0</v>
      </c>
      <c r="Y206" s="216"/>
      <c r="Z206" s="191">
        <f>X206/درآمدها!$J$6</f>
        <v>0</v>
      </c>
    </row>
    <row r="207" spans="2:26" s="140" customFormat="1">
      <c r="B207" s="215" t="s">
        <v>280</v>
      </c>
      <c r="C207" s="210"/>
      <c r="D207" s="198">
        <v>10613196</v>
      </c>
      <c r="E207" s="188"/>
      <c r="F207" s="188">
        <v>36864080818</v>
      </c>
      <c r="G207" s="188"/>
      <c r="H207" s="189">
        <v>23199554420</v>
      </c>
      <c r="I207" s="47"/>
      <c r="J207" s="47">
        <v>0</v>
      </c>
      <c r="K207" s="47"/>
      <c r="L207" s="47">
        <v>0</v>
      </c>
      <c r="M207" s="216"/>
      <c r="N207" s="47">
        <v>0</v>
      </c>
      <c r="O207" s="47"/>
      <c r="P207" s="47">
        <v>0</v>
      </c>
      <c r="Q207" s="47"/>
      <c r="R207" s="210">
        <v>10613196</v>
      </c>
      <c r="S207" s="210"/>
      <c r="T207" s="47">
        <v>2059</v>
      </c>
      <c r="U207" s="47"/>
      <c r="V207" s="47">
        <v>36864080818</v>
      </c>
      <c r="W207" s="47"/>
      <c r="X207" s="3">
        <v>21722547772</v>
      </c>
      <c r="Y207" s="216"/>
      <c r="Z207" s="191">
        <f>X207/درآمدها!$J$6</f>
        <v>2.1539305318901214E-3</v>
      </c>
    </row>
    <row r="208" spans="2:26" s="140" customFormat="1">
      <c r="B208" s="215" t="s">
        <v>272</v>
      </c>
      <c r="C208" s="210"/>
      <c r="D208" s="198">
        <v>1710708</v>
      </c>
      <c r="E208" s="188"/>
      <c r="F208" s="188">
        <v>29862339273</v>
      </c>
      <c r="G208" s="188"/>
      <c r="H208" s="189">
        <v>25558955192</v>
      </c>
      <c r="I208" s="47"/>
      <c r="J208" s="47">
        <v>255426</v>
      </c>
      <c r="K208" s="47"/>
      <c r="L208" s="47">
        <v>3986971402</v>
      </c>
      <c r="M208" s="216"/>
      <c r="N208" s="47">
        <v>0</v>
      </c>
      <c r="O208" s="47"/>
      <c r="P208" s="47">
        <v>0</v>
      </c>
      <c r="Q208" s="47"/>
      <c r="R208" s="47">
        <v>1966134</v>
      </c>
      <c r="S208" s="47"/>
      <c r="T208" s="47">
        <v>15270</v>
      </c>
      <c r="U208" s="47"/>
      <c r="V208" s="47">
        <v>33849310675</v>
      </c>
      <c r="W208" s="47"/>
      <c r="X208" s="3">
        <v>29844230131</v>
      </c>
      <c r="Y208" s="216"/>
      <c r="Z208" s="191">
        <f>X208/درآمدها!$J$6</f>
        <v>2.9592476515473455E-3</v>
      </c>
    </row>
    <row r="209" spans="2:26" s="140" customFormat="1">
      <c r="B209" s="215" t="s">
        <v>261</v>
      </c>
      <c r="C209" s="210"/>
      <c r="D209" s="198">
        <v>5617065</v>
      </c>
      <c r="E209" s="188"/>
      <c r="F209" s="188">
        <v>45440870568</v>
      </c>
      <c r="G209" s="188"/>
      <c r="H209" s="189">
        <v>40202232937</v>
      </c>
      <c r="I209" s="47"/>
      <c r="J209" s="47">
        <v>5095642</v>
      </c>
      <c r="K209" s="47"/>
      <c r="L209" s="47">
        <v>0</v>
      </c>
      <c r="M209" s="216"/>
      <c r="N209" s="47">
        <v>2000</v>
      </c>
      <c r="O209" s="47"/>
      <c r="P209" s="47">
        <v>14453490</v>
      </c>
      <c r="Q209" s="47"/>
      <c r="R209" s="47">
        <v>10710707</v>
      </c>
      <c r="S209" s="47"/>
      <c r="T209" s="47">
        <v>7230</v>
      </c>
      <c r="U209" s="47"/>
      <c r="V209" s="47">
        <v>86647359516</v>
      </c>
      <c r="W209" s="47"/>
      <c r="X209" s="3">
        <v>76977653064</v>
      </c>
      <c r="Y209" s="216"/>
      <c r="Z209" s="191">
        <f>X209/درآمدها!$J$6</f>
        <v>7.6328301333747784E-3</v>
      </c>
    </row>
    <row r="210" spans="2:26" s="140" customFormat="1">
      <c r="B210" s="215" t="s">
        <v>234</v>
      </c>
      <c r="C210" s="210"/>
      <c r="D210" s="198">
        <v>1529069</v>
      </c>
      <c r="E210" s="188"/>
      <c r="F210" s="188">
        <v>18974864172</v>
      </c>
      <c r="G210" s="188"/>
      <c r="H210" s="189">
        <v>15610102577</v>
      </c>
      <c r="I210" s="47"/>
      <c r="J210" s="47">
        <v>0</v>
      </c>
      <c r="K210" s="47"/>
      <c r="L210" s="47">
        <v>0</v>
      </c>
      <c r="M210" s="216"/>
      <c r="N210" s="47">
        <v>0</v>
      </c>
      <c r="O210" s="47"/>
      <c r="P210" s="47">
        <v>0</v>
      </c>
      <c r="Q210" s="47"/>
      <c r="R210" s="47">
        <v>1529069</v>
      </c>
      <c r="S210" s="47"/>
      <c r="T210" s="47">
        <v>9770</v>
      </c>
      <c r="U210" s="47"/>
      <c r="V210" s="47">
        <v>18974864172</v>
      </c>
      <c r="W210" s="47"/>
      <c r="X210" s="3">
        <v>14850117057</v>
      </c>
      <c r="Y210" s="216"/>
      <c r="Z210" s="191">
        <f>X210/درآمدها!$J$6</f>
        <v>1.4724847594739393E-3</v>
      </c>
    </row>
    <row r="211" spans="2:26" s="140" customFormat="1">
      <c r="B211" s="210" t="s">
        <v>218</v>
      </c>
      <c r="C211" s="210"/>
      <c r="D211" s="198">
        <v>16986499</v>
      </c>
      <c r="E211" s="217"/>
      <c r="F211" s="217">
        <v>49018175223</v>
      </c>
      <c r="G211" s="217"/>
      <c r="H211" s="3">
        <v>35526943316</v>
      </c>
      <c r="I211" s="47"/>
      <c r="J211" s="47">
        <v>0</v>
      </c>
      <c r="K211" s="47"/>
      <c r="L211" s="47">
        <v>0</v>
      </c>
      <c r="M211" s="216"/>
      <c r="N211" s="3">
        <v>256352</v>
      </c>
      <c r="O211" s="3"/>
      <c r="P211" s="3">
        <v>527359226</v>
      </c>
      <c r="Q211" s="47"/>
      <c r="R211" s="47">
        <v>16730147</v>
      </c>
      <c r="S211" s="47"/>
      <c r="T211" s="47">
        <v>2098</v>
      </c>
      <c r="U211" s="47"/>
      <c r="V211" s="47">
        <v>48278416709</v>
      </c>
      <c r="W211" s="47"/>
      <c r="X211" s="3">
        <v>34891004311</v>
      </c>
      <c r="Y211" s="216"/>
      <c r="Z211" s="191">
        <f>X211/درآمدها!$J$6</f>
        <v>3.4596678190135437E-3</v>
      </c>
    </row>
    <row r="212" spans="2:26" s="140" customFormat="1">
      <c r="B212" s="210" t="s">
        <v>219</v>
      </c>
      <c r="C212" s="210"/>
      <c r="D212" s="198">
        <v>15808871</v>
      </c>
      <c r="E212" s="217"/>
      <c r="F212" s="217">
        <v>44039827688</v>
      </c>
      <c r="G212" s="217"/>
      <c r="H212" s="3">
        <v>67573675339</v>
      </c>
      <c r="I212" s="47"/>
      <c r="J212" s="47">
        <v>0</v>
      </c>
      <c r="K212" s="47"/>
      <c r="L212" s="47">
        <v>0</v>
      </c>
      <c r="M212" s="216"/>
      <c r="N212" s="3">
        <v>887573</v>
      </c>
      <c r="O212" s="3"/>
      <c r="P212" s="3">
        <v>3721983395</v>
      </c>
      <c r="Q212" s="47"/>
      <c r="R212" s="47">
        <v>14921298</v>
      </c>
      <c r="S212" s="47"/>
      <c r="T212" s="47">
        <v>4842</v>
      </c>
      <c r="U212" s="47"/>
      <c r="V212" s="47">
        <v>41567256309</v>
      </c>
      <c r="W212" s="47"/>
      <c r="X212" s="3">
        <v>71819043817</v>
      </c>
      <c r="Y212" s="216"/>
      <c r="Z212" s="191">
        <f>X212/درآمدها!$J$6</f>
        <v>7.1213207986582372E-3</v>
      </c>
    </row>
    <row r="213" spans="2:26" s="140" customFormat="1">
      <c r="B213" s="210" t="s">
        <v>220</v>
      </c>
      <c r="C213" s="210"/>
      <c r="D213" s="198">
        <v>42841</v>
      </c>
      <c r="E213" s="217"/>
      <c r="F213" s="217">
        <v>4373769318</v>
      </c>
      <c r="G213" s="217"/>
      <c r="H213" s="203">
        <v>6281449170</v>
      </c>
      <c r="I213" s="47"/>
      <c r="J213" s="47">
        <v>0</v>
      </c>
      <c r="K213" s="47"/>
      <c r="L213" s="194">
        <v>0</v>
      </c>
      <c r="M213" s="216"/>
      <c r="N213" s="3">
        <v>0</v>
      </c>
      <c r="O213" s="3"/>
      <c r="P213" s="3">
        <v>0</v>
      </c>
      <c r="Q213" s="47"/>
      <c r="R213" s="47">
        <v>42841</v>
      </c>
      <c r="S213" s="47"/>
      <c r="T213" s="47">
        <v>135460</v>
      </c>
      <c r="U213" s="47"/>
      <c r="V213" s="194">
        <v>4373769318</v>
      </c>
      <c r="W213" s="47"/>
      <c r="X213" s="203">
        <v>5768712574</v>
      </c>
      <c r="Y213" s="216"/>
      <c r="Z213" s="191">
        <f>X213/درآمدها!$J$6</f>
        <v>5.7200500941483447E-4</v>
      </c>
    </row>
    <row r="214" spans="2:26" s="140" customFormat="1">
      <c r="B214" s="215" t="s">
        <v>167</v>
      </c>
      <c r="C214" s="210"/>
      <c r="D214" s="198">
        <v>2546976</v>
      </c>
      <c r="E214" s="188"/>
      <c r="F214" s="188">
        <v>73063815191</v>
      </c>
      <c r="G214" s="188"/>
      <c r="H214" s="189">
        <v>67599633862</v>
      </c>
      <c r="I214" s="47"/>
      <c r="J214" s="47">
        <v>0</v>
      </c>
      <c r="K214" s="47"/>
      <c r="L214" s="47">
        <v>0</v>
      </c>
      <c r="M214" s="216"/>
      <c r="N214" s="47">
        <v>396799</v>
      </c>
      <c r="O214" s="47"/>
      <c r="P214" s="47">
        <v>10404292035</v>
      </c>
      <c r="Q214" s="47"/>
      <c r="R214" s="47">
        <v>2150177</v>
      </c>
      <c r="S214" s="47"/>
      <c r="T214" s="47">
        <v>23870</v>
      </c>
      <c r="U214" s="47"/>
      <c r="V214" s="47">
        <v>61681042521</v>
      </c>
      <c r="W214" s="47"/>
      <c r="X214" s="3">
        <v>51019342881</v>
      </c>
      <c r="Y214" s="216"/>
      <c r="Z214" s="191">
        <f>X214/درآمدها!$J$6</f>
        <v>5.0588964748419576E-3</v>
      </c>
    </row>
    <row r="215" spans="2:26" s="140" customFormat="1">
      <c r="B215" s="210" t="s">
        <v>166</v>
      </c>
      <c r="C215" s="210"/>
      <c r="D215" s="198">
        <v>33309395</v>
      </c>
      <c r="E215" s="188"/>
      <c r="F215" s="188">
        <v>37716581928</v>
      </c>
      <c r="G215" s="188"/>
      <c r="H215" s="189">
        <v>33607872163</v>
      </c>
      <c r="I215" s="47"/>
      <c r="J215" s="47">
        <v>0</v>
      </c>
      <c r="K215" s="47"/>
      <c r="L215" s="47">
        <v>0</v>
      </c>
      <c r="M215" s="216"/>
      <c r="N215" s="47">
        <v>0</v>
      </c>
      <c r="O215" s="47"/>
      <c r="P215" s="47">
        <v>0</v>
      </c>
      <c r="Q215" s="47"/>
      <c r="R215" s="47">
        <v>33309395</v>
      </c>
      <c r="S215" s="47"/>
      <c r="T215" s="47">
        <v>950</v>
      </c>
      <c r="U215" s="47"/>
      <c r="V215" s="47">
        <v>37716581928</v>
      </c>
      <c r="W215" s="47"/>
      <c r="X215" s="3">
        <v>31455643898</v>
      </c>
      <c r="Y215" s="216"/>
      <c r="Z215" s="191">
        <f>X215/درآمدها!$J$6</f>
        <v>3.1190297060595361E-3</v>
      </c>
    </row>
    <row r="216" spans="2:26" s="140" customFormat="1">
      <c r="B216" s="215" t="s">
        <v>165</v>
      </c>
      <c r="C216" s="210"/>
      <c r="D216" s="198">
        <v>2287357</v>
      </c>
      <c r="E216" s="188"/>
      <c r="F216" s="188">
        <v>16287988253</v>
      </c>
      <c r="G216" s="188"/>
      <c r="H216" s="189">
        <v>9272341190</v>
      </c>
      <c r="I216" s="47"/>
      <c r="J216" s="47">
        <v>0</v>
      </c>
      <c r="K216" s="47"/>
      <c r="L216" s="47">
        <v>0</v>
      </c>
      <c r="M216" s="216"/>
      <c r="N216" s="47">
        <v>68873</v>
      </c>
      <c r="O216" s="47"/>
      <c r="P216" s="47">
        <v>271111848</v>
      </c>
      <c r="Q216" s="47"/>
      <c r="R216" s="47">
        <v>2218484</v>
      </c>
      <c r="S216" s="47"/>
      <c r="T216" s="47">
        <v>3689</v>
      </c>
      <c r="U216" s="47"/>
      <c r="V216" s="47">
        <v>15797552079</v>
      </c>
      <c r="W216" s="47"/>
      <c r="X216" s="3">
        <v>8135292754</v>
      </c>
      <c r="Y216" s="216"/>
      <c r="Z216" s="191">
        <f>X216/درآمدها!$J$6</f>
        <v>8.0666667798939026E-4</v>
      </c>
    </row>
    <row r="217" spans="2:26" s="140" customFormat="1">
      <c r="B217" s="215" t="s">
        <v>163</v>
      </c>
      <c r="C217" s="210"/>
      <c r="D217" s="198">
        <v>2452908</v>
      </c>
      <c r="E217" s="188"/>
      <c r="F217" s="188">
        <v>39360089634</v>
      </c>
      <c r="G217" s="188"/>
      <c r="H217" s="189">
        <v>36574697964</v>
      </c>
      <c r="I217" s="47"/>
      <c r="J217" s="47">
        <v>0</v>
      </c>
      <c r="K217" s="47"/>
      <c r="L217" s="47">
        <v>0</v>
      </c>
      <c r="M217" s="216"/>
      <c r="N217" s="47">
        <v>350</v>
      </c>
      <c r="O217" s="47"/>
      <c r="P217" s="47">
        <v>4940430</v>
      </c>
      <c r="Q217" s="47"/>
      <c r="R217" s="47">
        <v>2452558</v>
      </c>
      <c r="S217" s="47"/>
      <c r="T217" s="47">
        <v>13720</v>
      </c>
      <c r="U217" s="47"/>
      <c r="V217" s="47">
        <v>39354473430</v>
      </c>
      <c r="W217" s="47"/>
      <c r="X217" s="3">
        <v>33448883645</v>
      </c>
      <c r="Y217" s="216"/>
      <c r="Z217" s="191">
        <f>X217/درآمدها!$J$6</f>
        <v>3.3166722659241869E-3</v>
      </c>
    </row>
    <row r="218" spans="2:26" s="140" customFormat="1">
      <c r="B218" s="210" t="s">
        <v>161</v>
      </c>
      <c r="C218" s="210"/>
      <c r="D218" s="198">
        <v>4727556</v>
      </c>
      <c r="E218" s="188"/>
      <c r="F218" s="188">
        <v>26793493617</v>
      </c>
      <c r="G218" s="188"/>
      <c r="H218" s="189">
        <v>25000951867</v>
      </c>
      <c r="I218" s="47"/>
      <c r="J218" s="47">
        <v>0</v>
      </c>
      <c r="K218" s="47"/>
      <c r="L218" s="47">
        <v>0</v>
      </c>
      <c r="M218" s="216"/>
      <c r="N218" s="47">
        <v>168278</v>
      </c>
      <c r="O218" s="47"/>
      <c r="P218" s="47">
        <v>878744293</v>
      </c>
      <c r="Q218" s="47"/>
      <c r="R218" s="47">
        <v>4559278</v>
      </c>
      <c r="S218" s="47"/>
      <c r="T218" s="47">
        <v>5450</v>
      </c>
      <c r="U218" s="47"/>
      <c r="V218" s="47">
        <v>25839775561</v>
      </c>
      <c r="W218" s="47"/>
      <c r="X218" s="3">
        <v>24700219117</v>
      </c>
      <c r="Y218" s="216"/>
      <c r="Z218" s="191">
        <f>X218/درآمدها!$J$6</f>
        <v>2.4491858256635787E-3</v>
      </c>
    </row>
    <row r="219" spans="2:26" s="140" customFormat="1">
      <c r="B219" s="215" t="s">
        <v>160</v>
      </c>
      <c r="C219" s="210"/>
      <c r="D219" s="198">
        <v>3449145</v>
      </c>
      <c r="E219" s="188"/>
      <c r="F219" s="188">
        <v>23243248379</v>
      </c>
      <c r="G219" s="188"/>
      <c r="H219" s="189">
        <v>21051742688</v>
      </c>
      <c r="I219" s="47"/>
      <c r="J219" s="47">
        <v>595516</v>
      </c>
      <c r="K219" s="47"/>
      <c r="L219" s="47">
        <v>3739343385</v>
      </c>
      <c r="M219" s="216"/>
      <c r="N219" s="47">
        <v>129228</v>
      </c>
      <c r="O219" s="47"/>
      <c r="P219" s="47">
        <v>786105465</v>
      </c>
      <c r="Q219" s="47"/>
      <c r="R219" s="47">
        <v>3915433</v>
      </c>
      <c r="S219" s="47"/>
      <c r="T219" s="47">
        <v>6240</v>
      </c>
      <c r="U219" s="47"/>
      <c r="V219" s="47">
        <v>26111744495</v>
      </c>
      <c r="W219" s="47"/>
      <c r="X219" s="3">
        <v>24286929726</v>
      </c>
      <c r="Y219" s="216"/>
      <c r="Z219" s="191">
        <f>X219/درآمدها!$J$6</f>
        <v>2.4082055204468667E-3</v>
      </c>
    </row>
    <row r="220" spans="2:26" s="140" customFormat="1">
      <c r="B220" s="215" t="s">
        <v>159</v>
      </c>
      <c r="C220" s="210"/>
      <c r="D220" s="198">
        <v>2486988</v>
      </c>
      <c r="E220" s="188"/>
      <c r="F220" s="188">
        <v>35200003992</v>
      </c>
      <c r="G220" s="188"/>
      <c r="H220" s="189">
        <v>29740450775</v>
      </c>
      <c r="I220" s="47"/>
      <c r="J220" s="47">
        <v>0</v>
      </c>
      <c r="K220" s="47"/>
      <c r="L220" s="47">
        <v>0</v>
      </c>
      <c r="M220" s="216"/>
      <c r="N220" s="47">
        <v>535135</v>
      </c>
      <c r="O220" s="47"/>
      <c r="P220" s="47">
        <v>6047050201</v>
      </c>
      <c r="Q220" s="47"/>
      <c r="R220" s="47">
        <v>1951853</v>
      </c>
      <c r="S220" s="47"/>
      <c r="T220" s="47">
        <v>11210</v>
      </c>
      <c r="U220" s="47"/>
      <c r="V220" s="47">
        <v>27625880539</v>
      </c>
      <c r="W220" s="47"/>
      <c r="X220" s="3">
        <v>21750084514</v>
      </c>
      <c r="Y220" s="216"/>
      <c r="Z220" s="191">
        <f>X220/درآمدها!$J$6</f>
        <v>2.156660977230379E-3</v>
      </c>
    </row>
    <row r="221" spans="2:26" s="140" customFormat="1">
      <c r="B221" s="215" t="s">
        <v>385</v>
      </c>
      <c r="C221" s="210"/>
      <c r="D221" s="198">
        <v>1871145</v>
      </c>
      <c r="E221" s="188"/>
      <c r="F221" s="188">
        <v>28781234294</v>
      </c>
      <c r="G221" s="188"/>
      <c r="H221" s="189">
        <v>22078338732</v>
      </c>
      <c r="I221" s="47"/>
      <c r="J221" s="47">
        <v>0</v>
      </c>
      <c r="K221" s="47"/>
      <c r="L221" s="47">
        <v>0</v>
      </c>
      <c r="M221" s="216"/>
      <c r="N221" s="47">
        <v>0</v>
      </c>
      <c r="O221" s="47"/>
      <c r="P221" s="47">
        <v>0</v>
      </c>
      <c r="Q221" s="47"/>
      <c r="R221" s="47">
        <v>1871145</v>
      </c>
      <c r="S221" s="47"/>
      <c r="T221" s="47">
        <v>10700</v>
      </c>
      <c r="U221" s="47"/>
      <c r="V221" s="47">
        <v>28781234294</v>
      </c>
      <c r="W221" s="47"/>
      <c r="X221" s="3">
        <v>19902125056</v>
      </c>
      <c r="Y221" s="216"/>
      <c r="Z221" s="191">
        <f>X221/درآمدها!$J$6</f>
        <v>1.9734238938063087E-3</v>
      </c>
    </row>
    <row r="222" spans="2:26" s="140" customFormat="1">
      <c r="B222" s="215" t="s">
        <v>373</v>
      </c>
      <c r="C222" s="210"/>
      <c r="D222" s="198">
        <v>10717230</v>
      </c>
      <c r="E222" s="188"/>
      <c r="F222" s="188">
        <v>13049167021</v>
      </c>
      <c r="G222" s="188"/>
      <c r="H222" s="189">
        <v>16214569901</v>
      </c>
      <c r="I222" s="47"/>
      <c r="J222" s="47">
        <v>0</v>
      </c>
      <c r="K222" s="47"/>
      <c r="L222" s="47">
        <v>0</v>
      </c>
      <c r="M222" s="216"/>
      <c r="N222" s="47">
        <v>36338</v>
      </c>
      <c r="O222" s="47"/>
      <c r="P222" s="47">
        <v>52087638</v>
      </c>
      <c r="Q222" s="47"/>
      <c r="R222" s="47">
        <v>10680892</v>
      </c>
      <c r="S222" s="47"/>
      <c r="T222" s="47">
        <v>1387</v>
      </c>
      <c r="U222" s="47"/>
      <c r="V222" s="47">
        <v>13004922321</v>
      </c>
      <c r="W222" s="47"/>
      <c r="X222" s="3">
        <v>14726251545</v>
      </c>
      <c r="Y222" s="216"/>
      <c r="Z222" s="191">
        <f>X222/درآمدها!$J$6</f>
        <v>1.460202696110778E-3</v>
      </c>
    </row>
    <row r="223" spans="2:26" s="140" customFormat="1">
      <c r="B223" s="215" t="s">
        <v>394</v>
      </c>
      <c r="C223" s="210"/>
      <c r="D223" s="198">
        <v>18792661</v>
      </c>
      <c r="E223" s="188"/>
      <c r="F223" s="188">
        <v>28974187469</v>
      </c>
      <c r="G223" s="188"/>
      <c r="H223" s="189">
        <v>21893949955</v>
      </c>
      <c r="I223" s="47"/>
      <c r="J223" s="47">
        <v>0</v>
      </c>
      <c r="K223" s="47"/>
      <c r="L223" s="47">
        <v>0</v>
      </c>
      <c r="M223" s="216"/>
      <c r="N223" s="47">
        <v>85644</v>
      </c>
      <c r="O223" s="47"/>
      <c r="P223" s="47">
        <v>98755933</v>
      </c>
      <c r="Q223" s="47"/>
      <c r="R223" s="47">
        <v>18707017</v>
      </c>
      <c r="S223" s="47"/>
      <c r="T223" s="47">
        <v>1106</v>
      </c>
      <c r="U223" s="47"/>
      <c r="V223" s="47">
        <v>28842143087</v>
      </c>
      <c r="W223" s="47"/>
      <c r="X223" s="3">
        <v>20566855539</v>
      </c>
      <c r="Y223" s="216"/>
      <c r="Z223" s="191">
        <f>X223/درآمدها!$J$6</f>
        <v>2.0393362028890082E-3</v>
      </c>
    </row>
    <row r="224" spans="2:26" s="140" customFormat="1">
      <c r="B224" s="215" t="s">
        <v>358</v>
      </c>
      <c r="C224" s="210"/>
      <c r="D224" s="198">
        <v>2080441</v>
      </c>
      <c r="E224" s="188"/>
      <c r="F224" s="188">
        <v>18404393971</v>
      </c>
      <c r="G224" s="188"/>
      <c r="H224" s="189">
        <v>18819367626</v>
      </c>
      <c r="I224" s="47"/>
      <c r="J224" s="47">
        <v>0</v>
      </c>
      <c r="K224" s="47"/>
      <c r="L224" s="47">
        <v>0</v>
      </c>
      <c r="M224" s="216"/>
      <c r="N224" s="47">
        <v>0</v>
      </c>
      <c r="O224" s="47"/>
      <c r="P224" s="47">
        <v>0</v>
      </c>
      <c r="Q224" s="47"/>
      <c r="R224" s="47">
        <v>2080441</v>
      </c>
      <c r="S224" s="47"/>
      <c r="T224" s="47">
        <v>8630</v>
      </c>
      <c r="U224" s="47"/>
      <c r="V224" s="47">
        <v>18404393971</v>
      </c>
      <c r="W224" s="47"/>
      <c r="X224" s="3">
        <v>17847378307</v>
      </c>
      <c r="Y224" s="216"/>
      <c r="Z224" s="191">
        <f>X224/درآمدها!$J$6</f>
        <v>1.769682518511564E-3</v>
      </c>
    </row>
    <row r="225" spans="2:26" s="140" customFormat="1">
      <c r="B225" s="215" t="s">
        <v>375</v>
      </c>
      <c r="C225" s="210"/>
      <c r="D225" s="198">
        <v>1184718</v>
      </c>
      <c r="E225" s="188"/>
      <c r="F225" s="188">
        <v>24181705693</v>
      </c>
      <c r="G225" s="188"/>
      <c r="H225" s="189">
        <v>34564583037</v>
      </c>
      <c r="I225" s="47"/>
      <c r="J225" s="47">
        <v>0</v>
      </c>
      <c r="K225" s="47"/>
      <c r="L225" s="47">
        <v>0</v>
      </c>
      <c r="M225" s="216"/>
      <c r="N225" s="47">
        <v>0</v>
      </c>
      <c r="O225" s="47"/>
      <c r="P225" s="47">
        <v>0</v>
      </c>
      <c r="Q225" s="210"/>
      <c r="R225" s="210">
        <v>1184718</v>
      </c>
      <c r="S225" s="210"/>
      <c r="T225" s="47">
        <v>31430</v>
      </c>
      <c r="U225" s="210"/>
      <c r="V225" s="3">
        <v>24181705693</v>
      </c>
      <c r="W225" s="3"/>
      <c r="X225" s="3">
        <v>37014134408</v>
      </c>
      <c r="Y225" s="216"/>
      <c r="Z225" s="191">
        <f>X225/درآمدها!$J$6</f>
        <v>3.6701898437365254E-3</v>
      </c>
    </row>
    <row r="226" spans="2:26" s="140" customFormat="1">
      <c r="B226" s="215" t="s">
        <v>359</v>
      </c>
      <c r="C226" s="210"/>
      <c r="D226" s="198">
        <v>17046061</v>
      </c>
      <c r="E226" s="188"/>
      <c r="F226" s="188">
        <v>143073853448</v>
      </c>
      <c r="G226" s="188"/>
      <c r="H226" s="189">
        <v>151315607853</v>
      </c>
      <c r="I226" s="47"/>
      <c r="J226" s="47">
        <v>0</v>
      </c>
      <c r="K226" s="47"/>
      <c r="L226" s="47">
        <v>0</v>
      </c>
      <c r="M226" s="216"/>
      <c r="N226" s="47">
        <v>17046061</v>
      </c>
      <c r="O226" s="47"/>
      <c r="P226" s="47">
        <v>148506330860</v>
      </c>
      <c r="Q226" s="47"/>
      <c r="R226" s="47">
        <v>0</v>
      </c>
      <c r="S226" s="47"/>
      <c r="T226" s="47">
        <v>0</v>
      </c>
      <c r="U226" s="47"/>
      <c r="V226" s="47">
        <v>0</v>
      </c>
      <c r="W226" s="47"/>
      <c r="X226" s="3">
        <v>0</v>
      </c>
      <c r="Y226" s="216"/>
      <c r="Z226" s="191">
        <f>X226/درآمدها!$J$6</f>
        <v>0</v>
      </c>
    </row>
    <row r="227" spans="2:26" s="140" customFormat="1">
      <c r="B227" s="215" t="s">
        <v>332</v>
      </c>
      <c r="C227" s="210"/>
      <c r="D227" s="198">
        <v>28357279</v>
      </c>
      <c r="E227" s="188"/>
      <c r="F227" s="188">
        <v>52118706749</v>
      </c>
      <c r="G227" s="188"/>
      <c r="H227" s="189">
        <v>45101685107</v>
      </c>
      <c r="I227" s="47"/>
      <c r="J227" s="47">
        <v>0</v>
      </c>
      <c r="K227" s="47"/>
      <c r="L227" s="47">
        <v>0</v>
      </c>
      <c r="M227" s="216"/>
      <c r="N227" s="47">
        <v>1015807</v>
      </c>
      <c r="O227" s="47"/>
      <c r="P227" s="47">
        <v>1519743555</v>
      </c>
      <c r="Q227" s="47"/>
      <c r="R227" s="47">
        <v>27341472</v>
      </c>
      <c r="S227" s="47"/>
      <c r="T227" s="47">
        <v>1392</v>
      </c>
      <c r="U227" s="47"/>
      <c r="V227" s="47">
        <v>50251724125</v>
      </c>
      <c r="W227" s="47"/>
      <c r="X227" s="3">
        <v>37832876020</v>
      </c>
      <c r="Y227" s="216"/>
      <c r="Z227" s="191">
        <f>X227/درآمدها!$J$6</f>
        <v>3.7513733482833021E-3</v>
      </c>
    </row>
    <row r="228" spans="2:26" s="140" customFormat="1">
      <c r="B228" s="215" t="s">
        <v>335</v>
      </c>
      <c r="C228" s="210"/>
      <c r="D228" s="198">
        <v>552120</v>
      </c>
      <c r="E228" s="188"/>
      <c r="F228" s="188">
        <v>26495511908</v>
      </c>
      <c r="G228" s="188"/>
      <c r="H228" s="189">
        <v>23929201034</v>
      </c>
      <c r="I228" s="47"/>
      <c r="J228" s="47">
        <v>0</v>
      </c>
      <c r="K228" s="47"/>
      <c r="L228" s="47">
        <v>0</v>
      </c>
      <c r="M228" s="216"/>
      <c r="N228" s="47">
        <v>14547</v>
      </c>
      <c r="O228" s="47"/>
      <c r="P228" s="47">
        <v>622051765</v>
      </c>
      <c r="Q228" s="47"/>
      <c r="R228" s="47">
        <v>537573</v>
      </c>
      <c r="S228" s="47"/>
      <c r="T228" s="47">
        <v>38900</v>
      </c>
      <c r="U228" s="47"/>
      <c r="V228" s="47">
        <v>25797420530</v>
      </c>
      <c r="W228" s="47"/>
      <c r="X228" s="3">
        <v>20787165745</v>
      </c>
      <c r="Y228" s="216"/>
      <c r="Z228" s="191">
        <f>X228/درآمدها!$J$6</f>
        <v>2.0611813788863681E-3</v>
      </c>
    </row>
    <row r="229" spans="2:26" s="140" customFormat="1">
      <c r="B229" s="215" t="s">
        <v>284</v>
      </c>
      <c r="C229" s="210"/>
      <c r="D229" s="198">
        <v>1914649</v>
      </c>
      <c r="E229" s="188"/>
      <c r="F229" s="188">
        <v>98657299583</v>
      </c>
      <c r="G229" s="188"/>
      <c r="H229" s="189">
        <v>71657619969</v>
      </c>
      <c r="I229" s="47"/>
      <c r="J229" s="47">
        <v>0</v>
      </c>
      <c r="K229" s="47"/>
      <c r="L229" s="47">
        <v>0</v>
      </c>
      <c r="M229" s="216"/>
      <c r="N229" s="199">
        <v>333462</v>
      </c>
      <c r="O229" s="199"/>
      <c r="P229" s="47">
        <v>11995238476</v>
      </c>
      <c r="Q229" s="47"/>
      <c r="R229" s="47">
        <v>1581187</v>
      </c>
      <c r="S229" s="47"/>
      <c r="T229" s="47">
        <v>34250</v>
      </c>
      <c r="U229" s="47"/>
      <c r="V229" s="47">
        <v>81474797499</v>
      </c>
      <c r="W229" s="47"/>
      <c r="X229" s="3">
        <v>53833428609</v>
      </c>
      <c r="Y229" s="216"/>
      <c r="Z229" s="191">
        <f>X229/درآمدها!$J$6</f>
        <v>5.3379312009944951E-3</v>
      </c>
    </row>
    <row r="230" spans="2:26" s="140" customFormat="1">
      <c r="B230" s="215" t="s">
        <v>242</v>
      </c>
      <c r="C230" s="210"/>
      <c r="D230" s="198">
        <v>1407256</v>
      </c>
      <c r="E230" s="188"/>
      <c r="F230" s="188">
        <v>38760481714</v>
      </c>
      <c r="G230" s="188"/>
      <c r="H230" s="189">
        <v>43323401150</v>
      </c>
      <c r="I230" s="47"/>
      <c r="J230" s="47">
        <v>0</v>
      </c>
      <c r="K230" s="47"/>
      <c r="L230" s="47">
        <v>0</v>
      </c>
      <c r="M230" s="216"/>
      <c r="N230" s="199">
        <v>42372</v>
      </c>
      <c r="O230" s="199"/>
      <c r="P230" s="47">
        <v>1277558707</v>
      </c>
      <c r="Q230" s="47"/>
      <c r="R230" s="47">
        <v>1364884</v>
      </c>
      <c r="S230" s="47"/>
      <c r="T230" s="47">
        <v>29330</v>
      </c>
      <c r="U230" s="47"/>
      <c r="V230" s="47">
        <v>37593416780</v>
      </c>
      <c r="W230" s="47"/>
      <c r="X230" s="3">
        <v>39793857039</v>
      </c>
      <c r="Y230" s="216"/>
      <c r="Z230" s="191">
        <f>X230/درآمدها!$J$6</f>
        <v>3.9458172474803165E-3</v>
      </c>
    </row>
    <row r="231" spans="2:26" s="140" customFormat="1">
      <c r="B231" s="215" t="s">
        <v>240</v>
      </c>
      <c r="C231" s="210"/>
      <c r="D231" s="198">
        <v>16205765</v>
      </c>
      <c r="E231" s="188"/>
      <c r="F231" s="188">
        <v>63515714380</v>
      </c>
      <c r="G231" s="188"/>
      <c r="H231" s="189">
        <v>70156178745</v>
      </c>
      <c r="I231" s="47"/>
      <c r="J231" s="3">
        <v>0</v>
      </c>
      <c r="K231" s="3"/>
      <c r="L231" s="3">
        <v>0</v>
      </c>
      <c r="M231" s="216"/>
      <c r="N231" s="47">
        <v>179614</v>
      </c>
      <c r="O231" s="47"/>
      <c r="P231" s="47">
        <v>733285539</v>
      </c>
      <c r="Q231" s="47"/>
      <c r="R231" s="47">
        <v>16026151</v>
      </c>
      <c r="S231" s="47"/>
      <c r="T231" s="47">
        <v>3988</v>
      </c>
      <c r="U231" s="47"/>
      <c r="V231" s="47">
        <v>62811748136</v>
      </c>
      <c r="W231" s="47"/>
      <c r="X231" s="3">
        <v>63532012066</v>
      </c>
      <c r="Y231" s="216"/>
      <c r="Z231" s="191">
        <f>X231/درآمدها!$J$6</f>
        <v>6.2996082217279328E-3</v>
      </c>
    </row>
    <row r="232" spans="2:26" s="140" customFormat="1">
      <c r="B232" s="215" t="s">
        <v>236</v>
      </c>
      <c r="C232" s="210"/>
      <c r="D232" s="198">
        <v>4502457</v>
      </c>
      <c r="E232" s="188"/>
      <c r="F232" s="188">
        <v>56736975517</v>
      </c>
      <c r="G232" s="188"/>
      <c r="H232" s="189">
        <v>32985668600</v>
      </c>
      <c r="I232" s="47"/>
      <c r="J232" s="47">
        <v>0</v>
      </c>
      <c r="K232" s="47"/>
      <c r="L232" s="194">
        <v>0</v>
      </c>
      <c r="M232" s="216"/>
      <c r="N232" s="47">
        <v>103812</v>
      </c>
      <c r="O232" s="47"/>
      <c r="P232" s="194">
        <v>722075014</v>
      </c>
      <c r="Q232" s="47"/>
      <c r="R232" s="47">
        <v>4398645</v>
      </c>
      <c r="S232" s="47"/>
      <c r="T232" s="47">
        <v>6710</v>
      </c>
      <c r="U232" s="47"/>
      <c r="V232" s="47">
        <v>55428805577</v>
      </c>
      <c r="W232" s="47"/>
      <c r="X232" s="3">
        <v>29339294250</v>
      </c>
      <c r="Y232" s="216"/>
      <c r="Z232" s="191">
        <f>X232/درآمدها!$J$6</f>
        <v>2.9091800065294514E-3</v>
      </c>
    </row>
    <row r="233" spans="2:26" s="140" customFormat="1">
      <c r="B233" s="210" t="s">
        <v>225</v>
      </c>
      <c r="C233" s="210"/>
      <c r="D233" s="198">
        <v>12843562</v>
      </c>
      <c r="E233" s="188"/>
      <c r="F233" s="188">
        <v>39781493630</v>
      </c>
      <c r="G233" s="188"/>
      <c r="H233" s="189">
        <v>35747999860</v>
      </c>
      <c r="I233" s="47"/>
      <c r="J233" s="47">
        <v>0</v>
      </c>
      <c r="K233" s="47"/>
      <c r="L233" s="47">
        <v>0</v>
      </c>
      <c r="M233" s="216"/>
      <c r="N233" s="47">
        <v>142350</v>
      </c>
      <c r="O233" s="47"/>
      <c r="P233" s="47">
        <v>364511776</v>
      </c>
      <c r="Q233" s="47"/>
      <c r="R233" s="47">
        <v>12701212</v>
      </c>
      <c r="S233" s="47"/>
      <c r="T233" s="47">
        <v>2427</v>
      </c>
      <c r="U233" s="47"/>
      <c r="V233" s="47">
        <v>39340580461</v>
      </c>
      <c r="W233" s="47"/>
      <c r="X233" s="3">
        <v>30642427770</v>
      </c>
      <c r="Y233" s="216"/>
      <c r="Z233" s="191">
        <f>X233/درآمدها!$J$6</f>
        <v>3.0383940888423669E-3</v>
      </c>
    </row>
    <row r="234" spans="2:26" s="140" customFormat="1">
      <c r="B234" s="210" t="s">
        <v>221</v>
      </c>
      <c r="C234" s="210"/>
      <c r="D234" s="198">
        <v>16099524</v>
      </c>
      <c r="E234" s="188"/>
      <c r="F234" s="188">
        <v>54187637478</v>
      </c>
      <c r="G234" s="188"/>
      <c r="H234" s="189">
        <v>46938945467</v>
      </c>
      <c r="I234" s="47"/>
      <c r="J234" s="47">
        <v>0</v>
      </c>
      <c r="K234" s="47"/>
      <c r="L234" s="47">
        <v>0</v>
      </c>
      <c r="M234" s="216"/>
      <c r="N234" s="47">
        <v>0</v>
      </c>
      <c r="O234" s="47"/>
      <c r="P234" s="47">
        <v>0</v>
      </c>
      <c r="Q234" s="47"/>
      <c r="R234" s="47">
        <v>16099524</v>
      </c>
      <c r="S234" s="47"/>
      <c r="T234" s="47">
        <v>2704</v>
      </c>
      <c r="U234" s="47"/>
      <c r="V234" s="47">
        <v>54187637478</v>
      </c>
      <c r="W234" s="47"/>
      <c r="X234" s="3">
        <v>43274090878</v>
      </c>
      <c r="Y234" s="216"/>
      <c r="Z234" s="191">
        <f>X234/درآمدها!$J$6</f>
        <v>4.2909048496630455E-3</v>
      </c>
    </row>
    <row r="235" spans="2:26" s="140" customFormat="1">
      <c r="B235" s="210" t="s">
        <v>222</v>
      </c>
      <c r="C235" s="210"/>
      <c r="D235" s="198">
        <v>10700077</v>
      </c>
      <c r="E235" s="188"/>
      <c r="F235" s="188">
        <v>65630766803</v>
      </c>
      <c r="G235" s="188"/>
      <c r="H235" s="189">
        <v>54245698867</v>
      </c>
      <c r="I235" s="47"/>
      <c r="J235" s="47">
        <v>0</v>
      </c>
      <c r="K235" s="47"/>
      <c r="L235" s="47">
        <v>0</v>
      </c>
      <c r="M235" s="216"/>
      <c r="N235" s="47">
        <v>493674</v>
      </c>
      <c r="O235" s="47"/>
      <c r="P235" s="47">
        <v>2445986667</v>
      </c>
      <c r="Q235" s="47"/>
      <c r="R235" s="47">
        <v>10206403</v>
      </c>
      <c r="S235" s="47"/>
      <c r="T235" s="47">
        <v>5250</v>
      </c>
      <c r="U235" s="47"/>
      <c r="V235" s="47">
        <v>62602732222</v>
      </c>
      <c r="W235" s="47"/>
      <c r="X235" s="3">
        <v>53264793241</v>
      </c>
      <c r="Y235" s="216"/>
      <c r="Z235" s="191">
        <f>X235/درآمدها!$J$6</f>
        <v>5.28154734153642E-3</v>
      </c>
    </row>
    <row r="236" spans="2:26" s="140" customFormat="1">
      <c r="B236" s="210" t="s">
        <v>191</v>
      </c>
      <c r="C236" s="210"/>
      <c r="D236" s="198">
        <v>2927062</v>
      </c>
      <c r="E236" s="188"/>
      <c r="F236" s="188">
        <v>13148754746</v>
      </c>
      <c r="G236" s="188"/>
      <c r="H236" s="189">
        <v>11256692891</v>
      </c>
      <c r="I236" s="47"/>
      <c r="J236" s="47">
        <v>0</v>
      </c>
      <c r="K236" s="47"/>
      <c r="L236" s="47">
        <v>0</v>
      </c>
      <c r="M236" s="216"/>
      <c r="N236" s="47">
        <v>0</v>
      </c>
      <c r="O236" s="47"/>
      <c r="P236" s="47">
        <v>0</v>
      </c>
      <c r="Q236" s="47"/>
      <c r="R236" s="47">
        <v>2927062</v>
      </c>
      <c r="S236" s="47"/>
      <c r="T236" s="47">
        <v>3480</v>
      </c>
      <c r="U236" s="47"/>
      <c r="V236" s="47">
        <v>13148754746</v>
      </c>
      <c r="W236" s="47"/>
      <c r="X236" s="3">
        <v>10125568017</v>
      </c>
      <c r="Y236" s="216"/>
      <c r="Z236" s="191">
        <f>X236/درآمدها!$J$6</f>
        <v>1.0040152901704671E-3</v>
      </c>
    </row>
    <row r="237" spans="2:26" s="140" customFormat="1">
      <c r="B237" s="210" t="s">
        <v>190</v>
      </c>
      <c r="C237" s="210"/>
      <c r="D237" s="198">
        <v>4555587</v>
      </c>
      <c r="E237" s="188"/>
      <c r="F237" s="188">
        <v>34400981802</v>
      </c>
      <c r="G237" s="188"/>
      <c r="H237" s="189">
        <v>34054179059</v>
      </c>
      <c r="I237" s="47"/>
      <c r="J237" s="47">
        <v>0</v>
      </c>
      <c r="K237" s="47"/>
      <c r="L237" s="47">
        <v>0</v>
      </c>
      <c r="M237" s="216"/>
      <c r="N237" s="47">
        <v>2488</v>
      </c>
      <c r="O237" s="47"/>
      <c r="P237" s="47">
        <v>17928663</v>
      </c>
      <c r="Q237" s="47"/>
      <c r="R237" s="47">
        <v>4553099</v>
      </c>
      <c r="S237" s="47"/>
      <c r="T237" s="47">
        <v>7410</v>
      </c>
      <c r="U237" s="47"/>
      <c r="V237" s="47">
        <v>34382193961</v>
      </c>
      <c r="W237" s="47"/>
      <c r="X237" s="3">
        <v>33537719737</v>
      </c>
      <c r="Y237" s="216"/>
      <c r="Z237" s="191">
        <f>X237/درآمدها!$J$6</f>
        <v>3.3254809366612004E-3</v>
      </c>
    </row>
    <row r="238" spans="2:26" s="140" customFormat="1">
      <c r="B238" s="210" t="s">
        <v>189</v>
      </c>
      <c r="C238" s="210"/>
      <c r="D238" s="198">
        <v>4401015</v>
      </c>
      <c r="E238" s="188"/>
      <c r="F238" s="188">
        <v>58760381389</v>
      </c>
      <c r="G238" s="188"/>
      <c r="H238" s="189">
        <v>44185772506</v>
      </c>
      <c r="I238" s="47"/>
      <c r="J238" s="47">
        <v>0</v>
      </c>
      <c r="K238" s="47"/>
      <c r="L238" s="47">
        <v>0</v>
      </c>
      <c r="M238" s="216"/>
      <c r="N238" s="47">
        <v>580926</v>
      </c>
      <c r="O238" s="47"/>
      <c r="P238" s="47">
        <v>5672802273</v>
      </c>
      <c r="Q238" s="47"/>
      <c r="R238" s="47">
        <v>3820089</v>
      </c>
      <c r="S238" s="47"/>
      <c r="T238" s="47">
        <v>10230</v>
      </c>
      <c r="U238" s="47"/>
      <c r="V238" s="47">
        <v>51004117591</v>
      </c>
      <c r="W238" s="47"/>
      <c r="X238" s="3">
        <v>38846987386</v>
      </c>
      <c r="Y238" s="216"/>
      <c r="Z238" s="191">
        <f>X238/درآمدها!$J$6</f>
        <v>3.8519290223640265E-3</v>
      </c>
    </row>
    <row r="239" spans="2:26" s="140" customFormat="1">
      <c r="B239" s="210" t="s">
        <v>188</v>
      </c>
      <c r="C239" s="210"/>
      <c r="D239" s="198">
        <v>4408939</v>
      </c>
      <c r="E239" s="188"/>
      <c r="F239" s="188">
        <v>40667481903</v>
      </c>
      <c r="G239" s="188"/>
      <c r="H239" s="189">
        <v>50357289794</v>
      </c>
      <c r="I239" s="47"/>
      <c r="J239" s="47">
        <v>0</v>
      </c>
      <c r="K239" s="47"/>
      <c r="L239" s="47">
        <v>0</v>
      </c>
      <c r="M239" s="216"/>
      <c r="N239" s="47">
        <v>131480</v>
      </c>
      <c r="O239" s="47"/>
      <c r="P239" s="47">
        <v>1449391004</v>
      </c>
      <c r="Q239" s="47"/>
      <c r="R239" s="47">
        <v>4277459</v>
      </c>
      <c r="S239" s="47"/>
      <c r="T239" s="47">
        <v>10990</v>
      </c>
      <c r="U239" s="47"/>
      <c r="V239" s="47">
        <v>39454727423</v>
      </c>
      <c r="W239" s="47"/>
      <c r="X239" s="3">
        <v>46729569230</v>
      </c>
      <c r="Y239" s="216"/>
      <c r="Z239" s="191">
        <f>X239/درآمدها!$J$6</f>
        <v>4.6335377858535177E-3</v>
      </c>
    </row>
    <row r="240" spans="2:26" s="140" customFormat="1">
      <c r="B240" s="210" t="s">
        <v>187</v>
      </c>
      <c r="C240" s="210"/>
      <c r="D240" s="198">
        <v>5772179</v>
      </c>
      <c r="E240" s="188"/>
      <c r="F240" s="188">
        <v>19260645516</v>
      </c>
      <c r="G240" s="188"/>
      <c r="H240" s="189">
        <v>27254714043</v>
      </c>
      <c r="I240" s="47"/>
      <c r="J240" s="47">
        <v>0</v>
      </c>
      <c r="K240" s="47"/>
      <c r="L240" s="47">
        <v>0</v>
      </c>
      <c r="M240" s="216"/>
      <c r="N240" s="47">
        <v>0</v>
      </c>
      <c r="O240" s="47"/>
      <c r="P240" s="47">
        <v>0</v>
      </c>
      <c r="Q240" s="47"/>
      <c r="R240" s="47">
        <v>5772179</v>
      </c>
      <c r="S240" s="47"/>
      <c r="T240" s="47">
        <v>3848</v>
      </c>
      <c r="U240" s="47"/>
      <c r="V240" s="47">
        <v>19260645516</v>
      </c>
      <c r="W240" s="47"/>
      <c r="X240" s="3">
        <v>22079187293</v>
      </c>
      <c r="Y240" s="216"/>
      <c r="Z240" s="191">
        <f>X240/درآمدها!$J$6</f>
        <v>2.1892936376005268E-3</v>
      </c>
    </row>
    <row r="241" spans="2:26" s="140" customFormat="1">
      <c r="B241" s="210" t="s">
        <v>186</v>
      </c>
      <c r="C241" s="210"/>
      <c r="D241" s="198">
        <v>11660336</v>
      </c>
      <c r="E241" s="188"/>
      <c r="F241" s="188">
        <v>51204659114</v>
      </c>
      <c r="G241" s="188"/>
      <c r="H241" s="189">
        <v>48670428449</v>
      </c>
      <c r="I241" s="47"/>
      <c r="J241" s="47">
        <v>0</v>
      </c>
      <c r="K241" s="47"/>
      <c r="L241" s="47">
        <v>0</v>
      </c>
      <c r="M241" s="216"/>
      <c r="N241" s="47">
        <v>427163</v>
      </c>
      <c r="O241" s="47"/>
      <c r="P241" s="47">
        <v>1717121735</v>
      </c>
      <c r="Q241" s="47"/>
      <c r="R241" s="47">
        <v>11233173</v>
      </c>
      <c r="S241" s="47"/>
      <c r="T241" s="47">
        <v>4114</v>
      </c>
      <c r="U241" s="47"/>
      <c r="V241" s="47">
        <v>49328835313</v>
      </c>
      <c r="W241" s="47"/>
      <c r="X241" s="3">
        <v>45938304746</v>
      </c>
      <c r="Y241" s="216"/>
      <c r="Z241" s="191">
        <f>X241/درآمدها!$J$6</f>
        <v>4.5550788155349102E-3</v>
      </c>
    </row>
    <row r="242" spans="2:26" s="140" customFormat="1">
      <c r="B242" s="210" t="s">
        <v>184</v>
      </c>
      <c r="C242" s="210"/>
      <c r="D242" s="198">
        <v>7841654</v>
      </c>
      <c r="E242" s="188"/>
      <c r="F242" s="188">
        <v>25428834958</v>
      </c>
      <c r="G242" s="188"/>
      <c r="H242" s="189">
        <v>32692213894</v>
      </c>
      <c r="I242" s="47"/>
      <c r="J242" s="47">
        <v>0</v>
      </c>
      <c r="K242" s="47"/>
      <c r="L242" s="47">
        <v>0</v>
      </c>
      <c r="M242" s="216"/>
      <c r="N242" s="47">
        <v>803233</v>
      </c>
      <c r="O242" s="47"/>
      <c r="P242" s="47">
        <v>3209870188</v>
      </c>
      <c r="Q242" s="47"/>
      <c r="R242" s="47">
        <v>7038421</v>
      </c>
      <c r="S242" s="47"/>
      <c r="T242" s="47">
        <v>3740</v>
      </c>
      <c r="U242" s="47"/>
      <c r="V242" s="47">
        <v>22824119245</v>
      </c>
      <c r="W242" s="47"/>
      <c r="X242" s="3">
        <v>26167068562</v>
      </c>
      <c r="Y242" s="216"/>
      <c r="Z242" s="191">
        <f>X242/درآمدها!$J$6</f>
        <v>2.5946333964749599E-3</v>
      </c>
    </row>
    <row r="243" spans="2:26" s="140" customFormat="1">
      <c r="B243" s="210" t="s">
        <v>183</v>
      </c>
      <c r="C243" s="210"/>
      <c r="D243" s="198">
        <v>536513</v>
      </c>
      <c r="E243" s="188"/>
      <c r="F243" s="188">
        <v>24884512553</v>
      </c>
      <c r="G243" s="188"/>
      <c r="H243" s="189">
        <v>31999244863</v>
      </c>
      <c r="I243" s="47"/>
      <c r="J243" s="47">
        <v>0</v>
      </c>
      <c r="K243" s="47"/>
      <c r="L243" s="47">
        <v>0</v>
      </c>
      <c r="M243" s="216"/>
      <c r="N243" s="47">
        <v>21195</v>
      </c>
      <c r="O243" s="47"/>
      <c r="P243" s="47">
        <v>1217327374</v>
      </c>
      <c r="Q243" s="47"/>
      <c r="R243" s="47">
        <v>515318</v>
      </c>
      <c r="S243" s="47"/>
      <c r="T243" s="47">
        <v>58020</v>
      </c>
      <c r="U243" s="47"/>
      <c r="V243" s="47">
        <v>23901447382</v>
      </c>
      <c r="W243" s="47"/>
      <c r="X243" s="3">
        <v>29720852798</v>
      </c>
      <c r="Y243" s="216"/>
      <c r="Z243" s="191">
        <f>X243/درآمدها!$J$6</f>
        <v>2.9470139942765158E-3</v>
      </c>
    </row>
    <row r="244" spans="2:26" s="140" customFormat="1">
      <c r="B244" s="210" t="s">
        <v>182</v>
      </c>
      <c r="C244" s="210"/>
      <c r="D244" s="198">
        <v>4651896</v>
      </c>
      <c r="E244" s="188"/>
      <c r="F244" s="188">
        <v>13586303279</v>
      </c>
      <c r="G244" s="188"/>
      <c r="H244" s="189">
        <v>14016002395</v>
      </c>
      <c r="I244" s="47"/>
      <c r="J244" s="47">
        <v>0</v>
      </c>
      <c r="K244" s="47"/>
      <c r="L244" s="47">
        <v>0</v>
      </c>
      <c r="M244" s="216"/>
      <c r="N244" s="47">
        <v>140071</v>
      </c>
      <c r="O244" s="47"/>
      <c r="P244" s="47">
        <v>420441390</v>
      </c>
      <c r="Q244" s="47"/>
      <c r="R244" s="47">
        <v>4511825</v>
      </c>
      <c r="S244" s="47"/>
      <c r="T244" s="47">
        <v>2820</v>
      </c>
      <c r="U244" s="47"/>
      <c r="V244" s="47">
        <v>13177212644</v>
      </c>
      <c r="W244" s="47"/>
      <c r="X244" s="3">
        <v>12647642591</v>
      </c>
      <c r="Y244" s="216"/>
      <c r="Z244" s="191">
        <f>X244/درآمدها!$J$6</f>
        <v>1.2540952294879265E-3</v>
      </c>
    </row>
    <row r="245" spans="2:26" s="140" customFormat="1">
      <c r="B245" s="210" t="s">
        <v>181</v>
      </c>
      <c r="C245" s="210"/>
      <c r="D245" s="188">
        <v>6501228</v>
      </c>
      <c r="E245" s="188"/>
      <c r="F245" s="188">
        <v>23285789947</v>
      </c>
      <c r="G245" s="188"/>
      <c r="H245" s="189">
        <v>24040669982</v>
      </c>
      <c r="I245" s="47"/>
      <c r="J245" s="47">
        <v>800000</v>
      </c>
      <c r="K245" s="47"/>
      <c r="L245" s="47">
        <v>2762561265</v>
      </c>
      <c r="M245" s="216"/>
      <c r="N245" s="47">
        <v>0</v>
      </c>
      <c r="O245" s="47"/>
      <c r="P245" s="47">
        <v>0</v>
      </c>
      <c r="Q245" s="47"/>
      <c r="R245" s="47">
        <v>7301228</v>
      </c>
      <c r="S245" s="47"/>
      <c r="T245" s="47">
        <v>3372</v>
      </c>
      <c r="U245" s="47"/>
      <c r="V245" s="47">
        <v>26048351212</v>
      </c>
      <c r="W245" s="47"/>
      <c r="X245" s="3">
        <v>24473253360</v>
      </c>
      <c r="Y245" s="216"/>
      <c r="Z245" s="191">
        <f>X245/درآمدها!$J$6</f>
        <v>2.4266807089145209E-3</v>
      </c>
    </row>
    <row r="246" spans="2:26" s="140" customFormat="1">
      <c r="B246" s="210" t="s">
        <v>180</v>
      </c>
      <c r="C246" s="210"/>
      <c r="D246" s="188">
        <v>37812096</v>
      </c>
      <c r="E246" s="188"/>
      <c r="F246" s="188">
        <v>105122017192</v>
      </c>
      <c r="G246" s="188"/>
      <c r="H246" s="189">
        <v>58260026748</v>
      </c>
      <c r="I246" s="47"/>
      <c r="J246" s="47">
        <v>0</v>
      </c>
      <c r="K246" s="47"/>
      <c r="L246" s="47">
        <v>0</v>
      </c>
      <c r="M246" s="216"/>
      <c r="N246" s="47">
        <v>0</v>
      </c>
      <c r="O246" s="47"/>
      <c r="P246" s="47">
        <v>0</v>
      </c>
      <c r="Q246" s="47"/>
      <c r="R246" s="47">
        <v>37812096</v>
      </c>
      <c r="S246" s="47"/>
      <c r="T246" s="47">
        <v>1216</v>
      </c>
      <c r="U246" s="47"/>
      <c r="V246" s="47">
        <v>105122017192</v>
      </c>
      <c r="W246" s="47"/>
      <c r="X246" s="3">
        <v>45705930662</v>
      </c>
      <c r="Y246" s="216"/>
      <c r="Z246" s="191">
        <f>X246/درآمدها!$J$6</f>
        <v>4.5320374283274326E-3</v>
      </c>
    </row>
    <row r="247" spans="2:26" s="140" customFormat="1">
      <c r="B247" s="210" t="s">
        <v>179</v>
      </c>
      <c r="C247" s="210"/>
      <c r="D247" s="188">
        <v>15319490</v>
      </c>
      <c r="E247" s="188"/>
      <c r="F247" s="188">
        <v>52305550286</v>
      </c>
      <c r="G247" s="188"/>
      <c r="H247" s="189">
        <v>46583489110</v>
      </c>
      <c r="I247" s="47"/>
      <c r="J247" s="47">
        <v>1344760</v>
      </c>
      <c r="K247" s="47"/>
      <c r="L247" s="47">
        <v>3284899939</v>
      </c>
      <c r="M247" s="216"/>
      <c r="N247" s="47">
        <v>0</v>
      </c>
      <c r="O247" s="47"/>
      <c r="P247" s="47">
        <v>0</v>
      </c>
      <c r="Q247" s="47"/>
      <c r="R247" s="47">
        <v>16664250</v>
      </c>
      <c r="S247" s="47"/>
      <c r="T247" s="47">
        <v>2390</v>
      </c>
      <c r="U247" s="47"/>
      <c r="V247" s="47">
        <v>55590450225</v>
      </c>
      <c r="W247" s="47"/>
      <c r="X247" s="3">
        <v>39590583537</v>
      </c>
      <c r="Y247" s="216"/>
      <c r="Z247" s="191">
        <f>X247/درآمدها!$J$6</f>
        <v>3.9256613704221751E-3</v>
      </c>
    </row>
    <row r="248" spans="2:26" s="140" customFormat="1">
      <c r="B248" s="210" t="s">
        <v>178</v>
      </c>
      <c r="C248" s="210"/>
      <c r="D248" s="188">
        <v>1288680</v>
      </c>
      <c r="E248" s="188"/>
      <c r="F248" s="188">
        <v>26589707812</v>
      </c>
      <c r="G248" s="188"/>
      <c r="H248" s="189">
        <v>30090980200</v>
      </c>
      <c r="I248" s="47"/>
      <c r="J248" s="47">
        <v>0</v>
      </c>
      <c r="K248" s="47"/>
      <c r="L248" s="47">
        <v>0</v>
      </c>
      <c r="M248" s="216"/>
      <c r="N248" s="47">
        <v>0</v>
      </c>
      <c r="O248" s="47"/>
      <c r="P248" s="47">
        <v>0</v>
      </c>
      <c r="Q248" s="47"/>
      <c r="R248" s="47">
        <v>1288680</v>
      </c>
      <c r="S248" s="47"/>
      <c r="T248" s="47">
        <v>22410</v>
      </c>
      <c r="U248" s="47"/>
      <c r="V248" s="47">
        <v>26589707812</v>
      </c>
      <c r="W248" s="47"/>
      <c r="X248" s="3">
        <v>28707486856</v>
      </c>
      <c r="Y248" s="216"/>
      <c r="Z248" s="191">
        <f>X248/درآمدها!$J$6</f>
        <v>2.8465322337868511E-3</v>
      </c>
    </row>
    <row r="249" spans="2:26" s="140" customFormat="1">
      <c r="B249" s="210" t="s">
        <v>177</v>
      </c>
      <c r="C249" s="210"/>
      <c r="D249" s="188">
        <v>4394727</v>
      </c>
      <c r="E249" s="188"/>
      <c r="F249" s="188">
        <v>85609070682</v>
      </c>
      <c r="G249" s="188"/>
      <c r="H249" s="189">
        <v>58975808057</v>
      </c>
      <c r="I249" s="47"/>
      <c r="J249" s="47">
        <v>0</v>
      </c>
      <c r="K249" s="47"/>
      <c r="L249" s="47">
        <v>0</v>
      </c>
      <c r="M249" s="216"/>
      <c r="N249" s="47">
        <v>504900</v>
      </c>
      <c r="O249" s="47"/>
      <c r="P249" s="47">
        <v>6038621692</v>
      </c>
      <c r="Q249" s="47"/>
      <c r="R249" s="47">
        <v>3889827</v>
      </c>
      <c r="S249" s="47"/>
      <c r="T249" s="47">
        <v>11730</v>
      </c>
      <c r="U249" s="47"/>
      <c r="V249" s="47">
        <v>75773642957</v>
      </c>
      <c r="W249" s="47"/>
      <c r="X249" s="3">
        <v>45356186072</v>
      </c>
      <c r="Y249" s="216"/>
      <c r="Z249" s="191">
        <f>X249/درآمدها!$J$6</f>
        <v>4.4973579994376303E-3</v>
      </c>
    </row>
    <row r="250" spans="2:26" s="140" customFormat="1">
      <c r="B250" s="210" t="s">
        <v>176</v>
      </c>
      <c r="C250" s="210"/>
      <c r="D250" s="188">
        <v>26095426</v>
      </c>
      <c r="E250" s="188"/>
      <c r="F250" s="188">
        <v>120195091905</v>
      </c>
      <c r="G250" s="188"/>
      <c r="H250" s="189">
        <v>126847373678</v>
      </c>
      <c r="I250" s="47"/>
      <c r="J250" s="47">
        <v>0</v>
      </c>
      <c r="K250" s="47"/>
      <c r="L250" s="47">
        <v>0</v>
      </c>
      <c r="M250" s="216"/>
      <c r="N250" s="47">
        <v>289226</v>
      </c>
      <c r="O250" s="47"/>
      <c r="P250" s="47">
        <v>1352999032</v>
      </c>
      <c r="Q250" s="47"/>
      <c r="R250" s="47">
        <v>25806200</v>
      </c>
      <c r="S250" s="47"/>
      <c r="T250" s="47">
        <v>4705</v>
      </c>
      <c r="U250" s="47"/>
      <c r="V250" s="47">
        <v>118862921828</v>
      </c>
      <c r="W250" s="47"/>
      <c r="X250" s="3">
        <v>120695732885</v>
      </c>
      <c r="Y250" s="216"/>
      <c r="Z250" s="191">
        <f>X250/درآمدها!$J$6</f>
        <v>1.1967759346578734E-2</v>
      </c>
    </row>
    <row r="251" spans="2:26" s="140" customFormat="1">
      <c r="B251" s="210" t="s">
        <v>175</v>
      </c>
      <c r="C251" s="210"/>
      <c r="D251" s="188">
        <v>1037989</v>
      </c>
      <c r="E251" s="188"/>
      <c r="F251" s="188">
        <v>34094388992</v>
      </c>
      <c r="G251" s="188"/>
      <c r="H251" s="189">
        <v>25723097234</v>
      </c>
      <c r="I251" s="47"/>
      <c r="J251" s="47">
        <v>0</v>
      </c>
      <c r="K251" s="47"/>
      <c r="L251" s="47">
        <v>0</v>
      </c>
      <c r="M251" s="216"/>
      <c r="N251" s="47">
        <v>0</v>
      </c>
      <c r="O251" s="47"/>
      <c r="P251" s="47">
        <v>0</v>
      </c>
      <c r="Q251" s="47"/>
      <c r="R251" s="47">
        <v>1037989</v>
      </c>
      <c r="S251" s="47"/>
      <c r="T251" s="47">
        <v>23580</v>
      </c>
      <c r="U251" s="47"/>
      <c r="V251" s="47">
        <v>34094388992</v>
      </c>
      <c r="W251" s="47"/>
      <c r="X251" s="3">
        <v>24330149729</v>
      </c>
      <c r="Y251" s="216"/>
      <c r="Z251" s="191">
        <f>X251/درآمدها!$J$6</f>
        <v>2.4124910621350325E-3</v>
      </c>
    </row>
    <row r="252" spans="2:26" s="140" customFormat="1">
      <c r="B252" s="210" t="s">
        <v>174</v>
      </c>
      <c r="C252" s="210"/>
      <c r="D252" s="188">
        <v>4508308</v>
      </c>
      <c r="E252" s="188"/>
      <c r="F252" s="188">
        <v>19167041804</v>
      </c>
      <c r="G252" s="188"/>
      <c r="H252" s="189">
        <v>21645565634</v>
      </c>
      <c r="I252" s="47"/>
      <c r="J252" s="47">
        <v>2028301</v>
      </c>
      <c r="K252" s="47"/>
      <c r="L252" s="47">
        <v>9987715218</v>
      </c>
      <c r="M252" s="216"/>
      <c r="N252" s="47">
        <v>125937</v>
      </c>
      <c r="O252" s="47"/>
      <c r="P252" s="47">
        <v>580126935</v>
      </c>
      <c r="Q252" s="47"/>
      <c r="R252" s="47">
        <v>6410672</v>
      </c>
      <c r="S252" s="47"/>
      <c r="T252" s="47">
        <v>4714</v>
      </c>
      <c r="U252" s="47"/>
      <c r="V252" s="47">
        <v>28619336695</v>
      </c>
      <c r="W252" s="47"/>
      <c r="X252" s="3">
        <v>30040099359</v>
      </c>
      <c r="Y252" s="216"/>
      <c r="Z252" s="191">
        <f>X252/درآمدها!$J$6</f>
        <v>2.9786693471456284E-3</v>
      </c>
    </row>
    <row r="253" spans="2:26" s="140" customFormat="1">
      <c r="B253" s="210" t="s">
        <v>173</v>
      </c>
      <c r="C253" s="210"/>
      <c r="D253" s="188">
        <v>16302649</v>
      </c>
      <c r="E253" s="188"/>
      <c r="F253" s="188">
        <v>31092896680</v>
      </c>
      <c r="G253" s="188"/>
      <c r="H253" s="189">
        <v>27922331920</v>
      </c>
      <c r="I253" s="47"/>
      <c r="J253" s="47">
        <v>1803052</v>
      </c>
      <c r="K253" s="47"/>
      <c r="L253" s="47">
        <v>3082470654</v>
      </c>
      <c r="M253" s="216"/>
      <c r="N253" s="47">
        <v>418496</v>
      </c>
      <c r="O253" s="47"/>
      <c r="P253" s="47">
        <v>682665774</v>
      </c>
      <c r="Q253" s="47"/>
      <c r="R253" s="47">
        <v>17687205</v>
      </c>
      <c r="S253" s="47"/>
      <c r="T253" s="47">
        <v>1599</v>
      </c>
      <c r="U253" s="47"/>
      <c r="V253" s="47">
        <v>33377199325</v>
      </c>
      <c r="W253" s="47"/>
      <c r="X253" s="3">
        <v>28113563845</v>
      </c>
      <c r="Y253" s="216"/>
      <c r="Z253" s="191">
        <f>X253/درآمدها!$J$6</f>
        <v>2.7876409416413709E-3</v>
      </c>
    </row>
    <row r="254" spans="2:26" s="140" customFormat="1">
      <c r="B254" s="210" t="s">
        <v>172</v>
      </c>
      <c r="C254" s="210"/>
      <c r="D254" s="188">
        <v>24881469</v>
      </c>
      <c r="E254" s="188"/>
      <c r="F254" s="188">
        <v>247371747301</v>
      </c>
      <c r="G254" s="188"/>
      <c r="H254" s="189">
        <v>209244769239</v>
      </c>
      <c r="I254" s="47"/>
      <c r="J254" s="47">
        <v>19209008</v>
      </c>
      <c r="K254" s="47"/>
      <c r="L254" s="47">
        <v>0</v>
      </c>
      <c r="M254" s="216"/>
      <c r="N254" s="47">
        <v>24881182</v>
      </c>
      <c r="O254" s="47"/>
      <c r="P254" s="47">
        <v>46296960742</v>
      </c>
      <c r="Q254" s="47"/>
      <c r="R254" s="47">
        <v>19209295</v>
      </c>
      <c r="S254" s="47"/>
      <c r="T254" s="47">
        <v>8110</v>
      </c>
      <c r="U254" s="47"/>
      <c r="V254" s="47">
        <v>190978951788</v>
      </c>
      <c r="W254" s="47"/>
      <c r="X254" s="3">
        <v>154860447528</v>
      </c>
      <c r="Y254" s="216"/>
      <c r="Z254" s="191">
        <f>X254/درآمدها!$J$6</f>
        <v>1.5355410866798912E-2</v>
      </c>
    </row>
    <row r="255" spans="2:26" s="140" customFormat="1">
      <c r="B255" s="210" t="s">
        <v>171</v>
      </c>
      <c r="C255" s="210"/>
      <c r="D255" s="188">
        <v>419290</v>
      </c>
      <c r="E255" s="188"/>
      <c r="F255" s="188">
        <v>20584605310</v>
      </c>
      <c r="G255" s="188"/>
      <c r="H255" s="189">
        <v>22573629362</v>
      </c>
      <c r="I255" s="47"/>
      <c r="J255" s="47">
        <v>94186</v>
      </c>
      <c r="K255" s="47"/>
      <c r="L255" s="47">
        <v>5089366357</v>
      </c>
      <c r="M255" s="216"/>
      <c r="N255" s="47">
        <v>0</v>
      </c>
      <c r="O255" s="47"/>
      <c r="P255" s="47">
        <v>0</v>
      </c>
      <c r="Q255" s="47"/>
      <c r="R255" s="47">
        <v>513476</v>
      </c>
      <c r="S255" s="47"/>
      <c r="T255" s="47">
        <v>54420</v>
      </c>
      <c r="U255" s="47"/>
      <c r="V255" s="47">
        <v>25673971667</v>
      </c>
      <c r="W255" s="47"/>
      <c r="X255" s="3">
        <v>27777100909</v>
      </c>
      <c r="Y255" s="216"/>
      <c r="Z255" s="191">
        <f>X255/درآمدها!$J$6</f>
        <v>2.7542784742960835E-3</v>
      </c>
    </row>
    <row r="256" spans="2:26" s="140" customFormat="1">
      <c r="B256" s="210" t="s">
        <v>170</v>
      </c>
      <c r="C256" s="210"/>
      <c r="D256" s="188">
        <v>701083</v>
      </c>
      <c r="E256" s="188"/>
      <c r="F256" s="188">
        <v>34935037261</v>
      </c>
      <c r="G256" s="188"/>
      <c r="H256" s="189">
        <v>34845577810</v>
      </c>
      <c r="I256" s="47"/>
      <c r="J256" s="47">
        <v>0</v>
      </c>
      <c r="K256" s="47"/>
      <c r="L256" s="47">
        <v>0</v>
      </c>
      <c r="M256" s="216"/>
      <c r="N256" s="47">
        <v>0</v>
      </c>
      <c r="O256" s="47"/>
      <c r="P256" s="47">
        <v>0</v>
      </c>
      <c r="Q256" s="47"/>
      <c r="R256" s="47">
        <v>701083</v>
      </c>
      <c r="S256" s="47"/>
      <c r="T256" s="47">
        <v>48960</v>
      </c>
      <c r="U256" s="47"/>
      <c r="V256" s="47">
        <v>34935037261</v>
      </c>
      <c r="W256" s="47"/>
      <c r="X256" s="3">
        <v>34120789793</v>
      </c>
      <c r="Y256" s="216"/>
      <c r="Z256" s="191">
        <f>X256/درآمدها!$J$6</f>
        <v>3.3832960884118668E-3</v>
      </c>
    </row>
    <row r="257" spans="2:26" s="140" customFormat="1">
      <c r="B257" s="210" t="s">
        <v>169</v>
      </c>
      <c r="C257" s="210"/>
      <c r="D257" s="188">
        <v>4823213</v>
      </c>
      <c r="E257" s="188"/>
      <c r="F257" s="188">
        <v>96587295872</v>
      </c>
      <c r="G257" s="188"/>
      <c r="H257" s="189">
        <v>100684812538</v>
      </c>
      <c r="I257" s="47"/>
      <c r="J257" s="47">
        <v>0</v>
      </c>
      <c r="K257" s="47"/>
      <c r="L257" s="47">
        <v>0</v>
      </c>
      <c r="M257" s="216"/>
      <c r="N257" s="47">
        <v>1756473</v>
      </c>
      <c r="O257" s="47"/>
      <c r="P257" s="47">
        <v>37450629126</v>
      </c>
      <c r="Q257" s="47"/>
      <c r="R257" s="47">
        <v>3066740</v>
      </c>
      <c r="S257" s="47"/>
      <c r="T257" s="47">
        <v>22070</v>
      </c>
      <c r="U257" s="47"/>
      <c r="V257" s="47">
        <v>61413029810</v>
      </c>
      <c r="W257" s="47"/>
      <c r="X257" s="3">
        <v>67280238240</v>
      </c>
      <c r="Y257" s="216"/>
      <c r="Z257" s="191">
        <f>X257/درآمدها!$J$6</f>
        <v>6.6712689901307441E-3</v>
      </c>
    </row>
    <row r="258" spans="2:26" s="140" customFormat="1">
      <c r="B258" s="210" t="s">
        <v>168</v>
      </c>
      <c r="C258" s="210"/>
      <c r="D258" s="188">
        <v>6752904</v>
      </c>
      <c r="E258" s="188"/>
      <c r="F258" s="188">
        <v>57898131682</v>
      </c>
      <c r="G258" s="188"/>
      <c r="H258" s="189">
        <v>70483604327</v>
      </c>
      <c r="I258" s="47"/>
      <c r="J258" s="47">
        <v>0</v>
      </c>
      <c r="K258" s="47"/>
      <c r="L258" s="47">
        <v>0</v>
      </c>
      <c r="M258" s="216"/>
      <c r="N258" s="47">
        <v>79686</v>
      </c>
      <c r="O258" s="47"/>
      <c r="P258" s="47">
        <v>851661974</v>
      </c>
      <c r="Q258" s="47"/>
      <c r="R258" s="47">
        <v>6673218</v>
      </c>
      <c r="S258" s="47"/>
      <c r="T258" s="47">
        <v>11190</v>
      </c>
      <c r="U258" s="47"/>
      <c r="V258" s="47">
        <v>57214918871</v>
      </c>
      <c r="W258" s="47"/>
      <c r="X258" s="3">
        <v>74229003232</v>
      </c>
      <c r="Y258" s="216"/>
      <c r="Z258" s="191">
        <f>X258/درآمدها!$J$6</f>
        <v>7.3602837977994112E-3</v>
      </c>
    </row>
    <row r="259" spans="2:26" s="140" customFormat="1">
      <c r="B259" s="210" t="s">
        <v>506</v>
      </c>
      <c r="C259" s="210"/>
      <c r="D259" s="188">
        <v>0</v>
      </c>
      <c r="E259" s="188"/>
      <c r="F259" s="188">
        <v>0</v>
      </c>
      <c r="G259" s="188"/>
      <c r="H259" s="189">
        <v>0</v>
      </c>
      <c r="I259" s="47"/>
      <c r="J259" s="47">
        <v>400000</v>
      </c>
      <c r="K259" s="47"/>
      <c r="L259" s="47">
        <v>2430253172</v>
      </c>
      <c r="M259" s="216"/>
      <c r="N259" s="47">
        <v>0</v>
      </c>
      <c r="O259" s="47"/>
      <c r="P259" s="47">
        <v>0</v>
      </c>
      <c r="Q259" s="47"/>
      <c r="R259" s="47">
        <v>400000</v>
      </c>
      <c r="S259" s="47"/>
      <c r="T259" s="47">
        <v>5860</v>
      </c>
      <c r="U259" s="47"/>
      <c r="V259" s="47">
        <v>2430253172</v>
      </c>
      <c r="W259" s="47"/>
      <c r="X259" s="3">
        <v>2330053200</v>
      </c>
      <c r="Y259" s="216"/>
      <c r="Z259" s="191">
        <f>X259/درآمدها!$J$6</f>
        <v>2.3103978322825436E-4</v>
      </c>
    </row>
    <row r="260" spans="2:26" s="140" customFormat="1">
      <c r="B260" s="210" t="s">
        <v>507</v>
      </c>
      <c r="C260" s="210"/>
      <c r="D260" s="188">
        <v>0</v>
      </c>
      <c r="E260" s="188"/>
      <c r="F260" s="188">
        <v>0</v>
      </c>
      <c r="G260" s="188"/>
      <c r="H260" s="189">
        <v>0</v>
      </c>
      <c r="I260" s="47"/>
      <c r="J260" s="47">
        <v>5454515</v>
      </c>
      <c r="K260" s="47"/>
      <c r="L260" s="47">
        <v>24988653827</v>
      </c>
      <c r="M260" s="216"/>
      <c r="N260" s="47">
        <v>0</v>
      </c>
      <c r="O260" s="47"/>
      <c r="P260" s="47">
        <v>0</v>
      </c>
      <c r="Q260" s="47"/>
      <c r="R260" s="47">
        <v>5454515</v>
      </c>
      <c r="S260" s="47"/>
      <c r="T260" s="47">
        <v>4410</v>
      </c>
      <c r="U260" s="47"/>
      <c r="V260" s="47">
        <v>24988653827</v>
      </c>
      <c r="W260" s="47"/>
      <c r="X260" s="3">
        <v>23911287407</v>
      </c>
      <c r="Y260" s="216"/>
      <c r="Z260" s="191">
        <f>X260/درآمدها!$J$6</f>
        <v>2.3709581649130449E-3</v>
      </c>
    </row>
    <row r="261" spans="2:26" s="140" customFormat="1">
      <c r="B261" s="210" t="s">
        <v>431</v>
      </c>
      <c r="C261" s="210"/>
      <c r="D261" s="188">
        <v>1568379</v>
      </c>
      <c r="E261" s="188"/>
      <c r="F261" s="188">
        <v>28249246874</v>
      </c>
      <c r="G261" s="188"/>
      <c r="H261" s="189">
        <v>23105078691</v>
      </c>
      <c r="I261" s="47"/>
      <c r="J261" s="47">
        <v>0</v>
      </c>
      <c r="K261" s="47"/>
      <c r="L261" s="47">
        <v>0</v>
      </c>
      <c r="M261" s="216"/>
      <c r="N261" s="47">
        <v>0</v>
      </c>
      <c r="O261" s="47"/>
      <c r="P261" s="47">
        <v>0</v>
      </c>
      <c r="Q261" s="47"/>
      <c r="R261" s="47">
        <v>1568379</v>
      </c>
      <c r="S261" s="47"/>
      <c r="T261" s="47">
        <v>12750</v>
      </c>
      <c r="U261" s="47"/>
      <c r="V261" s="47">
        <v>28249246874</v>
      </c>
      <c r="W261" s="47"/>
      <c r="X261" s="3">
        <v>19877851103</v>
      </c>
      <c r="Y261" s="216"/>
      <c r="Z261" s="191">
        <f>X261/درآمدها!$J$6</f>
        <v>1.9710169750118307E-3</v>
      </c>
    </row>
    <row r="262" spans="2:26" s="140" customFormat="1">
      <c r="B262" s="210" t="s">
        <v>432</v>
      </c>
      <c r="C262" s="210"/>
      <c r="D262" s="188">
        <v>609215</v>
      </c>
      <c r="E262" s="188"/>
      <c r="F262" s="188">
        <v>28477788246</v>
      </c>
      <c r="G262" s="188"/>
      <c r="H262" s="189">
        <v>31333235438</v>
      </c>
      <c r="I262" s="47"/>
      <c r="J262" s="47">
        <v>0</v>
      </c>
      <c r="K262" s="47"/>
      <c r="L262" s="47">
        <v>0</v>
      </c>
      <c r="M262" s="216"/>
      <c r="N262" s="47">
        <v>0</v>
      </c>
      <c r="O262" s="47"/>
      <c r="P262" s="47">
        <v>0</v>
      </c>
      <c r="Q262" s="47"/>
      <c r="R262" s="47">
        <v>609215</v>
      </c>
      <c r="S262" s="47"/>
      <c r="T262" s="47">
        <v>44500</v>
      </c>
      <c r="U262" s="47"/>
      <c r="V262" s="47">
        <v>28477788246</v>
      </c>
      <c r="W262" s="47"/>
      <c r="X262" s="3">
        <v>26948762600</v>
      </c>
      <c r="Y262" s="216"/>
      <c r="Z262" s="191">
        <f>X262/درآمدها!$J$6</f>
        <v>2.6721433954270605E-3</v>
      </c>
    </row>
    <row r="263" spans="2:26" s="140" customFormat="1">
      <c r="B263" s="210" t="s">
        <v>433</v>
      </c>
      <c r="C263" s="210"/>
      <c r="D263" s="188">
        <v>9562427</v>
      </c>
      <c r="E263" s="188"/>
      <c r="F263" s="188">
        <v>32843510426</v>
      </c>
      <c r="G263" s="188"/>
      <c r="H263" s="189">
        <v>27280872711</v>
      </c>
      <c r="I263" s="47"/>
      <c r="J263" s="47">
        <v>0</v>
      </c>
      <c r="K263" s="47"/>
      <c r="L263" s="47">
        <v>0</v>
      </c>
      <c r="M263" s="216"/>
      <c r="N263" s="47">
        <v>245471</v>
      </c>
      <c r="O263" s="47"/>
      <c r="P263" s="47">
        <v>675176918</v>
      </c>
      <c r="Q263" s="47"/>
      <c r="R263" s="47">
        <v>9316956</v>
      </c>
      <c r="S263" s="47"/>
      <c r="T263" s="47">
        <v>2685</v>
      </c>
      <c r="U263" s="47"/>
      <c r="V263" s="47">
        <v>32000405496</v>
      </c>
      <c r="W263" s="47"/>
      <c r="X263" s="3">
        <v>24867181504</v>
      </c>
      <c r="Y263" s="216"/>
      <c r="Z263" s="191">
        <f>X263/درآمدها!$J$6</f>
        <v>2.4657412217806082E-3</v>
      </c>
    </row>
    <row r="264" spans="2:26" s="140" customFormat="1">
      <c r="B264" s="210" t="s">
        <v>434</v>
      </c>
      <c r="C264" s="210"/>
      <c r="D264" s="188">
        <v>2085059</v>
      </c>
      <c r="E264" s="188"/>
      <c r="F264" s="188">
        <v>30399195398</v>
      </c>
      <c r="G264" s="188"/>
      <c r="H264" s="189">
        <v>31297058777</v>
      </c>
      <c r="I264" s="47"/>
      <c r="J264" s="47">
        <v>0</v>
      </c>
      <c r="K264" s="47"/>
      <c r="L264" s="47">
        <v>0</v>
      </c>
      <c r="M264" s="216"/>
      <c r="N264" s="47">
        <v>4684</v>
      </c>
      <c r="O264" s="47"/>
      <c r="P264" s="47">
        <v>69422903</v>
      </c>
      <c r="Q264" s="47"/>
      <c r="R264" s="47">
        <v>2080375</v>
      </c>
      <c r="S264" s="47"/>
      <c r="T264" s="47">
        <v>16180</v>
      </c>
      <c r="U264" s="47"/>
      <c r="V264" s="47">
        <v>30330904845</v>
      </c>
      <c r="W264" s="47"/>
      <c r="X264" s="3">
        <v>33460187721</v>
      </c>
      <c r="Y264" s="216"/>
      <c r="Z264" s="191">
        <f>X264/درآمدها!$J$6</f>
        <v>3.3177931378719329E-3</v>
      </c>
    </row>
    <row r="265" spans="2:26" s="140" customFormat="1">
      <c r="B265" s="210" t="s">
        <v>363</v>
      </c>
      <c r="C265" s="210"/>
      <c r="D265" s="188">
        <v>223648</v>
      </c>
      <c r="E265" s="188"/>
      <c r="F265" s="188">
        <v>19005392328</v>
      </c>
      <c r="G265" s="188"/>
      <c r="H265" s="189">
        <v>13305690075</v>
      </c>
      <c r="I265" s="47"/>
      <c r="J265" s="47">
        <v>0</v>
      </c>
      <c r="K265" s="47"/>
      <c r="L265" s="47">
        <v>0</v>
      </c>
      <c r="M265" s="216"/>
      <c r="N265" s="47">
        <v>0</v>
      </c>
      <c r="O265" s="47"/>
      <c r="P265" s="47">
        <v>0</v>
      </c>
      <c r="Q265" s="47"/>
      <c r="R265" s="47">
        <v>223648</v>
      </c>
      <c r="S265" s="47"/>
      <c r="T265" s="47">
        <v>56170</v>
      </c>
      <c r="U265" s="47"/>
      <c r="V265" s="47">
        <v>19005392328</v>
      </c>
      <c r="W265" s="47"/>
      <c r="X265" s="3">
        <v>12487562430</v>
      </c>
      <c r="Y265" s="216"/>
      <c r="Z265" s="191">
        <f>X265/درآمدها!$J$6</f>
        <v>1.2382222504089147E-3</v>
      </c>
    </row>
    <row r="266" spans="2:26" s="140" customFormat="1">
      <c r="B266" s="210" t="s">
        <v>366</v>
      </c>
      <c r="C266" s="210"/>
      <c r="D266" s="188">
        <v>1244980</v>
      </c>
      <c r="E266" s="188"/>
      <c r="F266" s="188">
        <v>35825541094</v>
      </c>
      <c r="G266" s="188"/>
      <c r="H266" s="189">
        <v>25308354948</v>
      </c>
      <c r="I266" s="47"/>
      <c r="J266" s="47">
        <v>1277721</v>
      </c>
      <c r="K266" s="47"/>
      <c r="L266" s="47">
        <v>25509133187</v>
      </c>
      <c r="M266" s="216"/>
      <c r="N266" s="47">
        <v>37486</v>
      </c>
      <c r="O266" s="47"/>
      <c r="P266" s="47">
        <v>706015911</v>
      </c>
      <c r="Q266" s="47"/>
      <c r="R266" s="47">
        <v>2485215</v>
      </c>
      <c r="S266" s="47"/>
      <c r="T266" s="47">
        <v>18570</v>
      </c>
      <c r="U266" s="47"/>
      <c r="V266" s="47">
        <v>60255977247</v>
      </c>
      <c r="W266" s="47"/>
      <c r="X266" s="3">
        <v>45875847420</v>
      </c>
      <c r="Y266" s="216"/>
      <c r="Z266" s="191">
        <f>X266/درآمدها!$J$6</f>
        <v>4.5488857693589454E-3</v>
      </c>
    </row>
    <row r="267" spans="2:26" s="140" customFormat="1">
      <c r="B267" s="210" t="s">
        <v>354</v>
      </c>
      <c r="C267" s="210"/>
      <c r="D267" s="188">
        <v>9760640</v>
      </c>
      <c r="E267" s="188"/>
      <c r="F267" s="188">
        <v>82361587961</v>
      </c>
      <c r="G267" s="188"/>
      <c r="H267" s="189">
        <v>70634667322</v>
      </c>
      <c r="I267" s="47"/>
      <c r="J267" s="47">
        <v>0</v>
      </c>
      <c r="K267" s="47"/>
      <c r="L267" s="47">
        <v>0</v>
      </c>
      <c r="M267" s="216"/>
      <c r="N267" s="47">
        <v>3221339</v>
      </c>
      <c r="O267" s="47"/>
      <c r="P267" s="47">
        <v>22782533335</v>
      </c>
      <c r="Q267" s="47"/>
      <c r="R267" s="47">
        <v>6539301</v>
      </c>
      <c r="S267" s="47"/>
      <c r="T267" s="47">
        <v>6290</v>
      </c>
      <c r="U267" s="47"/>
      <c r="V267" s="47">
        <v>55179497914</v>
      </c>
      <c r="W267" s="47"/>
      <c r="X267" s="3">
        <v>40887466682</v>
      </c>
      <c r="Y267" s="216"/>
      <c r="Z267" s="191">
        <f>X267/درآمدها!$J$6</f>
        <v>4.0542556877936316E-3</v>
      </c>
    </row>
    <row r="268" spans="2:26" s="140" customFormat="1">
      <c r="B268" s="210" t="s">
        <v>355</v>
      </c>
      <c r="C268" s="210"/>
      <c r="D268" s="188">
        <v>3649122</v>
      </c>
      <c r="E268" s="188"/>
      <c r="F268" s="188">
        <v>163880942988</v>
      </c>
      <c r="G268" s="188"/>
      <c r="H268" s="189">
        <v>169363760021</v>
      </c>
      <c r="I268" s="47"/>
      <c r="J268" s="47">
        <v>0</v>
      </c>
      <c r="K268" s="47"/>
      <c r="L268" s="47">
        <v>0</v>
      </c>
      <c r="M268" s="216"/>
      <c r="N268" s="47">
        <v>0</v>
      </c>
      <c r="O268" s="47"/>
      <c r="P268" s="47">
        <v>0</v>
      </c>
      <c r="Q268" s="47"/>
      <c r="R268" s="47">
        <v>3649122</v>
      </c>
      <c r="S268" s="47"/>
      <c r="T268" s="47">
        <v>37860</v>
      </c>
      <c r="U268" s="47"/>
      <c r="V268" s="47">
        <v>163880942988</v>
      </c>
      <c r="W268" s="47"/>
      <c r="X268" s="3">
        <v>137333732159</v>
      </c>
      <c r="Y268" s="216"/>
      <c r="Z268" s="191">
        <f>X268/درآمدها!$J$6</f>
        <v>1.3617524144059244E-2</v>
      </c>
    </row>
    <row r="269" spans="2:26" s="140" customFormat="1">
      <c r="B269" s="210" t="s">
        <v>336</v>
      </c>
      <c r="C269" s="210"/>
      <c r="D269" s="188">
        <v>632580</v>
      </c>
      <c r="E269" s="188"/>
      <c r="F269" s="188">
        <v>23802882822</v>
      </c>
      <c r="G269" s="188"/>
      <c r="H269" s="189">
        <v>25674563366</v>
      </c>
      <c r="I269" s="47"/>
      <c r="J269" s="47">
        <v>0</v>
      </c>
      <c r="K269" s="47"/>
      <c r="L269" s="47">
        <v>0</v>
      </c>
      <c r="M269" s="216"/>
      <c r="N269" s="47">
        <v>0</v>
      </c>
      <c r="O269" s="47"/>
      <c r="P269" s="47">
        <v>0</v>
      </c>
      <c r="Q269" s="47"/>
      <c r="R269" s="47">
        <v>632580</v>
      </c>
      <c r="S269" s="47"/>
      <c r="T269" s="47">
        <v>38420</v>
      </c>
      <c r="U269" s="47"/>
      <c r="V269" s="47">
        <v>23802882822</v>
      </c>
      <c r="W269" s="47"/>
      <c r="X269" s="3">
        <v>24159116448</v>
      </c>
      <c r="Y269" s="216"/>
      <c r="Z269" s="191">
        <f>X269/درآمدها!$J$6</f>
        <v>2.3955320106562694E-3</v>
      </c>
    </row>
    <row r="270" spans="2:26" s="140" customFormat="1">
      <c r="B270" s="210" t="s">
        <v>315</v>
      </c>
      <c r="C270" s="210"/>
      <c r="D270" s="188">
        <v>9812282</v>
      </c>
      <c r="E270" s="188"/>
      <c r="F270" s="188">
        <v>34064429941</v>
      </c>
      <c r="G270" s="188"/>
      <c r="H270" s="189">
        <v>31739187098</v>
      </c>
      <c r="I270" s="47"/>
      <c r="J270" s="47">
        <v>0</v>
      </c>
      <c r="K270" s="47"/>
      <c r="L270" s="47">
        <v>0</v>
      </c>
      <c r="M270" s="216"/>
      <c r="N270" s="47">
        <v>0</v>
      </c>
      <c r="O270" s="47"/>
      <c r="P270" s="47">
        <v>0</v>
      </c>
      <c r="Q270" s="47"/>
      <c r="R270" s="47">
        <v>9812282</v>
      </c>
      <c r="S270" s="47"/>
      <c r="T270" s="47">
        <v>3042</v>
      </c>
      <c r="U270" s="47"/>
      <c r="V270" s="47">
        <v>34064429941</v>
      </c>
      <c r="W270" s="47"/>
      <c r="X270" s="3">
        <v>29671360525</v>
      </c>
      <c r="Y270" s="216"/>
      <c r="Z270" s="191">
        <f>X270/درآمدها!$J$6</f>
        <v>2.9421065166166092E-3</v>
      </c>
    </row>
    <row r="271" spans="2:26" s="140" customFormat="1">
      <c r="B271" s="210" t="s">
        <v>324</v>
      </c>
      <c r="C271" s="210"/>
      <c r="D271" s="188">
        <v>10519884</v>
      </c>
      <c r="E271" s="188"/>
      <c r="F271" s="188">
        <v>27777726253</v>
      </c>
      <c r="G271" s="188"/>
      <c r="H271" s="189">
        <v>21918481289</v>
      </c>
      <c r="I271" s="47"/>
      <c r="J271" s="47">
        <v>0</v>
      </c>
      <c r="K271" s="47"/>
      <c r="L271" s="47">
        <v>0</v>
      </c>
      <c r="M271" s="216"/>
      <c r="N271" s="47">
        <v>0</v>
      </c>
      <c r="O271" s="47"/>
      <c r="P271" s="47">
        <v>0</v>
      </c>
      <c r="Q271" s="47"/>
      <c r="R271" s="47">
        <v>10519884</v>
      </c>
      <c r="S271" s="47"/>
      <c r="T271" s="47">
        <v>2030</v>
      </c>
      <c r="U271" s="47"/>
      <c r="V271" s="47">
        <v>27777726253</v>
      </c>
      <c r="W271" s="47"/>
      <c r="X271" s="3">
        <v>21228300105</v>
      </c>
      <c r="Y271" s="216"/>
      <c r="Z271" s="191">
        <f>X271/درآمدها!$J$6</f>
        <v>2.1049226921357545E-3</v>
      </c>
    </row>
    <row r="272" spans="2:26" s="140" customFormat="1">
      <c r="B272" s="210" t="s">
        <v>286</v>
      </c>
      <c r="C272" s="210"/>
      <c r="D272" s="188">
        <v>3258975</v>
      </c>
      <c r="E272" s="188"/>
      <c r="F272" s="188">
        <v>39113745266</v>
      </c>
      <c r="G272" s="188"/>
      <c r="H272" s="189">
        <v>39393342643</v>
      </c>
      <c r="I272" s="47"/>
      <c r="J272" s="47">
        <v>0</v>
      </c>
      <c r="K272" s="47"/>
      <c r="L272" s="47">
        <v>0</v>
      </c>
      <c r="M272" s="216"/>
      <c r="N272" s="47">
        <v>897182</v>
      </c>
      <c r="O272" s="47"/>
      <c r="P272" s="47">
        <v>10711947350</v>
      </c>
      <c r="Q272" s="47"/>
      <c r="R272" s="47">
        <v>2361793</v>
      </c>
      <c r="S272" s="47"/>
      <c r="T272" s="47">
        <v>12920</v>
      </c>
      <c r="U272" s="47"/>
      <c r="V272" s="47">
        <v>28345897030</v>
      </c>
      <c r="W272" s="47"/>
      <c r="X272" s="3">
        <v>30332805090</v>
      </c>
      <c r="Y272" s="216"/>
      <c r="Z272" s="191">
        <f>X272/درآمدها!$J$6</f>
        <v>3.0076930057641991E-3</v>
      </c>
    </row>
    <row r="273" spans="2:26" s="140" customFormat="1">
      <c r="B273" s="210" t="s">
        <v>263</v>
      </c>
      <c r="C273" s="210"/>
      <c r="D273" s="188">
        <v>0</v>
      </c>
      <c r="E273" s="188"/>
      <c r="F273" s="188">
        <v>0</v>
      </c>
      <c r="G273" s="188"/>
      <c r="H273" s="189">
        <v>0</v>
      </c>
      <c r="I273" s="47"/>
      <c r="J273" s="47">
        <v>251591</v>
      </c>
      <c r="K273" s="47"/>
      <c r="L273" s="47">
        <v>9819875492</v>
      </c>
      <c r="M273" s="216"/>
      <c r="N273" s="47">
        <v>0</v>
      </c>
      <c r="O273" s="47"/>
      <c r="P273" s="47">
        <v>0</v>
      </c>
      <c r="Q273" s="47"/>
      <c r="R273" s="47">
        <v>251591</v>
      </c>
      <c r="S273" s="47"/>
      <c r="T273" s="47">
        <v>39850</v>
      </c>
      <c r="U273" s="47"/>
      <c r="V273" s="47">
        <v>9819875492</v>
      </c>
      <c r="W273" s="47"/>
      <c r="X273" s="3">
        <v>9966247239</v>
      </c>
      <c r="Y273" s="216"/>
      <c r="Z273" s="191">
        <f>X273/درآمدها!$J$6</f>
        <v>9.882176088072789E-4</v>
      </c>
    </row>
    <row r="274" spans="2:26" s="140" customFormat="1">
      <c r="B274" s="210" t="s">
        <v>251</v>
      </c>
      <c r="C274" s="210"/>
      <c r="D274" s="188">
        <v>7554680</v>
      </c>
      <c r="E274" s="188"/>
      <c r="F274" s="188">
        <v>52908013021</v>
      </c>
      <c r="G274" s="188"/>
      <c r="H274" s="189">
        <v>36797675309</v>
      </c>
      <c r="I274" s="47"/>
      <c r="J274" s="47">
        <v>0</v>
      </c>
      <c r="K274" s="47"/>
      <c r="L274" s="47">
        <v>0</v>
      </c>
      <c r="M274" s="216"/>
      <c r="N274" s="47">
        <v>0</v>
      </c>
      <c r="O274" s="47"/>
      <c r="P274" s="47">
        <v>0</v>
      </c>
      <c r="Q274" s="47"/>
      <c r="R274" s="47">
        <v>7554680</v>
      </c>
      <c r="S274" s="47"/>
      <c r="T274" s="47">
        <v>4437</v>
      </c>
      <c r="U274" s="47"/>
      <c r="V274" s="47">
        <v>52908013021</v>
      </c>
      <c r="W274" s="47"/>
      <c r="X274" s="3">
        <v>33320670479</v>
      </c>
      <c r="Y274" s="216"/>
      <c r="Z274" s="191">
        <f>X274/درآمدها!$J$6</f>
        <v>3.3039591046626119E-3</v>
      </c>
    </row>
    <row r="275" spans="2:26" s="140" customFormat="1">
      <c r="B275" s="210" t="s">
        <v>205</v>
      </c>
      <c r="C275" s="210"/>
      <c r="D275" s="188">
        <v>9591787</v>
      </c>
      <c r="E275" s="188"/>
      <c r="F275" s="188">
        <v>34021231319</v>
      </c>
      <c r="G275" s="188"/>
      <c r="H275" s="189">
        <v>26630461421</v>
      </c>
      <c r="I275" s="47"/>
      <c r="J275" s="47">
        <v>0</v>
      </c>
      <c r="K275" s="47"/>
      <c r="L275" s="47">
        <v>0</v>
      </c>
      <c r="M275" s="216"/>
      <c r="N275" s="47">
        <v>0</v>
      </c>
      <c r="O275" s="47"/>
      <c r="P275" s="47">
        <v>0</v>
      </c>
      <c r="Q275" s="47"/>
      <c r="R275" s="47">
        <v>9591787</v>
      </c>
      <c r="S275" s="47"/>
      <c r="T275" s="47">
        <v>2403</v>
      </c>
      <c r="U275" s="47"/>
      <c r="V275" s="47">
        <v>34021231319</v>
      </c>
      <c r="W275" s="47"/>
      <c r="X275" s="3">
        <v>22911922234</v>
      </c>
      <c r="Y275" s="216"/>
      <c r="Z275" s="191">
        <f>X275/درآمدها!$J$6</f>
        <v>2.2718646708521422E-3</v>
      </c>
    </row>
    <row r="276" spans="2:26" s="140" customFormat="1">
      <c r="B276" s="210" t="s">
        <v>204</v>
      </c>
      <c r="C276" s="210"/>
      <c r="D276" s="188">
        <v>5498759</v>
      </c>
      <c r="E276" s="188"/>
      <c r="F276" s="188">
        <v>35160460872</v>
      </c>
      <c r="G276" s="188"/>
      <c r="H276" s="189">
        <v>35255966932</v>
      </c>
      <c r="I276" s="47"/>
      <c r="J276" s="47">
        <v>0</v>
      </c>
      <c r="K276" s="47"/>
      <c r="L276" s="47">
        <v>0</v>
      </c>
      <c r="M276" s="216"/>
      <c r="N276" s="47">
        <v>0</v>
      </c>
      <c r="O276" s="47"/>
      <c r="P276" s="47">
        <v>0</v>
      </c>
      <c r="Q276" s="47"/>
      <c r="R276" s="47">
        <v>5498759</v>
      </c>
      <c r="S276" s="47"/>
      <c r="T276" s="47">
        <v>6220</v>
      </c>
      <c r="U276" s="47"/>
      <c r="V276" s="47">
        <v>35160460872</v>
      </c>
      <c r="W276" s="47"/>
      <c r="X276" s="3">
        <v>33998777413</v>
      </c>
      <c r="Y276" s="216"/>
      <c r="Z276" s="191">
        <f>X276/درآمدها!$J$6</f>
        <v>3.3711977750229866E-3</v>
      </c>
    </row>
    <row r="277" spans="2:26" s="140" customFormat="1">
      <c r="B277" s="210" t="s">
        <v>203</v>
      </c>
      <c r="C277" s="210"/>
      <c r="D277" s="188">
        <v>32943432</v>
      </c>
      <c r="E277" s="188"/>
      <c r="F277" s="188">
        <v>68238480672</v>
      </c>
      <c r="G277" s="188"/>
      <c r="H277" s="189">
        <v>63104275607</v>
      </c>
      <c r="I277" s="47"/>
      <c r="J277" s="47">
        <v>0</v>
      </c>
      <c r="K277" s="47"/>
      <c r="L277" s="47">
        <v>0</v>
      </c>
      <c r="M277" s="216"/>
      <c r="N277" s="47">
        <v>0</v>
      </c>
      <c r="O277" s="47"/>
      <c r="P277" s="47">
        <v>0</v>
      </c>
      <c r="Q277" s="47"/>
      <c r="R277" s="47">
        <v>32943432</v>
      </c>
      <c r="S277" s="47"/>
      <c r="T277" s="47">
        <v>1733</v>
      </c>
      <c r="U277" s="47"/>
      <c r="V277" s="47">
        <v>68238480672</v>
      </c>
      <c r="W277" s="47"/>
      <c r="X277" s="3">
        <v>56751276401</v>
      </c>
      <c r="Y277" s="216"/>
      <c r="Z277" s="191">
        <f>X277/درآمدها!$J$6</f>
        <v>5.6272546041497198E-3</v>
      </c>
    </row>
    <row r="278" spans="2:26" s="140" customFormat="1">
      <c r="B278" s="210" t="s">
        <v>201</v>
      </c>
      <c r="C278" s="210"/>
      <c r="D278" s="188">
        <v>9490387</v>
      </c>
      <c r="E278" s="188"/>
      <c r="F278" s="188">
        <v>69387586337</v>
      </c>
      <c r="G278" s="188"/>
      <c r="H278" s="189">
        <v>70188358832</v>
      </c>
      <c r="I278" s="47"/>
      <c r="J278" s="47">
        <v>0</v>
      </c>
      <c r="K278" s="47"/>
      <c r="L278" s="47">
        <v>0</v>
      </c>
      <c r="M278" s="216"/>
      <c r="N278" s="47">
        <v>347822</v>
      </c>
      <c r="O278" s="47"/>
      <c r="P278" s="47">
        <v>2504730929</v>
      </c>
      <c r="Q278" s="47"/>
      <c r="R278" s="47">
        <v>9142565</v>
      </c>
      <c r="S278" s="47"/>
      <c r="T278" s="47">
        <v>7350</v>
      </c>
      <c r="U278" s="47"/>
      <c r="V278" s="47">
        <v>66844536295</v>
      </c>
      <c r="W278" s="47"/>
      <c r="X278" s="3">
        <v>66798025529</v>
      </c>
      <c r="Y278" s="216"/>
      <c r="Z278" s="191">
        <f>X278/درآمدها!$J$6</f>
        <v>6.6234544937839018E-3</v>
      </c>
    </row>
    <row r="279" spans="2:26" s="140" customFormat="1">
      <c r="B279" s="210" t="s">
        <v>200</v>
      </c>
      <c r="C279" s="210"/>
      <c r="D279" s="188">
        <v>4097151</v>
      </c>
      <c r="E279" s="188"/>
      <c r="F279" s="188">
        <v>45090195358</v>
      </c>
      <c r="G279" s="188"/>
      <c r="H279" s="189">
        <v>24110815876</v>
      </c>
      <c r="I279" s="47"/>
      <c r="J279" s="47">
        <v>0</v>
      </c>
      <c r="K279" s="47"/>
      <c r="L279" s="47">
        <v>0</v>
      </c>
      <c r="M279" s="216"/>
      <c r="N279" s="47">
        <v>0</v>
      </c>
      <c r="O279" s="47"/>
      <c r="P279" s="47">
        <v>0</v>
      </c>
      <c r="Q279" s="47"/>
      <c r="R279" s="47">
        <v>4097151</v>
      </c>
      <c r="S279" s="47"/>
      <c r="T279" s="47">
        <v>5830</v>
      </c>
      <c r="U279" s="47"/>
      <c r="V279" s="47">
        <v>45090195358</v>
      </c>
      <c r="W279" s="47"/>
      <c r="X279" s="3">
        <v>23744266312</v>
      </c>
      <c r="Y279" s="216"/>
      <c r="Z279" s="191">
        <f>X279/درآمدها!$J$6</f>
        <v>2.3543969475196629E-3</v>
      </c>
    </row>
    <row r="280" spans="2:26" s="140" customFormat="1">
      <c r="B280" s="210" t="s">
        <v>199</v>
      </c>
      <c r="C280" s="210"/>
      <c r="D280" s="188">
        <v>609497</v>
      </c>
      <c r="E280" s="188"/>
      <c r="F280" s="188">
        <v>30738641694</v>
      </c>
      <c r="G280" s="188"/>
      <c r="H280" s="189">
        <v>31262917434</v>
      </c>
      <c r="I280" s="47"/>
      <c r="J280" s="47">
        <v>0</v>
      </c>
      <c r="K280" s="47"/>
      <c r="L280" s="47">
        <v>0</v>
      </c>
      <c r="M280" s="216"/>
      <c r="N280" s="47">
        <v>0</v>
      </c>
      <c r="O280" s="47"/>
      <c r="P280" s="47">
        <v>0</v>
      </c>
      <c r="Q280" s="47"/>
      <c r="R280" s="47">
        <v>609497</v>
      </c>
      <c r="S280" s="47"/>
      <c r="T280" s="47">
        <v>45590</v>
      </c>
      <c r="U280" s="47"/>
      <c r="V280" s="47">
        <v>30738641694</v>
      </c>
      <c r="W280" s="47"/>
      <c r="X280" s="3">
        <v>27621635772</v>
      </c>
      <c r="Y280" s="216"/>
      <c r="Z280" s="191">
        <f>X280/درآمدها!$J$6</f>
        <v>2.7388631045731815E-3</v>
      </c>
    </row>
    <row r="281" spans="2:26" s="140" customFormat="1">
      <c r="B281" s="210" t="s">
        <v>198</v>
      </c>
      <c r="C281" s="210"/>
      <c r="D281" s="188">
        <v>12716839</v>
      </c>
      <c r="E281" s="188"/>
      <c r="F281" s="188">
        <v>40912545400</v>
      </c>
      <c r="G281" s="188"/>
      <c r="H281" s="189">
        <v>33714010549</v>
      </c>
      <c r="I281" s="47"/>
      <c r="J281" s="47">
        <v>0</v>
      </c>
      <c r="K281" s="47"/>
      <c r="L281" s="47">
        <v>0</v>
      </c>
      <c r="M281" s="216"/>
      <c r="N281" s="47">
        <v>284238</v>
      </c>
      <c r="O281" s="47"/>
      <c r="P281" s="47">
        <v>716975324</v>
      </c>
      <c r="Q281" s="47"/>
      <c r="R281" s="47">
        <v>12432601</v>
      </c>
      <c r="S281" s="47"/>
      <c r="T281" s="47">
        <v>2489</v>
      </c>
      <c r="U281" s="47"/>
      <c r="V281" s="47">
        <v>39998096449</v>
      </c>
      <c r="W281" s="47"/>
      <c r="X281" s="3">
        <v>30760622666</v>
      </c>
      <c r="Y281" s="216"/>
      <c r="Z281" s="191">
        <f>X281/درآمدها!$J$6</f>
        <v>3.0501138741032899E-3</v>
      </c>
    </row>
    <row r="282" spans="2:26" s="140" customFormat="1">
      <c r="B282" s="210" t="s">
        <v>197</v>
      </c>
      <c r="C282" s="210"/>
      <c r="D282" s="188">
        <v>5336228</v>
      </c>
      <c r="E282" s="188"/>
      <c r="F282" s="188">
        <v>23128490343</v>
      </c>
      <c r="G282" s="188"/>
      <c r="H282" s="189">
        <v>25132614130</v>
      </c>
      <c r="I282" s="47"/>
      <c r="J282" s="47">
        <v>0</v>
      </c>
      <c r="K282" s="47"/>
      <c r="L282" s="47">
        <v>0</v>
      </c>
      <c r="M282" s="216"/>
      <c r="N282" s="47">
        <v>188490</v>
      </c>
      <c r="O282" s="47"/>
      <c r="P282" s="47">
        <v>876063084</v>
      </c>
      <c r="Q282" s="47"/>
      <c r="R282" s="47">
        <v>5147738</v>
      </c>
      <c r="S282" s="47"/>
      <c r="T282" s="47">
        <v>5170</v>
      </c>
      <c r="U282" s="47"/>
      <c r="V282" s="47">
        <v>22311529534</v>
      </c>
      <c r="W282" s="47"/>
      <c r="X282" s="3">
        <v>26455453320</v>
      </c>
      <c r="Y282" s="216"/>
      <c r="Z282" s="191">
        <f>X282/درآمدها!$J$6</f>
        <v>2.6232286027881259E-3</v>
      </c>
    </row>
    <row r="283" spans="2:26" s="140" customFormat="1">
      <c r="B283" s="210" t="s">
        <v>196</v>
      </c>
      <c r="C283" s="210"/>
      <c r="D283" s="188">
        <v>7773028</v>
      </c>
      <c r="E283" s="188"/>
      <c r="F283" s="188">
        <v>26759161186</v>
      </c>
      <c r="G283" s="188"/>
      <c r="H283" s="189">
        <v>30134436089</v>
      </c>
      <c r="I283" s="47"/>
      <c r="J283" s="47">
        <v>0</v>
      </c>
      <c r="K283" s="47"/>
      <c r="L283" s="47">
        <v>0</v>
      </c>
      <c r="M283" s="216"/>
      <c r="N283" s="47">
        <v>0</v>
      </c>
      <c r="O283" s="47"/>
      <c r="P283" s="47">
        <v>0</v>
      </c>
      <c r="Q283" s="47"/>
      <c r="R283" s="47">
        <v>7773028</v>
      </c>
      <c r="S283" s="47"/>
      <c r="T283" s="47">
        <v>3796</v>
      </c>
      <c r="U283" s="47"/>
      <c r="V283" s="47">
        <v>26759161186</v>
      </c>
      <c r="W283" s="47"/>
      <c r="X283" s="3">
        <v>29330851127</v>
      </c>
      <c r="Y283" s="216"/>
      <c r="Z283" s="191">
        <f>X283/درآمدها!$J$6</f>
        <v>2.9083428164997606E-3</v>
      </c>
    </row>
    <row r="284" spans="2:26" s="140" customFormat="1">
      <c r="B284" s="210" t="s">
        <v>195</v>
      </c>
      <c r="C284" s="210"/>
      <c r="D284" s="188">
        <v>21640997</v>
      </c>
      <c r="E284" s="188"/>
      <c r="F284" s="188">
        <v>51800832162</v>
      </c>
      <c r="G284" s="188"/>
      <c r="H284" s="189">
        <v>33688156987</v>
      </c>
      <c r="I284" s="47"/>
      <c r="J284" s="47">
        <v>0</v>
      </c>
      <c r="K284" s="47"/>
      <c r="L284" s="47">
        <v>0</v>
      </c>
      <c r="M284" s="216"/>
      <c r="N284" s="47">
        <v>651626</v>
      </c>
      <c r="O284" s="47"/>
      <c r="P284" s="47">
        <v>988912902</v>
      </c>
      <c r="Q284" s="47"/>
      <c r="R284" s="47">
        <v>20989371</v>
      </c>
      <c r="S284" s="47"/>
      <c r="T284" s="47">
        <v>1533</v>
      </c>
      <c r="U284" s="47"/>
      <c r="V284" s="47">
        <v>50241071812</v>
      </c>
      <c r="W284" s="47"/>
      <c r="X284" s="3">
        <v>31985254346</v>
      </c>
      <c r="Y284" s="216"/>
      <c r="Z284" s="191">
        <f>X284/درآمدها!$J$6</f>
        <v>3.1715439933304615E-3</v>
      </c>
    </row>
    <row r="285" spans="2:26" s="140" customFormat="1">
      <c r="B285" s="210" t="s">
        <v>194</v>
      </c>
      <c r="C285" s="210"/>
      <c r="D285" s="188">
        <v>21134951</v>
      </c>
      <c r="E285" s="188"/>
      <c r="F285" s="188">
        <v>152979048193</v>
      </c>
      <c r="G285" s="188"/>
      <c r="H285" s="189">
        <v>161770824924</v>
      </c>
      <c r="I285" s="47"/>
      <c r="J285" s="47">
        <v>0</v>
      </c>
      <c r="K285" s="47"/>
      <c r="L285" s="47">
        <v>0</v>
      </c>
      <c r="M285" s="216"/>
      <c r="N285" s="47">
        <v>400186</v>
      </c>
      <c r="O285" s="47"/>
      <c r="P285" s="47">
        <v>2972039539</v>
      </c>
      <c r="Q285" s="47"/>
      <c r="R285" s="47">
        <v>20734765</v>
      </c>
      <c r="S285" s="47"/>
      <c r="T285" s="47">
        <v>5600</v>
      </c>
      <c r="U285" s="47"/>
      <c r="V285" s="47">
        <v>150082421019</v>
      </c>
      <c r="W285" s="47"/>
      <c r="X285" s="3">
        <v>115423801633</v>
      </c>
      <c r="Y285" s="216"/>
      <c r="Z285" s="191">
        <f>X285/درآمدها!$J$6</f>
        <v>1.1445013405131415E-2</v>
      </c>
    </row>
    <row r="286" spans="2:26" s="140" customFormat="1">
      <c r="B286" s="210" t="s">
        <v>193</v>
      </c>
      <c r="C286" s="210"/>
      <c r="D286" s="188">
        <v>5686473</v>
      </c>
      <c r="E286" s="188"/>
      <c r="F286" s="188">
        <v>47172901541</v>
      </c>
      <c r="G286" s="188"/>
      <c r="H286" s="189">
        <v>39681522172</v>
      </c>
      <c r="I286" s="47"/>
      <c r="J286" s="47">
        <v>0</v>
      </c>
      <c r="K286" s="47"/>
      <c r="L286" s="47">
        <v>0</v>
      </c>
      <c r="M286" s="216"/>
      <c r="N286" s="47">
        <v>0</v>
      </c>
      <c r="O286" s="47"/>
      <c r="P286" s="47">
        <v>0</v>
      </c>
      <c r="Q286" s="47"/>
      <c r="R286" s="47">
        <v>5686473</v>
      </c>
      <c r="S286" s="47"/>
      <c r="T286" s="47">
        <v>6370</v>
      </c>
      <c r="U286" s="47"/>
      <c r="V286" s="47">
        <v>47172901541</v>
      </c>
      <c r="W286" s="47"/>
      <c r="X286" s="3">
        <v>36007307158</v>
      </c>
      <c r="Y286" s="216"/>
      <c r="Z286" s="191">
        <f>X286/درآمدها!$J$6</f>
        <v>3.5703564366759916E-3</v>
      </c>
    </row>
    <row r="287" spans="2:26" s="140" customFormat="1">
      <c r="B287" s="210" t="s">
        <v>192</v>
      </c>
      <c r="C287" s="210"/>
      <c r="D287" s="188">
        <v>34102699</v>
      </c>
      <c r="E287" s="188"/>
      <c r="F287" s="188">
        <v>118690608588</v>
      </c>
      <c r="G287" s="188"/>
      <c r="H287" s="189">
        <v>107903025019</v>
      </c>
      <c r="I287" s="47"/>
      <c r="J287" s="47">
        <v>0</v>
      </c>
      <c r="K287" s="47"/>
      <c r="L287" s="47">
        <v>0</v>
      </c>
      <c r="M287" s="216"/>
      <c r="N287" s="47">
        <v>377973</v>
      </c>
      <c r="O287" s="47"/>
      <c r="P287" s="47">
        <v>1197808311</v>
      </c>
      <c r="Q287" s="47"/>
      <c r="R287" s="47">
        <v>33724726</v>
      </c>
      <c r="S287" s="47"/>
      <c r="T287" s="47">
        <v>3453</v>
      </c>
      <c r="U287" s="47"/>
      <c r="V287" s="47">
        <v>117375116069</v>
      </c>
      <c r="W287" s="47"/>
      <c r="X287" s="3">
        <v>115758592583</v>
      </c>
      <c r="Y287" s="216"/>
      <c r="Z287" s="191">
        <f>X287/درآمدها!$J$6</f>
        <v>1.1478210084295127E-2</v>
      </c>
    </row>
    <row r="288" spans="2:26" s="140" customFormat="1">
      <c r="B288" s="210" t="s">
        <v>508</v>
      </c>
      <c r="C288" s="210"/>
      <c r="D288" s="188">
        <v>0</v>
      </c>
      <c r="E288" s="188"/>
      <c r="F288" s="188">
        <v>0</v>
      </c>
      <c r="G288" s="188"/>
      <c r="H288" s="189">
        <v>0</v>
      </c>
      <c r="I288" s="47"/>
      <c r="J288" s="47">
        <v>754117</v>
      </c>
      <c r="K288" s="47"/>
      <c r="L288" s="47">
        <v>0</v>
      </c>
      <c r="M288" s="216"/>
      <c r="N288" s="47">
        <v>0</v>
      </c>
      <c r="O288" s="47"/>
      <c r="P288" s="47">
        <v>0</v>
      </c>
      <c r="Q288" s="47"/>
      <c r="R288" s="47">
        <v>754117</v>
      </c>
      <c r="S288" s="47"/>
      <c r="T288" s="47">
        <v>2642.3255807785795</v>
      </c>
      <c r="U288" s="47"/>
      <c r="V288" s="47">
        <v>2411642446</v>
      </c>
      <c r="W288" s="47"/>
      <c r="X288" s="3">
        <v>1980766539</v>
      </c>
      <c r="Y288" s="216"/>
      <c r="Z288" s="191">
        <f>X288/درآمدها!$J$6</f>
        <v>1.9640576094843656E-4</v>
      </c>
    </row>
    <row r="289" spans="2:26" s="140" customFormat="1">
      <c r="B289" s="210" t="s">
        <v>509</v>
      </c>
      <c r="C289" s="210"/>
      <c r="D289" s="188">
        <v>0</v>
      </c>
      <c r="E289" s="188"/>
      <c r="F289" s="188">
        <v>0</v>
      </c>
      <c r="G289" s="188"/>
      <c r="H289" s="189">
        <v>0</v>
      </c>
      <c r="I289" s="47"/>
      <c r="J289" s="47">
        <v>1599082</v>
      </c>
      <c r="K289" s="47"/>
      <c r="L289" s="47">
        <v>0</v>
      </c>
      <c r="M289" s="216"/>
      <c r="N289" s="47">
        <v>0</v>
      </c>
      <c r="O289" s="47"/>
      <c r="P289" s="47">
        <v>0</v>
      </c>
      <c r="Q289" s="47"/>
      <c r="R289" s="47">
        <v>1599082</v>
      </c>
      <c r="S289" s="47"/>
      <c r="T289" s="47">
        <v>10330</v>
      </c>
      <c r="U289" s="47"/>
      <c r="V289" s="47">
        <v>13936989204</v>
      </c>
      <c r="W289" s="47"/>
      <c r="X289" s="3">
        <v>16420231886</v>
      </c>
      <c r="Y289" s="216"/>
      <c r="Z289" s="191">
        <f>X289/درآمدها!$J$6</f>
        <v>1.6281717582667685E-3</v>
      </c>
    </row>
    <row r="290" spans="2:26" s="140" customFormat="1">
      <c r="B290" s="210" t="s">
        <v>435</v>
      </c>
      <c r="C290" s="210"/>
      <c r="D290" s="188">
        <v>5095642</v>
      </c>
      <c r="E290" s="188"/>
      <c r="F290" s="188">
        <v>36127026526</v>
      </c>
      <c r="G290" s="188"/>
      <c r="H290" s="189">
        <v>23705711316</v>
      </c>
      <c r="I290" s="47"/>
      <c r="J290" s="47">
        <v>0</v>
      </c>
      <c r="K290" s="47"/>
      <c r="L290" s="47">
        <v>0</v>
      </c>
      <c r="M290" s="216"/>
      <c r="N290" s="47">
        <v>5095642</v>
      </c>
      <c r="O290" s="47"/>
      <c r="P290" s="47">
        <v>14453490</v>
      </c>
      <c r="Q290" s="47"/>
      <c r="R290" s="47">
        <v>0</v>
      </c>
      <c r="S290" s="47"/>
      <c r="T290" s="47">
        <v>0</v>
      </c>
      <c r="U290" s="47"/>
      <c r="V290" s="47">
        <v>0</v>
      </c>
      <c r="W290" s="47"/>
      <c r="X290" s="3">
        <v>0</v>
      </c>
      <c r="Y290" s="216"/>
      <c r="Z290" s="191">
        <f>X290/درآمدها!$J$6</f>
        <v>0</v>
      </c>
    </row>
    <row r="291" spans="2:26" s="140" customFormat="1">
      <c r="B291" s="210" t="s">
        <v>436</v>
      </c>
      <c r="C291" s="210"/>
      <c r="D291" s="188">
        <v>2074675</v>
      </c>
      <c r="E291" s="188"/>
      <c r="F291" s="188">
        <v>5858365296</v>
      </c>
      <c r="G291" s="188"/>
      <c r="H291" s="189">
        <v>4759859222</v>
      </c>
      <c r="I291" s="47"/>
      <c r="J291" s="47">
        <v>0</v>
      </c>
      <c r="K291" s="47"/>
      <c r="L291" s="47">
        <v>0</v>
      </c>
      <c r="M291" s="216"/>
      <c r="N291" s="47">
        <v>0</v>
      </c>
      <c r="O291" s="47"/>
      <c r="P291" s="47">
        <v>0</v>
      </c>
      <c r="Q291" s="47"/>
      <c r="R291" s="47">
        <v>2074675</v>
      </c>
      <c r="S291" s="47"/>
      <c r="T291" s="47">
        <v>2308</v>
      </c>
      <c r="U291" s="47"/>
      <c r="V291" s="47">
        <v>5858365296</v>
      </c>
      <c r="W291" s="47"/>
      <c r="X291" s="3">
        <v>4759859222</v>
      </c>
      <c r="Y291" s="216"/>
      <c r="Z291" s="191">
        <f>X291/درآمدها!$J$6</f>
        <v>4.7197070129037717E-4</v>
      </c>
    </row>
    <row r="292" spans="2:26" s="140" customFormat="1" ht="31.5" thickBot="1">
      <c r="B292" s="210" t="s">
        <v>437</v>
      </c>
      <c r="C292" s="210"/>
      <c r="D292" s="188">
        <v>25190081</v>
      </c>
      <c r="E292" s="188"/>
      <c r="F292" s="188">
        <v>32658048000</v>
      </c>
      <c r="G292" s="188"/>
      <c r="H292" s="189">
        <v>26367330623</v>
      </c>
      <c r="I292" s="47"/>
      <c r="J292" s="47">
        <v>4762436</v>
      </c>
      <c r="K292" s="47"/>
      <c r="L292" s="47">
        <v>4907801607</v>
      </c>
      <c r="M292" s="216"/>
      <c r="N292" s="47">
        <v>0</v>
      </c>
      <c r="O292" s="47"/>
      <c r="P292" s="47">
        <v>0</v>
      </c>
      <c r="Q292" s="47"/>
      <c r="R292" s="47">
        <v>29952517</v>
      </c>
      <c r="S292" s="47"/>
      <c r="T292" s="47">
        <v>908</v>
      </c>
      <c r="U292" s="47"/>
      <c r="V292" s="47">
        <v>37565849607</v>
      </c>
      <c r="W292" s="47"/>
      <c r="X292" s="3">
        <v>27035063971</v>
      </c>
      <c r="Y292" s="216"/>
      <c r="Z292" s="191">
        <f>X292/درآمدها!$J$6</f>
        <v>2.6807007322501605E-3</v>
      </c>
    </row>
    <row r="293" spans="2:26" s="140" customFormat="1" ht="31.5" thickBot="1">
      <c r="B293" s="215" t="s">
        <v>2</v>
      </c>
      <c r="C293" s="210"/>
      <c r="D293" s="210"/>
      <c r="E293" s="47"/>
      <c r="F293" s="207">
        <f>SUM(F11:F292)</f>
        <v>11680678382867</v>
      </c>
      <c r="G293" s="47"/>
      <c r="H293" s="207">
        <f>SUM(H11:H292)</f>
        <v>10522822192176</v>
      </c>
      <c r="I293" s="47"/>
      <c r="J293" s="210"/>
      <c r="K293" s="3"/>
      <c r="L293" s="207">
        <f>SUM(L11:L292)</f>
        <v>473616264724</v>
      </c>
      <c r="M293" s="216"/>
      <c r="N293" s="210"/>
      <c r="O293" s="3"/>
      <c r="P293" s="207">
        <f>SUM(P11:P292)</f>
        <v>768161366284</v>
      </c>
      <c r="Q293" s="47"/>
      <c r="R293" s="210"/>
      <c r="S293" s="47"/>
      <c r="T293" s="208"/>
      <c r="U293" s="47"/>
      <c r="V293" s="207">
        <f>SUM(V11:V292)</f>
        <v>11372587389249</v>
      </c>
      <c r="W293" s="47"/>
      <c r="X293" s="207">
        <f>SUM(X11:X292)</f>
        <v>9682346989633</v>
      </c>
      <c r="Y293" s="216"/>
      <c r="Z293" s="220">
        <f>SUM(Z11:Z292)</f>
        <v>0.96006707041090267</v>
      </c>
    </row>
    <row r="294" spans="2:26" s="140" customFormat="1" ht="31.5" thickTop="1">
      <c r="B294" s="215"/>
      <c r="C294" s="210"/>
      <c r="D294" s="47"/>
      <c r="E294" s="47"/>
      <c r="F294" s="201"/>
      <c r="G294" s="47"/>
      <c r="H294" s="194"/>
      <c r="I294" s="47"/>
      <c r="J294" s="3"/>
      <c r="K294" s="3"/>
      <c r="L294" s="194"/>
      <c r="M294" s="216"/>
      <c r="N294" s="3"/>
      <c r="O294" s="3"/>
      <c r="P294" s="194"/>
      <c r="Q294" s="47"/>
      <c r="R294" s="47"/>
      <c r="S294" s="47"/>
      <c r="T294" s="208"/>
      <c r="U294" s="47"/>
      <c r="V294" s="194"/>
      <c r="W294" s="47"/>
      <c r="X294" s="194"/>
      <c r="Y294" s="216"/>
      <c r="Z294" s="221"/>
    </row>
    <row r="295" spans="2:26" s="140" customFormat="1">
      <c r="B295" s="52"/>
      <c r="C295" s="52"/>
      <c r="D295" s="49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49"/>
      <c r="Y295" s="52"/>
      <c r="Z295" s="51"/>
    </row>
    <row r="297" spans="2:26">
      <c r="X297" s="50"/>
    </row>
    <row r="298" spans="2:26">
      <c r="X298" s="50"/>
    </row>
    <row r="299" spans="2:26">
      <c r="X299" s="50"/>
    </row>
    <row r="300" spans="2:26">
      <c r="X300" s="50"/>
    </row>
    <row r="301" spans="2:26">
      <c r="X301" s="50"/>
    </row>
  </sheetData>
  <mergeCells count="23">
    <mergeCell ref="D8:H8"/>
    <mergeCell ref="R8:Z8"/>
    <mergeCell ref="G9:G10"/>
    <mergeCell ref="H9:H10"/>
    <mergeCell ref="X9:X10"/>
    <mergeCell ref="T9:T10"/>
    <mergeCell ref="Z9:Z10"/>
    <mergeCell ref="B1:Z1"/>
    <mergeCell ref="B2:Z2"/>
    <mergeCell ref="B3:Z3"/>
    <mergeCell ref="B9:B10"/>
    <mergeCell ref="J9:L9"/>
    <mergeCell ref="N9:P9"/>
    <mergeCell ref="S9:S10"/>
    <mergeCell ref="W9:W10"/>
    <mergeCell ref="V9:V10"/>
    <mergeCell ref="R9:R10"/>
    <mergeCell ref="F9:F10"/>
    <mergeCell ref="D9:D10"/>
    <mergeCell ref="E9:E10"/>
    <mergeCell ref="B6:Z6"/>
    <mergeCell ref="B5:Z5"/>
    <mergeCell ref="J8:P8"/>
  </mergeCells>
  <phoneticPr fontId="25" type="noConversion"/>
  <conditionalFormatting sqref="B11:B41 B43:B294">
    <cfRule type="duplicateValues" dxfId="1" priority="62"/>
  </conditionalFormatting>
  <conditionalFormatting sqref="B295:B1048576 B1:B10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A4" sqref="A4"/>
    </sheetView>
  </sheetViews>
  <sheetFormatPr defaultColWidth="9.140625" defaultRowHeight="15.75"/>
  <cols>
    <col min="1" max="1" width="29" style="67" customWidth="1"/>
    <col min="2" max="2" width="0.5703125" style="67" customWidth="1"/>
    <col min="3" max="3" width="12.5703125" style="67" customWidth="1"/>
    <col min="4" max="4" width="0.5703125" style="67" customWidth="1"/>
    <col min="5" max="5" width="29.140625" style="67" customWidth="1"/>
    <col min="6" max="6" width="0.5703125" style="67" customWidth="1"/>
    <col min="7" max="7" width="20.28515625" style="67" bestFit="1" customWidth="1"/>
    <col min="8" max="8" width="0.5703125" style="67" customWidth="1"/>
    <col min="9" max="9" width="16.5703125" style="67" bestFit="1" customWidth="1"/>
    <col min="10" max="10" width="0.42578125" style="67" customWidth="1"/>
    <col min="11" max="11" width="17.28515625" style="67" bestFit="1" customWidth="1"/>
    <col min="12" max="12" width="0.7109375" style="67" customWidth="1"/>
    <col min="13" max="13" width="7.85546875" style="67" bestFit="1" customWidth="1"/>
    <col min="14" max="14" width="1.140625" style="67" customWidth="1"/>
    <col min="15" max="15" width="17.28515625" style="67" bestFit="1" customWidth="1"/>
    <col min="16" max="16" width="0.5703125" style="67" customWidth="1"/>
    <col min="17" max="17" width="22.5703125" style="67" bestFit="1" customWidth="1"/>
    <col min="18" max="18" width="0.5703125" style="67" customWidth="1"/>
    <col min="19" max="19" width="13.7109375" style="67" bestFit="1" customWidth="1"/>
    <col min="20" max="20" width="17.28515625" style="67" bestFit="1" customWidth="1"/>
    <col min="21" max="21" width="0.5703125" style="67" customWidth="1"/>
    <col min="22" max="22" width="7.85546875" style="67" bestFit="1" customWidth="1"/>
    <col min="23" max="23" width="13.140625" style="67" bestFit="1" customWidth="1"/>
    <col min="24" max="24" width="0.5703125" style="67" customWidth="1"/>
    <col min="25" max="25" width="7.85546875" style="67" bestFit="1" customWidth="1"/>
    <col min="26" max="26" width="0.42578125" style="67" customWidth="1"/>
    <col min="27" max="27" width="21" style="67" bestFit="1" customWidth="1"/>
    <col min="28" max="28" width="0.7109375" style="67" customWidth="1"/>
    <col min="29" max="29" width="17.28515625" style="67" bestFit="1" customWidth="1"/>
    <col min="30" max="30" width="0.7109375" style="67" customWidth="1"/>
    <col min="31" max="31" width="22.5703125" style="67" bestFit="1" customWidth="1"/>
    <col min="32" max="32" width="0.7109375" style="67" customWidth="1"/>
    <col min="33" max="33" width="16.5703125" style="67" customWidth="1"/>
    <col min="34" max="34" width="20.42578125" style="5" customWidth="1"/>
    <col min="35" max="35" width="25.42578125" style="5" bestFit="1" customWidth="1"/>
    <col min="36" max="36" width="14.5703125" style="5" bestFit="1" customWidth="1"/>
    <col min="37" max="16384" width="9.140625" style="5"/>
  </cols>
  <sheetData>
    <row r="1" spans="1:36" s="1" customFormat="1" ht="24.7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</row>
    <row r="2" spans="1:36" s="1" customFormat="1" ht="24.75">
      <c r="A2" s="289" t="s">
        <v>43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</row>
    <row r="3" spans="1:36" s="1" customFormat="1" ht="24.75">
      <c r="A3" s="289" t="str">
        <f>' سهام'!B3</f>
        <v>برای ماه منتهی به 1403/03/31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</row>
    <row r="4" spans="1:36" s="1" customFormat="1" ht="24.7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</row>
    <row r="5" spans="1:36" ht="24.75">
      <c r="A5" s="290" t="s">
        <v>56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</row>
    <row r="6" spans="1:36" ht="24.7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6" ht="27.75" customHeight="1" thickBot="1">
      <c r="A7" s="291" t="s">
        <v>57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 t="str">
        <f>' سهام'!$D$8</f>
        <v>1403/02/31</v>
      </c>
      <c r="N7" s="291"/>
      <c r="O7" s="291"/>
      <c r="P7" s="291"/>
      <c r="Q7" s="291"/>
      <c r="R7" s="58"/>
      <c r="S7" s="292" t="s">
        <v>7</v>
      </c>
      <c r="T7" s="292"/>
      <c r="U7" s="292"/>
      <c r="V7" s="292"/>
      <c r="W7" s="292"/>
      <c r="X7" s="57"/>
      <c r="Y7" s="291" t="str">
        <f>' سهام'!R8</f>
        <v>1403/03/31</v>
      </c>
      <c r="Z7" s="291"/>
      <c r="AA7" s="291"/>
      <c r="AB7" s="291"/>
      <c r="AC7" s="291"/>
      <c r="AD7" s="291"/>
      <c r="AE7" s="291"/>
      <c r="AF7" s="291"/>
      <c r="AG7" s="291"/>
    </row>
    <row r="8" spans="1:36" ht="26.25" customHeight="1">
      <c r="A8" s="294" t="s">
        <v>58</v>
      </c>
      <c r="B8" s="59"/>
      <c r="C8" s="295" t="s">
        <v>59</v>
      </c>
      <c r="D8" s="59"/>
      <c r="E8" s="297" t="s">
        <v>64</v>
      </c>
      <c r="F8" s="59"/>
      <c r="G8" s="293" t="s">
        <v>60</v>
      </c>
      <c r="H8" s="59"/>
      <c r="I8" s="295" t="s">
        <v>20</v>
      </c>
      <c r="J8" s="59"/>
      <c r="K8" s="297" t="s">
        <v>61</v>
      </c>
      <c r="L8" s="60"/>
      <c r="M8" s="298" t="s">
        <v>3</v>
      </c>
      <c r="N8" s="293"/>
      <c r="O8" s="293" t="s">
        <v>0</v>
      </c>
      <c r="P8" s="293"/>
      <c r="Q8" s="293" t="s">
        <v>18</v>
      </c>
      <c r="R8" s="59"/>
      <c r="S8" s="289" t="s">
        <v>4</v>
      </c>
      <c r="T8" s="289"/>
      <c r="U8" s="57"/>
      <c r="V8" s="289" t="s">
        <v>5</v>
      </c>
      <c r="W8" s="289"/>
      <c r="X8" s="57"/>
      <c r="Y8" s="298" t="s">
        <v>3</v>
      </c>
      <c r="Z8" s="294"/>
      <c r="AA8" s="293" t="s">
        <v>62</v>
      </c>
      <c r="AB8" s="59"/>
      <c r="AC8" s="293" t="s">
        <v>0</v>
      </c>
      <c r="AD8" s="294"/>
      <c r="AE8" s="293" t="s">
        <v>18</v>
      </c>
      <c r="AF8" s="61"/>
      <c r="AG8" s="293" t="s">
        <v>19</v>
      </c>
    </row>
    <row r="9" spans="1:36" s="7" customFormat="1" ht="55.5" customHeight="1" thickBot="1">
      <c r="A9" s="291"/>
      <c r="B9" s="59"/>
      <c r="C9" s="296"/>
      <c r="D9" s="59"/>
      <c r="E9" s="296"/>
      <c r="F9" s="59"/>
      <c r="G9" s="291"/>
      <c r="H9" s="59"/>
      <c r="I9" s="296"/>
      <c r="J9" s="59"/>
      <c r="K9" s="296"/>
      <c r="L9" s="58"/>
      <c r="M9" s="299"/>
      <c r="N9" s="294"/>
      <c r="O9" s="291"/>
      <c r="P9" s="294"/>
      <c r="Q9" s="291"/>
      <c r="R9" s="59"/>
      <c r="S9" s="62" t="s">
        <v>3</v>
      </c>
      <c r="T9" s="62" t="s">
        <v>0</v>
      </c>
      <c r="U9" s="63"/>
      <c r="V9" s="62" t="s">
        <v>3</v>
      </c>
      <c r="W9" s="62" t="s">
        <v>42</v>
      </c>
      <c r="X9" s="63"/>
      <c r="Y9" s="299"/>
      <c r="Z9" s="294"/>
      <c r="AA9" s="291"/>
      <c r="AB9" s="59"/>
      <c r="AC9" s="291"/>
      <c r="AD9" s="294"/>
      <c r="AE9" s="291"/>
      <c r="AF9" s="61"/>
      <c r="AG9" s="291"/>
      <c r="AH9" s="6"/>
      <c r="AJ9" s="6"/>
    </row>
    <row r="10" spans="1:36" s="7" customFormat="1" ht="55.5" customHeight="1" thickBot="1">
      <c r="A10" s="64" t="s">
        <v>74</v>
      </c>
      <c r="B10" s="59"/>
      <c r="C10" s="55" t="s">
        <v>223</v>
      </c>
      <c r="D10" s="52"/>
      <c r="E10" s="55" t="s">
        <v>206</v>
      </c>
      <c r="F10" s="52"/>
      <c r="G10" s="55" t="s">
        <v>74</v>
      </c>
      <c r="H10" s="52"/>
      <c r="I10" s="55" t="s">
        <v>74</v>
      </c>
      <c r="J10" s="55"/>
      <c r="K10" s="49">
        <v>0</v>
      </c>
      <c r="L10" s="58"/>
      <c r="M10" s="50">
        <v>0</v>
      </c>
      <c r="N10" s="54"/>
      <c r="O10" s="50">
        <v>0</v>
      </c>
      <c r="P10" s="50"/>
      <c r="Q10" s="50">
        <v>0</v>
      </c>
      <c r="R10" s="50"/>
      <c r="S10" s="50">
        <v>0</v>
      </c>
      <c r="T10" s="50">
        <v>0</v>
      </c>
      <c r="U10" s="50"/>
      <c r="V10" s="50">
        <v>0</v>
      </c>
      <c r="W10" s="50">
        <v>0</v>
      </c>
      <c r="X10" s="50"/>
      <c r="Y10" s="50">
        <v>0</v>
      </c>
      <c r="Z10" s="50"/>
      <c r="AA10" s="50">
        <v>0</v>
      </c>
      <c r="AB10" s="50"/>
      <c r="AC10" s="50">
        <v>0</v>
      </c>
      <c r="AD10" s="50"/>
      <c r="AE10" s="50">
        <v>0</v>
      </c>
      <c r="AF10" s="65"/>
      <c r="AG10" s="51">
        <f>AE10/درآمدها!$J$6</f>
        <v>0</v>
      </c>
      <c r="AH10" s="6"/>
      <c r="AI10" s="3"/>
      <c r="AJ10" s="6"/>
    </row>
    <row r="11" spans="1:36" s="7" customFormat="1" ht="55.5" customHeight="1" thickBot="1">
      <c r="A11" s="53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7"/>
      <c r="O11" s="68">
        <f>SUM(O10:O10)</f>
        <v>0</v>
      </c>
      <c r="P11" s="67"/>
      <c r="Q11" s="68">
        <f>SUM(Q10:Q10)</f>
        <v>0</v>
      </c>
      <c r="R11" s="67"/>
      <c r="S11" s="67"/>
      <c r="T11" s="68">
        <f>SUM(T10:T10)</f>
        <v>0</v>
      </c>
      <c r="U11" s="67"/>
      <c r="V11" s="67"/>
      <c r="W11" s="68">
        <f>SUM(W10:W10)</f>
        <v>0</v>
      </c>
      <c r="X11" s="67"/>
      <c r="Y11" s="67"/>
      <c r="Z11" s="67"/>
      <c r="AA11" s="67"/>
      <c r="AB11" s="67"/>
      <c r="AC11" s="68">
        <f>SUM(AC10:AC10)</f>
        <v>0</v>
      </c>
      <c r="AD11" s="67"/>
      <c r="AE11" s="68">
        <f>SUM(AE10:AE10)</f>
        <v>0</v>
      </c>
      <c r="AF11" s="67"/>
      <c r="AG11" s="69">
        <f>SUM(AG10:AG10)</f>
        <v>0</v>
      </c>
      <c r="AH11" s="6"/>
      <c r="AI11" s="3"/>
      <c r="AJ11" s="6"/>
    </row>
    <row r="12" spans="1:36" s="7" customFormat="1" ht="55.5" customHeight="1" thickTop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67"/>
      <c r="N12" s="67"/>
      <c r="O12" s="70"/>
      <c r="P12" s="67"/>
      <c r="Q12" s="70"/>
      <c r="R12" s="67"/>
      <c r="S12" s="67"/>
      <c r="T12" s="70"/>
      <c r="U12" s="67"/>
      <c r="V12" s="67"/>
      <c r="W12" s="70"/>
      <c r="X12" s="67"/>
      <c r="Y12" s="67"/>
      <c r="Z12" s="67"/>
      <c r="AA12" s="67"/>
      <c r="AB12" s="67"/>
      <c r="AC12" s="70"/>
      <c r="AD12" s="67"/>
      <c r="AE12" s="70"/>
      <c r="AF12" s="67"/>
      <c r="AG12" s="70"/>
      <c r="AH12" s="6"/>
      <c r="AJ12" s="6"/>
    </row>
    <row r="13" spans="1:36" s="7" customFormat="1" ht="55.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6"/>
      <c r="AI13" s="3"/>
      <c r="AJ13" s="6"/>
    </row>
    <row r="14" spans="1:36" s="8" customFormat="1" ht="30.7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1"/>
      <c r="AJ14" s="6"/>
    </row>
    <row r="15" spans="1:36" s="9" customFormat="1" ht="31.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  <c r="AF15" s="50"/>
      <c r="AG15" s="51"/>
    </row>
    <row r="16" spans="1:36" s="3" customFormat="1" ht="30.7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  <c r="AF16" s="50"/>
      <c r="AG16" s="51"/>
    </row>
    <row r="17" spans="1:33" s="3" customFormat="1" ht="30.7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  <c r="AF17" s="50"/>
      <c r="AG17" s="56"/>
    </row>
    <row r="18" spans="1:33" s="3" customFormat="1" ht="30.7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s="3" customFormat="1" ht="30.75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:33" s="3" customFormat="1" ht="30.7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s="3" customFormat="1" ht="30.7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:33" s="3" customFormat="1" ht="30.7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3" s="3" customFormat="1" ht="30.75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:33" s="3" customFormat="1" ht="30.7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s="3" customFormat="1" ht="30.7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s="3" customFormat="1" ht="30.7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9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5"/>
  <cols>
    <col min="1" max="1" width="34.7109375" style="149" bestFit="1" customWidth="1"/>
    <col min="2" max="2" width="0.7109375" style="149" customWidth="1"/>
    <col min="3" max="3" width="22.85546875" style="130" bestFit="1" customWidth="1"/>
    <col min="4" max="4" width="0.7109375" style="149" customWidth="1"/>
    <col min="5" max="5" width="21.85546875" style="149" customWidth="1"/>
    <col min="6" max="6" width="0.42578125" style="149" customWidth="1"/>
    <col min="7" max="7" width="22.140625" style="149" customWidth="1"/>
    <col min="8" max="8" width="0.42578125" style="149" customWidth="1"/>
    <col min="9" max="9" width="22.7109375" style="149" bestFit="1" customWidth="1"/>
    <col min="10" max="10" width="0.5703125" style="149" customWidth="1"/>
    <col min="11" max="11" width="12.140625" style="149" customWidth="1"/>
    <col min="12" max="16384" width="9.140625" style="144"/>
  </cols>
  <sheetData>
    <row r="1" spans="1:11" ht="18.75">
      <c r="A1" s="303" t="s">
        <v>77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8.75">
      <c r="A2" s="303" t="s">
        <v>43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ht="18.75">
      <c r="A3" s="303" t="str">
        <f>' سهام'!B3</f>
        <v>برای ماه منتهی به 1403/03/31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</row>
    <row r="4" spans="1:11" ht="18.7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1" ht="18.75">
      <c r="A5" s="306" t="s">
        <v>44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</row>
    <row r="6" spans="1:11" ht="18.75" thickBot="1">
      <c r="A6" s="91"/>
      <c r="B6" s="91"/>
      <c r="C6" s="120"/>
      <c r="D6" s="145"/>
      <c r="E6" s="145"/>
      <c r="F6" s="145"/>
      <c r="G6" s="145"/>
      <c r="H6" s="145"/>
      <c r="I6" s="145"/>
      <c r="J6" s="145"/>
      <c r="K6" s="145"/>
    </row>
    <row r="7" spans="1:11" ht="18.75" customHeight="1" thickBot="1">
      <c r="A7" s="112"/>
      <c r="B7" s="91"/>
      <c r="C7" s="125" t="str">
        <f>اوراق!M7</f>
        <v>1403/02/31</v>
      </c>
      <c r="D7" s="111"/>
      <c r="E7" s="302" t="s">
        <v>7</v>
      </c>
      <c r="F7" s="302"/>
      <c r="G7" s="302"/>
      <c r="H7" s="91"/>
      <c r="I7" s="307" t="str">
        <f>اوراق!Y7</f>
        <v>1403/03/31</v>
      </c>
      <c r="J7" s="307"/>
      <c r="K7" s="307"/>
    </row>
    <row r="8" spans="1:11" ht="24" customHeight="1">
      <c r="A8" s="310" t="s">
        <v>8</v>
      </c>
      <c r="B8" s="146"/>
      <c r="C8" s="312" t="s">
        <v>6</v>
      </c>
      <c r="D8" s="146"/>
      <c r="E8" s="300" t="s">
        <v>31</v>
      </c>
      <c r="F8" s="147"/>
      <c r="G8" s="300" t="s">
        <v>32</v>
      </c>
      <c r="H8" s="91"/>
      <c r="I8" s="308" t="s">
        <v>6</v>
      </c>
      <c r="J8" s="310"/>
      <c r="K8" s="304" t="s">
        <v>19</v>
      </c>
    </row>
    <row r="9" spans="1:11" ht="18.75" thickBot="1">
      <c r="A9" s="311"/>
      <c r="B9" s="146"/>
      <c r="C9" s="313"/>
      <c r="D9" s="146"/>
      <c r="E9" s="301"/>
      <c r="F9" s="91"/>
      <c r="G9" s="301"/>
      <c r="H9" s="91"/>
      <c r="I9" s="309"/>
      <c r="J9" s="310"/>
      <c r="K9" s="305"/>
    </row>
    <row r="10" spans="1:11" ht="18">
      <c r="A10" s="114" t="s">
        <v>490</v>
      </c>
      <c r="B10" s="146"/>
      <c r="C10" s="134">
        <v>409720</v>
      </c>
      <c r="D10" s="146"/>
      <c r="E10" s="126">
        <v>1733</v>
      </c>
      <c r="F10" s="127"/>
      <c r="G10" s="126">
        <v>0</v>
      </c>
      <c r="H10" s="92"/>
      <c r="I10" s="134">
        <f>C10+E10-G10</f>
        <v>411453</v>
      </c>
      <c r="J10" s="114"/>
      <c r="K10" s="128">
        <f>I10/درآمدها!$J$6</f>
        <v>4.0798215220414257E-8</v>
      </c>
    </row>
    <row r="11" spans="1:11" ht="18">
      <c r="A11" s="114" t="s">
        <v>491</v>
      </c>
      <c r="B11" s="146"/>
      <c r="C11" s="134">
        <v>1026265</v>
      </c>
      <c r="D11" s="146"/>
      <c r="E11" s="126">
        <v>4346</v>
      </c>
      <c r="F11" s="127"/>
      <c r="G11" s="126">
        <v>0</v>
      </c>
      <c r="H11" s="92"/>
      <c r="I11" s="134">
        <f t="shared" ref="I11:I13" si="0">C11+E11-G11</f>
        <v>1030611</v>
      </c>
      <c r="J11" s="114"/>
      <c r="K11" s="128">
        <f>I11/درآمدها!$J$6</f>
        <v>1.0219171907004288E-7</v>
      </c>
    </row>
    <row r="12" spans="1:11" s="2" customFormat="1" ht="18">
      <c r="A12" s="87" t="s">
        <v>492</v>
      </c>
      <c r="B12" s="91"/>
      <c r="C12" s="72">
        <v>1911761</v>
      </c>
      <c r="D12" s="72"/>
      <c r="E12" s="126">
        <v>59620008118</v>
      </c>
      <c r="F12" s="72"/>
      <c r="G12" s="126">
        <v>45596242000</v>
      </c>
      <c r="H12" s="72"/>
      <c r="I12" s="134">
        <f t="shared" si="0"/>
        <v>14025677879</v>
      </c>
      <c r="J12" s="91"/>
      <c r="K12" s="128">
        <f>I12/درآمدها!$J$6</f>
        <v>1.3907363045588324E-3</v>
      </c>
    </row>
    <row r="13" spans="1:11" s="2" customFormat="1" ht="18.75" thickBot="1">
      <c r="A13" s="87" t="s">
        <v>493</v>
      </c>
      <c r="B13" s="91"/>
      <c r="C13" s="72">
        <v>1942562013</v>
      </c>
      <c r="D13" s="72"/>
      <c r="E13" s="126">
        <v>688603985782</v>
      </c>
      <c r="F13" s="72"/>
      <c r="G13" s="126">
        <v>642001708442</v>
      </c>
      <c r="H13" s="72"/>
      <c r="I13" s="134">
        <f t="shared" si="0"/>
        <v>48544839353</v>
      </c>
      <c r="J13" s="91"/>
      <c r="K13" s="128">
        <f>I13/درآمدها!$J$6</f>
        <v>4.8135335111522569E-3</v>
      </c>
    </row>
    <row r="14" spans="1:11" s="2" customFormat="1" ht="18.75" thickBot="1">
      <c r="A14" s="114" t="s">
        <v>2</v>
      </c>
      <c r="B14" s="146"/>
      <c r="C14" s="148">
        <f>SUM(C10:C13)</f>
        <v>1945909759</v>
      </c>
      <c r="D14" s="91"/>
      <c r="E14" s="148">
        <f>SUM(E10:E13)</f>
        <v>748223999979</v>
      </c>
      <c r="F14" s="91"/>
      <c r="G14" s="148">
        <f>SUM(G10:G13)</f>
        <v>687597950442</v>
      </c>
      <c r="H14" s="91"/>
      <c r="I14" s="148">
        <f>SUM(I10:I13)</f>
        <v>62571959296</v>
      </c>
      <c r="J14" s="91"/>
      <c r="K14" s="129">
        <f>SUM(K10:K13)</f>
        <v>6.2044128056453797E-3</v>
      </c>
    </row>
    <row r="15" spans="1:11" s="2" customFormat="1" ht="18.75" thickTop="1">
      <c r="A15" s="149"/>
      <c r="B15" s="149"/>
      <c r="C15" s="130"/>
      <c r="D15" s="91"/>
      <c r="E15" s="149"/>
      <c r="F15" s="91"/>
      <c r="G15" s="149"/>
      <c r="H15" s="91"/>
      <c r="I15" s="149"/>
      <c r="J15" s="91"/>
      <c r="K15" s="149"/>
    </row>
    <row r="16" spans="1:11" s="2" customFormat="1" ht="24" customHeight="1">
      <c r="A16" s="149"/>
      <c r="B16" s="149"/>
      <c r="C16" s="130"/>
      <c r="D16" s="91"/>
      <c r="E16" s="149"/>
      <c r="F16" s="91"/>
      <c r="G16" s="149"/>
      <c r="H16" s="91"/>
      <c r="I16" s="149"/>
      <c r="J16" s="91"/>
      <c r="K16" s="149"/>
    </row>
    <row r="17" spans="1:11" s="45" customFormat="1" ht="21.7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s="45" customFormat="1" ht="21.7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s="45" customFormat="1" ht="21.7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8"/>
  <cols>
    <col min="1" max="1" width="60.140625" style="41" customWidth="1"/>
    <col min="2" max="2" width="1" style="41" customWidth="1"/>
    <col min="3" max="3" width="9.140625" style="42"/>
    <col min="4" max="4" width="1.140625" style="42" customWidth="1"/>
    <col min="5" max="5" width="25.28515625" style="43" bestFit="1" customWidth="1"/>
    <col min="6" max="6" width="1" style="42" customWidth="1"/>
    <col min="7" max="7" width="19.7109375" style="42" customWidth="1"/>
    <col min="8" max="8" width="0.42578125" style="42" customWidth="1"/>
    <col min="9" max="9" width="24.5703125" style="42" customWidth="1"/>
    <col min="10" max="10" width="25.5703125" style="21" bestFit="1" customWidth="1"/>
    <col min="11" max="11" width="24" style="21" bestFit="1" customWidth="1"/>
    <col min="12" max="12" width="17.28515625" style="11" bestFit="1" customWidth="1"/>
    <col min="13" max="13" width="14.85546875" style="11" bestFit="1" customWidth="1"/>
    <col min="14" max="16384" width="9.140625" style="11"/>
  </cols>
  <sheetData>
    <row r="1" spans="1:11" ht="21">
      <c r="A1" s="315" t="s">
        <v>77</v>
      </c>
      <c r="B1" s="315"/>
      <c r="C1" s="315"/>
      <c r="D1" s="315"/>
      <c r="E1" s="315"/>
      <c r="F1" s="315"/>
      <c r="G1" s="315"/>
      <c r="H1" s="315"/>
      <c r="I1" s="315"/>
      <c r="J1" s="16"/>
      <c r="K1" s="16"/>
    </row>
    <row r="2" spans="1:11" ht="21">
      <c r="A2" s="315" t="s">
        <v>43</v>
      </c>
      <c r="B2" s="315"/>
      <c r="C2" s="315"/>
      <c r="D2" s="315"/>
      <c r="E2" s="315"/>
      <c r="F2" s="315"/>
      <c r="G2" s="315"/>
      <c r="H2" s="315"/>
      <c r="I2" s="315"/>
      <c r="J2" s="17"/>
      <c r="K2" s="16"/>
    </row>
    <row r="3" spans="1:11" ht="21">
      <c r="A3" s="315" t="str">
        <f>سپرده!A3</f>
        <v>برای ماه منتهی به 1403/03/31</v>
      </c>
      <c r="B3" s="315"/>
      <c r="C3" s="315"/>
      <c r="D3" s="315"/>
      <c r="E3" s="315"/>
      <c r="F3" s="315"/>
      <c r="G3" s="315"/>
      <c r="H3" s="315"/>
      <c r="I3" s="315"/>
      <c r="J3" s="16"/>
      <c r="K3" s="16"/>
    </row>
    <row r="4" spans="1:11" ht="21.75" thickBot="1">
      <c r="A4" s="135"/>
      <c r="B4" s="135"/>
      <c r="C4" s="135"/>
      <c r="D4" s="135"/>
      <c r="E4" s="135"/>
      <c r="F4" s="135"/>
      <c r="G4" s="135"/>
      <c r="H4" s="135"/>
      <c r="I4" s="135"/>
      <c r="J4" s="16"/>
      <c r="K4" s="16"/>
    </row>
    <row r="5" spans="1:11" ht="21.75" thickBot="1">
      <c r="A5" s="22" t="s">
        <v>24</v>
      </c>
      <c r="B5" s="27"/>
      <c r="C5" s="27"/>
      <c r="D5" s="27"/>
      <c r="E5" s="27"/>
      <c r="F5" s="27"/>
      <c r="G5" s="27"/>
      <c r="H5" s="27"/>
      <c r="I5" s="27"/>
      <c r="J5" s="4">
        <v>-1198330843575</v>
      </c>
      <c r="K5" s="18" t="s">
        <v>73</v>
      </c>
    </row>
    <row r="6" spans="1:11" ht="21.75" customHeight="1" thickBot="1">
      <c r="A6" s="22"/>
      <c r="B6" s="22"/>
      <c r="C6" s="22"/>
      <c r="D6" s="22"/>
      <c r="E6" s="314" t="str">
        <f>اوراق!Y7</f>
        <v>1403/03/31</v>
      </c>
      <c r="F6" s="314"/>
      <c r="G6" s="314"/>
      <c r="H6" s="314"/>
      <c r="I6" s="314"/>
      <c r="J6" s="4">
        <v>10085073520425</v>
      </c>
      <c r="K6" s="18" t="s">
        <v>313</v>
      </c>
    </row>
    <row r="7" spans="1:11" ht="21.75" customHeight="1" thickBot="1">
      <c r="A7" s="25" t="s">
        <v>33</v>
      </c>
      <c r="B7" s="26"/>
      <c r="C7" s="28" t="s">
        <v>34</v>
      </c>
      <c r="D7" s="24"/>
      <c r="E7" s="29" t="s">
        <v>6</v>
      </c>
      <c r="F7" s="24"/>
      <c r="G7" s="28" t="s">
        <v>16</v>
      </c>
      <c r="H7" s="24"/>
      <c r="I7" s="28" t="s">
        <v>72</v>
      </c>
      <c r="J7" s="19"/>
      <c r="K7" s="19"/>
    </row>
    <row r="8" spans="1:11" ht="21" customHeight="1">
      <c r="A8" s="22" t="s">
        <v>39</v>
      </c>
      <c r="B8" s="22"/>
      <c r="C8" s="30" t="s">
        <v>45</v>
      </c>
      <c r="D8" s="27"/>
      <c r="E8" s="31">
        <f>'درآمد سرمایه گذاری در سهام '!T336</f>
        <v>-1298528095911</v>
      </c>
      <c r="F8" s="27"/>
      <c r="G8" s="32">
        <f>E8/$E$12</f>
        <v>1.0215115574961973</v>
      </c>
      <c r="H8" s="33"/>
      <c r="I8" s="32">
        <f>E8/$J$6</f>
        <v>-0.12875742484981686</v>
      </c>
      <c r="J8" s="46"/>
      <c r="K8" s="20"/>
    </row>
    <row r="9" spans="1:11" ht="18.75" customHeight="1">
      <c r="A9" s="22" t="s">
        <v>40</v>
      </c>
      <c r="B9" s="22"/>
      <c r="C9" s="30" t="s">
        <v>46</v>
      </c>
      <c r="D9" s="27"/>
      <c r="E9" s="34">
        <f>'درآمد سرمایه گذاری در اوراق بها'!Q12</f>
        <v>0</v>
      </c>
      <c r="F9" s="27"/>
      <c r="G9" s="32">
        <f t="shared" ref="G9:G11" si="0">E9/$E$12</f>
        <v>0</v>
      </c>
      <c r="H9" s="35"/>
      <c r="I9" s="32">
        <f t="shared" ref="I9:I11" si="1">E9/$J$6</f>
        <v>0</v>
      </c>
      <c r="J9" s="46"/>
      <c r="K9" s="11"/>
    </row>
    <row r="10" spans="1:11" ht="18.75" customHeight="1">
      <c r="A10" s="22" t="s">
        <v>41</v>
      </c>
      <c r="B10" s="22"/>
      <c r="C10" s="30" t="s">
        <v>47</v>
      </c>
      <c r="D10" s="27"/>
      <c r="E10" s="34">
        <f>'درآمد سپرده بانکی'!G13</f>
        <v>528666798</v>
      </c>
      <c r="F10" s="27"/>
      <c r="G10" s="32">
        <f t="shared" si="0"/>
        <v>-4.158856831223476E-4</v>
      </c>
      <c r="H10" s="35"/>
      <c r="I10" s="32">
        <f t="shared" si="1"/>
        <v>5.2420718295142505E-5</v>
      </c>
      <c r="J10" s="46"/>
      <c r="K10" s="12"/>
    </row>
    <row r="11" spans="1:11" ht="19.5" customHeight="1" thickBot="1">
      <c r="A11" s="22" t="s">
        <v>29</v>
      </c>
      <c r="B11" s="22"/>
      <c r="C11" s="30" t="s">
        <v>48</v>
      </c>
      <c r="D11" s="27"/>
      <c r="E11" s="36">
        <f>'سایر درآمدها'!E11</f>
        <v>26816458757</v>
      </c>
      <c r="F11" s="27"/>
      <c r="G11" s="32">
        <f t="shared" si="0"/>
        <v>-2.1095671813074982E-2</v>
      </c>
      <c r="H11" s="35"/>
      <c r="I11" s="32">
        <f t="shared" si="1"/>
        <v>2.6590246171918747E-3</v>
      </c>
      <c r="J11" s="46"/>
      <c r="K11" s="12"/>
    </row>
    <row r="12" spans="1:11" ht="19.5" customHeight="1" thickBot="1">
      <c r="A12" s="22"/>
      <c r="B12" s="37"/>
      <c r="C12" s="23"/>
      <c r="D12" s="23"/>
      <c r="E12" s="38">
        <f>SUM(E8:E11)</f>
        <v>-1271182970356</v>
      </c>
      <c r="F12" s="23"/>
      <c r="G12" s="39">
        <f>SUM(G8:G11)</f>
        <v>0.99999999999999978</v>
      </c>
      <c r="H12" s="33"/>
      <c r="I12" s="40">
        <f>SUM(I8:I11)</f>
        <v>-0.12604597951432986</v>
      </c>
      <c r="J12" s="19"/>
      <c r="K12" s="19"/>
    </row>
    <row r="13" spans="1:11" ht="18.75" thickTop="1"/>
    <row r="18" ht="18.75" customHeight="1"/>
    <row r="27" ht="18.75" customHeight="1"/>
    <row r="28" ht="17.45" customHeight="1"/>
    <row r="29" ht="17.45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DA337"/>
  <sheetViews>
    <sheetView rightToLeft="1" view="pageBreakPreview" zoomScale="70" zoomScaleNormal="100" zoomScaleSheetLayoutView="70" workbookViewId="0">
      <selection activeCell="B4" sqref="B4"/>
    </sheetView>
  </sheetViews>
  <sheetFormatPr defaultColWidth="9.140625" defaultRowHeight="30.75"/>
  <cols>
    <col min="1" max="1" width="2.42578125" style="52" customWidth="1"/>
    <col min="2" max="2" width="55.28515625" style="52" customWidth="1"/>
    <col min="3" max="3" width="1.28515625" style="52" customWidth="1"/>
    <col min="4" max="4" width="26.28515625" style="50" bestFit="1" customWidth="1"/>
    <col min="5" max="5" width="0.85546875" style="50" customWidth="1"/>
    <col min="6" max="6" width="35.140625" style="105" bestFit="1" customWidth="1"/>
    <col min="7" max="7" width="1.28515625" style="105" customWidth="1"/>
    <col min="8" max="8" width="31.85546875" style="105" bestFit="1" customWidth="1"/>
    <col min="9" max="9" width="1.28515625" style="105" customWidth="1"/>
    <col min="10" max="10" width="35.140625" style="150" bestFit="1" customWidth="1"/>
    <col min="11" max="11" width="1.7109375" style="150" customWidth="1"/>
    <col min="12" max="12" width="21.42578125" style="151" customWidth="1"/>
    <col min="13" max="13" width="1" style="151" customWidth="1"/>
    <col min="14" max="14" width="26.28515625" style="50" bestFit="1" customWidth="1"/>
    <col min="15" max="15" width="3" style="50" customWidth="1"/>
    <col min="16" max="16" width="33.7109375" style="105" customWidth="1"/>
    <col min="17" max="17" width="1.5703125" style="105" customWidth="1"/>
    <col min="18" max="18" width="31" style="105" bestFit="1" customWidth="1"/>
    <col min="19" max="19" width="1.85546875" style="105" customWidth="1"/>
    <col min="20" max="20" width="35.140625" style="105" bestFit="1" customWidth="1"/>
    <col min="21" max="21" width="1.42578125" style="105" customWidth="1"/>
    <col min="22" max="22" width="19" style="151" customWidth="1"/>
    <col min="23" max="16328" width="9.140625" style="142"/>
    <col min="16329" max="16329" width="22.85546875" style="142" bestFit="1" customWidth="1"/>
    <col min="16330" max="16384" width="9.140625" style="142"/>
  </cols>
  <sheetData>
    <row r="1" spans="1:22" ht="31.5">
      <c r="B1" s="272" t="s">
        <v>77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2" ht="31.5">
      <c r="B2" s="272" t="s">
        <v>49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</row>
    <row r="3" spans="1:22" ht="31.5">
      <c r="B3" s="272" t="str">
        <f>' سهام'!B3</f>
        <v>برای ماه منتهی به 1403/03/31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2">
      <c r="B4" s="210"/>
      <c r="C4" s="210"/>
      <c r="D4" s="3"/>
      <c r="E4" s="3"/>
      <c r="F4" s="222"/>
      <c r="G4" s="222"/>
      <c r="H4" s="222"/>
      <c r="I4" s="222"/>
      <c r="J4" s="235"/>
      <c r="K4" s="235"/>
      <c r="L4" s="236"/>
      <c r="M4" s="236"/>
      <c r="N4" s="3"/>
      <c r="O4" s="3"/>
      <c r="P4" s="222"/>
      <c r="Q4" s="222"/>
      <c r="R4" s="222"/>
      <c r="S4" s="222"/>
      <c r="T4" s="222"/>
      <c r="U4" s="222"/>
      <c r="V4" s="236"/>
    </row>
    <row r="5" spans="1:22" ht="31.5">
      <c r="B5" s="281" t="s">
        <v>25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</row>
    <row r="6" spans="1:22" ht="9.75" customHeight="1">
      <c r="B6" s="210"/>
      <c r="C6" s="210"/>
      <c r="D6" s="3"/>
      <c r="E6" s="3"/>
      <c r="F6" s="222"/>
      <c r="G6" s="222"/>
      <c r="H6" s="222"/>
      <c r="I6" s="222"/>
      <c r="J6" s="235"/>
      <c r="K6" s="235"/>
      <c r="L6" s="236"/>
      <c r="M6" s="236"/>
      <c r="N6" s="3"/>
      <c r="O6" s="3"/>
      <c r="P6" s="222"/>
      <c r="Q6" s="222"/>
      <c r="R6" s="222"/>
      <c r="S6" s="222"/>
      <c r="T6" s="222"/>
      <c r="U6" s="222"/>
      <c r="V6" s="236"/>
    </row>
    <row r="7" spans="1:22" ht="32.25" thickBot="1">
      <c r="B7" s="237"/>
      <c r="C7" s="212"/>
      <c r="D7" s="316" t="str">
        <f>'درآمد سود سهام'!$I$7</f>
        <v>طی خرداد ماه</v>
      </c>
      <c r="E7" s="284"/>
      <c r="F7" s="284"/>
      <c r="G7" s="284"/>
      <c r="H7" s="284"/>
      <c r="I7" s="284"/>
      <c r="J7" s="284"/>
      <c r="K7" s="284"/>
      <c r="L7" s="284"/>
      <c r="M7" s="238"/>
      <c r="N7" s="316" t="str">
        <f>'درآمد سود سهام'!$O$7</f>
        <v>از ابتدای سال مالی تا پایان خرداد ماه</v>
      </c>
      <c r="O7" s="316"/>
      <c r="P7" s="284"/>
      <c r="Q7" s="284"/>
      <c r="R7" s="284"/>
      <c r="S7" s="284"/>
      <c r="T7" s="284"/>
      <c r="U7" s="284"/>
      <c r="V7" s="284"/>
    </row>
    <row r="8" spans="1:22" s="152" customFormat="1" ht="24.75" customHeight="1">
      <c r="A8" s="55"/>
      <c r="B8" s="317" t="s">
        <v>21</v>
      </c>
      <c r="C8" s="318"/>
      <c r="D8" s="320" t="s">
        <v>9</v>
      </c>
      <c r="E8" s="223"/>
      <c r="F8" s="322" t="s">
        <v>10</v>
      </c>
      <c r="G8" s="224"/>
      <c r="H8" s="322" t="s">
        <v>11</v>
      </c>
      <c r="I8" s="224"/>
      <c r="J8" s="324" t="s">
        <v>2</v>
      </c>
      <c r="K8" s="324"/>
      <c r="L8" s="324"/>
      <c r="M8" s="239"/>
      <c r="N8" s="320" t="s">
        <v>9</v>
      </c>
      <c r="O8" s="223"/>
      <c r="P8" s="322" t="s">
        <v>10</v>
      </c>
      <c r="Q8" s="224"/>
      <c r="R8" s="322" t="s">
        <v>11</v>
      </c>
      <c r="S8" s="224"/>
      <c r="T8" s="324" t="s">
        <v>2</v>
      </c>
      <c r="U8" s="324"/>
      <c r="V8" s="324"/>
    </row>
    <row r="9" spans="1:22" s="152" customFormat="1" ht="6" customHeight="1" thickBot="1">
      <c r="A9" s="55"/>
      <c r="B9" s="318"/>
      <c r="C9" s="318"/>
      <c r="D9" s="321"/>
      <c r="E9" s="225"/>
      <c r="F9" s="323"/>
      <c r="G9" s="226"/>
      <c r="H9" s="323"/>
      <c r="I9" s="226"/>
      <c r="J9" s="284"/>
      <c r="K9" s="284"/>
      <c r="L9" s="284"/>
      <c r="M9" s="211"/>
      <c r="N9" s="321"/>
      <c r="O9" s="225"/>
      <c r="P9" s="323"/>
      <c r="Q9" s="226"/>
      <c r="R9" s="323"/>
      <c r="S9" s="226"/>
      <c r="T9" s="284"/>
      <c r="U9" s="284"/>
      <c r="V9" s="284"/>
    </row>
    <row r="10" spans="1:22" s="152" customFormat="1" ht="63.75" thickBot="1">
      <c r="A10" s="55"/>
      <c r="B10" s="319"/>
      <c r="C10" s="318"/>
      <c r="D10" s="227" t="s">
        <v>52</v>
      </c>
      <c r="E10" s="227"/>
      <c r="F10" s="228" t="s">
        <v>53</v>
      </c>
      <c r="G10" s="228"/>
      <c r="H10" s="228" t="s">
        <v>54</v>
      </c>
      <c r="I10" s="228"/>
      <c r="J10" s="240" t="s">
        <v>6</v>
      </c>
      <c r="K10" s="240"/>
      <c r="L10" s="241" t="s">
        <v>16</v>
      </c>
      <c r="M10" s="238"/>
      <c r="N10" s="227" t="s">
        <v>52</v>
      </c>
      <c r="O10" s="227"/>
      <c r="P10" s="228" t="s">
        <v>53</v>
      </c>
      <c r="Q10" s="228"/>
      <c r="R10" s="228" t="s">
        <v>54</v>
      </c>
      <c r="S10" s="228"/>
      <c r="T10" s="229" t="s">
        <v>6</v>
      </c>
      <c r="U10" s="229"/>
      <c r="V10" s="241" t="s">
        <v>16</v>
      </c>
    </row>
    <row r="11" spans="1:22" s="152" customFormat="1" ht="42.75" customHeight="1">
      <c r="A11" s="55"/>
      <c r="B11" s="242" t="s">
        <v>272</v>
      </c>
      <c r="C11" s="243"/>
      <c r="D11" s="193">
        <v>0</v>
      </c>
      <c r="E11" s="193"/>
      <c r="F11" s="193">
        <f>VLOOKUP(B11,'درآمد ناشی از تغییر قیمت اوراق '!$A$8:$Q$293,9,0)</f>
        <v>298303537</v>
      </c>
      <c r="G11" s="193"/>
      <c r="H11" s="193">
        <f>VLOOKUP(B11,'درآمد ناشی ازفروش'!$A$8:$Q$317,9,0)</f>
        <v>0</v>
      </c>
      <c r="I11" s="193"/>
      <c r="J11" s="230">
        <f t="shared" ref="J11:J74" si="0">D11+F11+H11</f>
        <v>298303537</v>
      </c>
      <c r="K11" s="230"/>
      <c r="L11" s="221">
        <f>J11/-344944344213</f>
        <v>-8.6478744181351264E-4</v>
      </c>
      <c r="M11" s="221"/>
      <c r="N11" s="193">
        <v>2309916000</v>
      </c>
      <c r="O11" s="193"/>
      <c r="P11" s="193">
        <f>VLOOKUP(B11,'درآمد ناشی از تغییر قیمت اوراق '!$A$8:$Q$293,17,0)</f>
        <v>-2380555473</v>
      </c>
      <c r="Q11" s="193"/>
      <c r="R11" s="193">
        <f>VLOOKUP(B11,'درآمد ناشی ازفروش'!$A$8:$Q$317,17,0)</f>
        <v>-396406588</v>
      </c>
      <c r="S11" s="193"/>
      <c r="T11" s="230">
        <f t="shared" ref="T11:T74" si="1">N11+P11+R11</f>
        <v>-467046061</v>
      </c>
      <c r="U11" s="226"/>
      <c r="V11" s="221">
        <f>T11/درآمدها!$J$5</f>
        <v>3.8974717500106553E-4</v>
      </c>
    </row>
    <row r="12" spans="1:22" s="152" customFormat="1" ht="42.75" customHeight="1">
      <c r="A12" s="55"/>
      <c r="B12" s="242" t="s">
        <v>425</v>
      </c>
      <c r="C12" s="243"/>
      <c r="D12" s="193">
        <v>0</v>
      </c>
      <c r="E12" s="193"/>
      <c r="F12" s="193">
        <f>VLOOKUP(B12,'درآمد ناشی از تغییر قیمت اوراق '!$A$8:$Q$293,9,0)</f>
        <v>-2988475717</v>
      </c>
      <c r="G12" s="193"/>
      <c r="H12" s="193">
        <f>VLOOKUP(B12,'درآمد ناشی ازفروش'!$A$8:$Q$317,9,0)</f>
        <v>-320137974</v>
      </c>
      <c r="I12" s="193"/>
      <c r="J12" s="230">
        <f t="shared" si="0"/>
        <v>-3308613691</v>
      </c>
      <c r="K12" s="230"/>
      <c r="L12" s="221">
        <f t="shared" ref="L12:L75" si="2">J12/-344944344213</f>
        <v>9.5917319605535005E-3</v>
      </c>
      <c r="M12" s="221"/>
      <c r="N12" s="193">
        <v>0</v>
      </c>
      <c r="O12" s="193"/>
      <c r="P12" s="193">
        <f>VLOOKUP(B12,'درآمد ناشی از تغییر قیمت اوراق '!$A$8:$Q$293,17,0)</f>
        <v>-13750412954</v>
      </c>
      <c r="Q12" s="193"/>
      <c r="R12" s="193">
        <f>VLOOKUP(B12,'درآمد ناشی ازفروش'!$A$8:$Q$317,17,0)</f>
        <v>-336526350</v>
      </c>
      <c r="S12" s="193"/>
      <c r="T12" s="230">
        <f t="shared" si="1"/>
        <v>-14086939304</v>
      </c>
      <c r="U12" s="226"/>
      <c r="V12" s="221">
        <f>T12/درآمدها!$J$5</f>
        <v>1.1755467515109769E-2</v>
      </c>
    </row>
    <row r="13" spans="1:22" s="152" customFormat="1" ht="42.75" customHeight="1">
      <c r="A13" s="55"/>
      <c r="B13" s="242" t="s">
        <v>248</v>
      </c>
      <c r="C13" s="243"/>
      <c r="D13" s="193">
        <v>419778799</v>
      </c>
      <c r="E13" s="193"/>
      <c r="F13" s="193">
        <f>VLOOKUP(B13,'درآمد ناشی از تغییر قیمت اوراق '!$A$8:$Q$293,9,0)</f>
        <v>-7592580720</v>
      </c>
      <c r="G13" s="193"/>
      <c r="H13" s="193">
        <f>VLOOKUP(B13,'درآمد ناشی ازفروش'!$A$8:$Q$317,9,0)</f>
        <v>0</v>
      </c>
      <c r="I13" s="193"/>
      <c r="J13" s="230">
        <f t="shared" si="0"/>
        <v>-7172801921</v>
      </c>
      <c r="K13" s="230"/>
      <c r="L13" s="221">
        <f t="shared" si="2"/>
        <v>2.0794084730871423E-2</v>
      </c>
      <c r="M13" s="221"/>
      <c r="N13" s="193">
        <v>9590553975</v>
      </c>
      <c r="O13" s="193"/>
      <c r="P13" s="193">
        <f>VLOOKUP(B13,'درآمد ناشی از تغییر قیمت اوراق '!$A$8:$Q$293,17,0)</f>
        <v>-12426789026</v>
      </c>
      <c r="Q13" s="193"/>
      <c r="R13" s="193">
        <f>VLOOKUP(B13,'درآمد ناشی ازفروش'!$A$8:$Q$317,17,0)</f>
        <v>7838981752</v>
      </c>
      <c r="S13" s="193"/>
      <c r="T13" s="230">
        <f t="shared" si="1"/>
        <v>5002746701</v>
      </c>
      <c r="U13" s="226"/>
      <c r="V13" s="221">
        <f>T13/درآمدها!$J$5</f>
        <v>-4.1747625272460015E-3</v>
      </c>
    </row>
    <row r="14" spans="1:22" s="152" customFormat="1" ht="42.75" customHeight="1">
      <c r="A14" s="55"/>
      <c r="B14" s="242" t="s">
        <v>382</v>
      </c>
      <c r="C14" s="243"/>
      <c r="D14" s="193">
        <v>0</v>
      </c>
      <c r="E14" s="193"/>
      <c r="F14" s="193">
        <f>VLOOKUP(B14,'درآمد ناشی از تغییر قیمت اوراق '!$A$8:$Q$293,9,0)</f>
        <v>-2741957492</v>
      </c>
      <c r="G14" s="193"/>
      <c r="H14" s="193">
        <f>VLOOKUP(B14,'درآمد ناشی ازفروش'!$A$8:$Q$317,9,0)</f>
        <v>720918599</v>
      </c>
      <c r="I14" s="193"/>
      <c r="J14" s="230">
        <f t="shared" si="0"/>
        <v>-2021038893</v>
      </c>
      <c r="K14" s="230"/>
      <c r="L14" s="221">
        <f t="shared" si="2"/>
        <v>5.8590289329458521E-3</v>
      </c>
      <c r="M14" s="221"/>
      <c r="N14" s="193">
        <v>0</v>
      </c>
      <c r="O14" s="193"/>
      <c r="P14" s="193">
        <f>VLOOKUP(B14,'درآمد ناشی از تغییر قیمت اوراق '!$A$8:$Q$293,17,0)</f>
        <v>1706351745</v>
      </c>
      <c r="Q14" s="193"/>
      <c r="R14" s="193">
        <f>VLOOKUP(B14,'درآمد ناشی ازفروش'!$A$8:$Q$317,17,0)</f>
        <v>3979397736</v>
      </c>
      <c r="S14" s="193"/>
      <c r="T14" s="230">
        <f t="shared" si="1"/>
        <v>5685749481</v>
      </c>
      <c r="U14" s="226"/>
      <c r="V14" s="221">
        <f>T14/درآمدها!$J$5</f>
        <v>-4.7447243067178435E-3</v>
      </c>
    </row>
    <row r="15" spans="1:22" s="152" customFormat="1" ht="42.75" customHeight="1">
      <c r="A15" s="55"/>
      <c r="B15" s="242" t="s">
        <v>259</v>
      </c>
      <c r="C15" s="243"/>
      <c r="D15" s="193">
        <v>0</v>
      </c>
      <c r="E15" s="193"/>
      <c r="F15" s="193">
        <f>VLOOKUP(B15,'درآمد ناشی از تغییر قیمت اوراق '!$A$8:$Q$293,9,0)</f>
        <v>635730182</v>
      </c>
      <c r="G15" s="193"/>
      <c r="H15" s="193">
        <f>VLOOKUP(B15,'درآمد ناشی ازفروش'!$A$8:$Q$317,9,0)</f>
        <v>-186215352</v>
      </c>
      <c r="I15" s="193"/>
      <c r="J15" s="230">
        <f t="shared" si="0"/>
        <v>449514830</v>
      </c>
      <c r="K15" s="230"/>
      <c r="L15" s="221">
        <f t="shared" si="2"/>
        <v>-1.3031517621359481E-3</v>
      </c>
      <c r="M15" s="221"/>
      <c r="N15" s="193">
        <v>1923832997</v>
      </c>
      <c r="O15" s="193"/>
      <c r="P15" s="193">
        <f>VLOOKUP(B15,'درآمد ناشی از تغییر قیمت اوراق '!$A$8:$Q$293,17,0)</f>
        <v>-5751732030</v>
      </c>
      <c r="Q15" s="193"/>
      <c r="R15" s="193">
        <f>VLOOKUP(B15,'درآمد ناشی ازفروش'!$A$8:$Q$317,17,0)</f>
        <v>1941673802</v>
      </c>
      <c r="S15" s="193"/>
      <c r="T15" s="230">
        <f t="shared" si="1"/>
        <v>-1886225231</v>
      </c>
      <c r="U15" s="226"/>
      <c r="V15" s="221">
        <f>T15/درآمدها!$J$5</f>
        <v>1.5740437969307319E-3</v>
      </c>
    </row>
    <row r="16" spans="1:22" s="152" customFormat="1" ht="42.75" customHeight="1">
      <c r="A16" s="55"/>
      <c r="B16" s="242" t="s">
        <v>240</v>
      </c>
      <c r="C16" s="243"/>
      <c r="D16" s="193">
        <v>1015353492</v>
      </c>
      <c r="E16" s="193"/>
      <c r="F16" s="193">
        <f>VLOOKUP(B16,'درآمد ناشی از تغییر قیمت اوراق '!$A$8:$Q$293,9,0)</f>
        <v>-5851924240</v>
      </c>
      <c r="G16" s="193"/>
      <c r="H16" s="193">
        <f>VLOOKUP(B16,'درآمد ناشی ازفروش'!$A$8:$Q$317,9,0)</f>
        <v>-38956900</v>
      </c>
      <c r="I16" s="193"/>
      <c r="J16" s="230">
        <f t="shared" si="0"/>
        <v>-4875527648</v>
      </c>
      <c r="K16" s="230"/>
      <c r="L16" s="221">
        <f t="shared" si="2"/>
        <v>1.4134244349254806E-2</v>
      </c>
      <c r="M16" s="221"/>
      <c r="N16" s="193">
        <v>127550390</v>
      </c>
      <c r="O16" s="193"/>
      <c r="P16" s="193">
        <f>VLOOKUP(B16,'درآمد ناشی از تغییر قیمت اوراق '!$A$8:$Q$293,17,0)</f>
        <v>-5371714378</v>
      </c>
      <c r="Q16" s="193"/>
      <c r="R16" s="193">
        <f>VLOOKUP(B16,'درآمد ناشی ازفروش'!$A$8:$Q$317,17,0)</f>
        <v>699089456</v>
      </c>
      <c r="S16" s="193"/>
      <c r="T16" s="230">
        <f t="shared" si="1"/>
        <v>-4545074532</v>
      </c>
      <c r="U16" s="226"/>
      <c r="V16" s="221">
        <f>T16/درآمدها!$J$5</f>
        <v>3.7928378096658221E-3</v>
      </c>
    </row>
    <row r="17" spans="1:22" s="152" customFormat="1" ht="42.75" customHeight="1">
      <c r="A17" s="55"/>
      <c r="B17" s="242" t="s">
        <v>275</v>
      </c>
      <c r="C17" s="243"/>
      <c r="D17" s="193">
        <v>0</v>
      </c>
      <c r="E17" s="193"/>
      <c r="F17" s="193">
        <v>0</v>
      </c>
      <c r="G17" s="193"/>
      <c r="H17" s="193">
        <f>VLOOKUP(B17,'درآمد ناشی ازفروش'!$A$8:$Q$317,9,0)</f>
        <v>0</v>
      </c>
      <c r="I17" s="193"/>
      <c r="J17" s="230">
        <f t="shared" si="0"/>
        <v>0</v>
      </c>
      <c r="K17" s="230"/>
      <c r="L17" s="221">
        <f t="shared" si="2"/>
        <v>0</v>
      </c>
      <c r="M17" s="221"/>
      <c r="N17" s="193">
        <v>0</v>
      </c>
      <c r="O17" s="193"/>
      <c r="P17" s="193">
        <v>0</v>
      </c>
      <c r="Q17" s="193"/>
      <c r="R17" s="193">
        <f>VLOOKUP(B17,'درآمد ناشی ازفروش'!$A$8:$Q$317,17,0)</f>
        <v>-8292006323</v>
      </c>
      <c r="S17" s="193"/>
      <c r="T17" s="230">
        <f t="shared" si="1"/>
        <v>-8292006323</v>
      </c>
      <c r="U17" s="226"/>
      <c r="V17" s="221">
        <f>T17/درآمدها!$J$5</f>
        <v>6.9196302235385362E-3</v>
      </c>
    </row>
    <row r="18" spans="1:22" s="152" customFormat="1" ht="42.75" customHeight="1">
      <c r="A18" s="55"/>
      <c r="B18" s="242" t="s">
        <v>140</v>
      </c>
      <c r="C18" s="243"/>
      <c r="D18" s="193">
        <v>0</v>
      </c>
      <c r="E18" s="193"/>
      <c r="F18" s="193">
        <f>VLOOKUP(B18,'درآمد ناشی از تغییر قیمت اوراق '!$A$8:$Q$293,9,0)</f>
        <v>699142399</v>
      </c>
      <c r="G18" s="193"/>
      <c r="H18" s="193">
        <f>VLOOKUP(B18,'درآمد ناشی ازفروش'!$A$8:$Q$317,9,0)</f>
        <v>93224225</v>
      </c>
      <c r="I18" s="193"/>
      <c r="J18" s="230">
        <f t="shared" si="0"/>
        <v>792366624</v>
      </c>
      <c r="K18" s="230"/>
      <c r="L18" s="221">
        <f t="shared" si="2"/>
        <v>-2.2970854205706902E-3</v>
      </c>
      <c r="M18" s="221"/>
      <c r="N18" s="193">
        <v>4104253500</v>
      </c>
      <c r="O18" s="193"/>
      <c r="P18" s="193">
        <f>VLOOKUP(B18,'درآمد ناشی از تغییر قیمت اوراق '!$A$8:$Q$293,17,0)</f>
        <v>10173776486</v>
      </c>
      <c r="Q18" s="193"/>
      <c r="R18" s="193">
        <f>VLOOKUP(B18,'درآمد ناشی ازفروش'!$A$8:$Q$317,17,0)</f>
        <v>10292917292</v>
      </c>
      <c r="S18" s="193"/>
      <c r="T18" s="230">
        <f t="shared" si="1"/>
        <v>24570947278</v>
      </c>
      <c r="U18" s="226"/>
      <c r="V18" s="221">
        <f>T18/درآمدها!$J$5</f>
        <v>-2.050431014918809E-2</v>
      </c>
    </row>
    <row r="19" spans="1:22" s="152" customFormat="1" ht="42.75" customHeight="1">
      <c r="A19" s="55"/>
      <c r="B19" s="242" t="s">
        <v>318</v>
      </c>
      <c r="C19" s="243"/>
      <c r="D19" s="193">
        <v>0</v>
      </c>
      <c r="E19" s="193"/>
      <c r="F19" s="193">
        <v>0</v>
      </c>
      <c r="G19" s="193"/>
      <c r="H19" s="193">
        <f>VLOOKUP(B19,'درآمد ناشی ازفروش'!$A$8:$Q$317,9,0)</f>
        <v>0</v>
      </c>
      <c r="I19" s="193"/>
      <c r="J19" s="230">
        <f t="shared" si="0"/>
        <v>0</v>
      </c>
      <c r="K19" s="230"/>
      <c r="L19" s="221">
        <f t="shared" si="2"/>
        <v>0</v>
      </c>
      <c r="M19" s="221"/>
      <c r="N19" s="193">
        <v>0</v>
      </c>
      <c r="O19" s="193"/>
      <c r="P19" s="193">
        <v>0</v>
      </c>
      <c r="Q19" s="193"/>
      <c r="R19" s="193">
        <f>VLOOKUP(B19,'درآمد ناشی ازفروش'!$A$8:$Q$317,17,0)</f>
        <v>13085860631</v>
      </c>
      <c r="S19" s="193"/>
      <c r="T19" s="230">
        <f t="shared" si="1"/>
        <v>13085860631</v>
      </c>
      <c r="U19" s="226"/>
      <c r="V19" s="221">
        <f>T19/درآمدها!$J$5</f>
        <v>-1.0920073284570344E-2</v>
      </c>
    </row>
    <row r="20" spans="1:22" s="152" customFormat="1" ht="42.75" customHeight="1">
      <c r="A20" s="55"/>
      <c r="B20" s="242" t="s">
        <v>281</v>
      </c>
      <c r="C20" s="243"/>
      <c r="D20" s="193">
        <v>0</v>
      </c>
      <c r="E20" s="193"/>
      <c r="F20" s="193">
        <v>0</v>
      </c>
      <c r="G20" s="193"/>
      <c r="H20" s="193">
        <f>VLOOKUP(B20,'درآمد ناشی ازفروش'!$A$8:$Q$317,9,0)</f>
        <v>0</v>
      </c>
      <c r="I20" s="193"/>
      <c r="J20" s="230">
        <f t="shared" si="0"/>
        <v>0</v>
      </c>
      <c r="K20" s="230"/>
      <c r="L20" s="221">
        <f t="shared" si="2"/>
        <v>0</v>
      </c>
      <c r="M20" s="221"/>
      <c r="N20" s="193">
        <v>0</v>
      </c>
      <c r="O20" s="193"/>
      <c r="P20" s="193">
        <v>0</v>
      </c>
      <c r="Q20" s="193"/>
      <c r="R20" s="193">
        <f>VLOOKUP(B20,'درآمد ناشی ازفروش'!$A$8:$Q$317,17,0)</f>
        <v>17812996655</v>
      </c>
      <c r="S20" s="193"/>
      <c r="T20" s="230">
        <f t="shared" si="1"/>
        <v>17812996655</v>
      </c>
      <c r="U20" s="226"/>
      <c r="V20" s="221">
        <f>T20/درآمدها!$J$5</f>
        <v>-1.4864840332289367E-2</v>
      </c>
    </row>
    <row r="21" spans="1:22" s="152" customFormat="1" ht="42.75" customHeight="1">
      <c r="A21" s="55"/>
      <c r="B21" s="242" t="s">
        <v>500</v>
      </c>
      <c r="C21" s="243"/>
      <c r="D21" s="193">
        <v>9590553975</v>
      </c>
      <c r="E21" s="193"/>
      <c r="F21" s="193">
        <f>VLOOKUP(B21,'درآمد ناشی از تغییر قیمت اوراق '!$A$8:$Q$293,9,0)</f>
        <v>-12644452</v>
      </c>
      <c r="G21" s="193"/>
      <c r="H21" s="193">
        <v>0</v>
      </c>
      <c r="I21" s="193"/>
      <c r="J21" s="230">
        <f t="shared" si="0"/>
        <v>9577909523</v>
      </c>
      <c r="K21" s="230"/>
      <c r="L21" s="221">
        <f t="shared" si="2"/>
        <v>-2.7766535917126758E-2</v>
      </c>
      <c r="M21" s="221"/>
      <c r="N21" s="193">
        <v>0</v>
      </c>
      <c r="O21" s="193"/>
      <c r="P21" s="193">
        <f>VLOOKUP(B21,'درآمد ناشی از تغییر قیمت اوراق '!$A$8:$Q$293,17,0)</f>
        <v>-12644452</v>
      </c>
      <c r="Q21" s="193"/>
      <c r="R21" s="193">
        <v>0</v>
      </c>
      <c r="S21" s="193"/>
      <c r="T21" s="230">
        <f t="shared" si="1"/>
        <v>-12644452</v>
      </c>
      <c r="U21" s="226"/>
      <c r="V21" s="221">
        <f>T21/درآمدها!$J$5</f>
        <v>1.0551720393240984E-5</v>
      </c>
    </row>
    <row r="22" spans="1:22" s="152" customFormat="1" ht="42.75" customHeight="1">
      <c r="A22" s="55"/>
      <c r="B22" s="242" t="s">
        <v>123</v>
      </c>
      <c r="C22" s="243"/>
      <c r="D22" s="193">
        <v>0</v>
      </c>
      <c r="E22" s="193"/>
      <c r="F22" s="193">
        <f>VLOOKUP(B22,'درآمد ناشی از تغییر قیمت اوراق '!$A$8:$Q$293,9,0)</f>
        <v>21335121</v>
      </c>
      <c r="G22" s="193"/>
      <c r="H22" s="193">
        <f>VLOOKUP(B22,'درآمد ناشی ازفروش'!$A$8:$Q$317,9,0)</f>
        <v>0</v>
      </c>
      <c r="I22" s="193"/>
      <c r="J22" s="230">
        <f t="shared" si="0"/>
        <v>21335121</v>
      </c>
      <c r="K22" s="230"/>
      <c r="L22" s="221">
        <f t="shared" si="2"/>
        <v>-6.1850908292688972E-5</v>
      </c>
      <c r="M22" s="221"/>
      <c r="N22" s="193">
        <v>133226700</v>
      </c>
      <c r="O22" s="193"/>
      <c r="P22" s="193">
        <f>VLOOKUP(B22,'درآمد ناشی از تغییر قیمت اوراق '!$A$8:$Q$293,17,0)</f>
        <v>-94335040</v>
      </c>
      <c r="Q22" s="193"/>
      <c r="R22" s="193">
        <f>VLOOKUP(B22,'درآمد ناشی ازفروش'!$A$8:$Q$317,17,0)</f>
        <v>-111539115</v>
      </c>
      <c r="S22" s="193"/>
      <c r="T22" s="230">
        <f t="shared" si="1"/>
        <v>-72647455</v>
      </c>
      <c r="U22" s="226"/>
      <c r="V22" s="221">
        <f>T22/درآمدها!$J$5</f>
        <v>6.0623871437098005E-5</v>
      </c>
    </row>
    <row r="23" spans="1:22" s="152" customFormat="1" ht="42.75" customHeight="1">
      <c r="A23" s="55"/>
      <c r="B23" s="242" t="s">
        <v>215</v>
      </c>
      <c r="C23" s="243"/>
      <c r="D23" s="193">
        <v>0</v>
      </c>
      <c r="E23" s="193"/>
      <c r="F23" s="193">
        <f>VLOOKUP(B23,'درآمد ناشی از تغییر قیمت اوراق '!$A$8:$Q$293,9,0)</f>
        <v>-1925950603</v>
      </c>
      <c r="G23" s="193"/>
      <c r="H23" s="193">
        <f>VLOOKUP(B23,'درآمد ناشی ازفروش'!$A$8:$Q$317,9,0)</f>
        <v>0</v>
      </c>
      <c r="I23" s="193"/>
      <c r="J23" s="230">
        <f t="shared" si="0"/>
        <v>-1925950603</v>
      </c>
      <c r="K23" s="230"/>
      <c r="L23" s="221">
        <f t="shared" si="2"/>
        <v>5.5833662308454697E-3</v>
      </c>
      <c r="M23" s="221"/>
      <c r="N23" s="193">
        <v>1025393390</v>
      </c>
      <c r="O23" s="193"/>
      <c r="P23" s="193">
        <f>VLOOKUP(B23,'درآمد ناشی از تغییر قیمت اوراق '!$A$8:$Q$293,17,0)</f>
        <v>-6365303954</v>
      </c>
      <c r="Q23" s="193"/>
      <c r="R23" s="193">
        <f>VLOOKUP(B23,'درآمد ناشی ازفروش'!$A$8:$Q$317,17,0)</f>
        <v>2570642267</v>
      </c>
      <c r="S23" s="193"/>
      <c r="T23" s="230">
        <f t="shared" si="1"/>
        <v>-2769268297</v>
      </c>
      <c r="U23" s="226"/>
      <c r="V23" s="221">
        <f>T23/درآمدها!$J$5</f>
        <v>2.31093801169166E-3</v>
      </c>
    </row>
    <row r="24" spans="1:22" s="152" customFormat="1" ht="42.6" customHeight="1">
      <c r="A24" s="55"/>
      <c r="B24" s="242" t="s">
        <v>391</v>
      </c>
      <c r="C24" s="243"/>
      <c r="D24" s="193">
        <v>0</v>
      </c>
      <c r="E24" s="193"/>
      <c r="F24" s="193">
        <f>VLOOKUP(B24,'درآمد ناشی از تغییر قیمت اوراق '!$A$8:$Q$293,9,0)</f>
        <v>-654181241</v>
      </c>
      <c r="G24" s="193"/>
      <c r="H24" s="193">
        <f>VLOOKUP(B24,'درآمد ناشی ازفروش'!$A$8:$Q$317,9,0)</f>
        <v>0</v>
      </c>
      <c r="I24" s="193"/>
      <c r="J24" s="230">
        <f t="shared" si="0"/>
        <v>-654181241</v>
      </c>
      <c r="K24" s="230"/>
      <c r="L24" s="221">
        <f t="shared" si="2"/>
        <v>1.8964834529829225E-3</v>
      </c>
      <c r="M24" s="221"/>
      <c r="N24" s="193">
        <v>1929601299</v>
      </c>
      <c r="O24" s="193"/>
      <c r="P24" s="193">
        <f>VLOOKUP(B24,'درآمد ناشی از تغییر قیمت اوراق '!$A$8:$Q$293,17,0)</f>
        <v>-7884306111</v>
      </c>
      <c r="Q24" s="193"/>
      <c r="R24" s="193">
        <f>VLOOKUP(B24,'درآمد ناشی ازفروش'!$A$8:$Q$317,17,0)</f>
        <v>-329389818</v>
      </c>
      <c r="S24" s="193"/>
      <c r="T24" s="230">
        <f t="shared" si="1"/>
        <v>-6284094630</v>
      </c>
      <c r="U24" s="226"/>
      <c r="V24" s="221">
        <f>T24/درآمدها!$J$5</f>
        <v>5.2440397939291601E-3</v>
      </c>
    </row>
    <row r="25" spans="1:22" s="152" customFormat="1" ht="42.75" customHeight="1">
      <c r="A25" s="55"/>
      <c r="B25" s="242" t="s">
        <v>85</v>
      </c>
      <c r="C25" s="243"/>
      <c r="D25" s="193">
        <v>0</v>
      </c>
      <c r="E25" s="193"/>
      <c r="F25" s="193">
        <f>VLOOKUP(B25,'درآمد ناشی از تغییر قیمت اوراق '!$A$8:$Q$293,9,0)</f>
        <v>-1524345337</v>
      </c>
      <c r="G25" s="193"/>
      <c r="H25" s="193">
        <f>VLOOKUP(B25,'درآمد ناشی ازفروش'!$A$8:$Q$317,9,0)</f>
        <v>0</v>
      </c>
      <c r="I25" s="193"/>
      <c r="J25" s="230">
        <f t="shared" si="0"/>
        <v>-1524345337</v>
      </c>
      <c r="K25" s="230"/>
      <c r="L25" s="221">
        <f t="shared" si="2"/>
        <v>4.4191051761635226E-3</v>
      </c>
      <c r="M25" s="221"/>
      <c r="N25" s="193">
        <v>3801129781</v>
      </c>
      <c r="O25" s="193"/>
      <c r="P25" s="193">
        <f>VLOOKUP(B25,'درآمد ناشی از تغییر قیمت اوراق '!$A$8:$Q$293,17,0)</f>
        <v>1829941181</v>
      </c>
      <c r="Q25" s="193"/>
      <c r="R25" s="193">
        <f>VLOOKUP(B25,'درآمد ناشی ازفروش'!$A$8:$Q$317,17,0)</f>
        <v>2053968575</v>
      </c>
      <c r="S25" s="193"/>
      <c r="T25" s="230">
        <f t="shared" si="1"/>
        <v>7685039537</v>
      </c>
      <c r="U25" s="226"/>
      <c r="V25" s="221">
        <f>T25/درآمدها!$J$5</f>
        <v>-6.4131200312537197E-3</v>
      </c>
    </row>
    <row r="26" spans="1:22" s="152" customFormat="1" ht="42.75" customHeight="1">
      <c r="A26" s="55"/>
      <c r="B26" s="242" t="s">
        <v>433</v>
      </c>
      <c r="C26" s="243"/>
      <c r="D26" s="193">
        <v>0</v>
      </c>
      <c r="E26" s="193"/>
      <c r="F26" s="193">
        <f>VLOOKUP(B26,'درآمد ناشی از تغییر قیمت اوراق '!$A$8:$Q$293,9,0)</f>
        <v>-1570586277</v>
      </c>
      <c r="G26" s="193"/>
      <c r="H26" s="193">
        <f>VLOOKUP(B26,'درآمد ناشی ازفروش'!$A$8:$Q$317,9,0)</f>
        <v>-167928012</v>
      </c>
      <c r="I26" s="193"/>
      <c r="J26" s="230">
        <f t="shared" si="0"/>
        <v>-1738514289</v>
      </c>
      <c r="K26" s="230"/>
      <c r="L26" s="221">
        <f t="shared" si="2"/>
        <v>5.0399849081928507E-3</v>
      </c>
      <c r="M26" s="221"/>
      <c r="N26" s="193">
        <v>0</v>
      </c>
      <c r="O26" s="193"/>
      <c r="P26" s="193">
        <f>VLOOKUP(B26,'درآمد ناشی از تغییر قیمت اوراق '!$A$8:$Q$293,17,0)</f>
        <v>-7133223993</v>
      </c>
      <c r="Q26" s="193"/>
      <c r="R26" s="193">
        <f>VLOOKUP(B26,'درآمد ناشی ازفروش'!$A$8:$Q$317,17,0)</f>
        <v>-375344089</v>
      </c>
      <c r="S26" s="193"/>
      <c r="T26" s="230">
        <f t="shared" si="1"/>
        <v>-7508568082</v>
      </c>
      <c r="U26" s="226"/>
      <c r="V26" s="221">
        <f>T26/درآمدها!$J$5</f>
        <v>6.2658556460080473E-3</v>
      </c>
    </row>
    <row r="27" spans="1:22" s="152" customFormat="1" ht="44.45" customHeight="1">
      <c r="A27" s="55"/>
      <c r="B27" s="242" t="s">
        <v>113</v>
      </c>
      <c r="C27" s="243"/>
      <c r="D27" s="193">
        <v>0</v>
      </c>
      <c r="E27" s="193"/>
      <c r="F27" s="193">
        <f>VLOOKUP(B27,'درآمد ناشی از تغییر قیمت اوراق '!$A$8:$Q$293,9,0)</f>
        <v>-3424716088</v>
      </c>
      <c r="G27" s="193"/>
      <c r="H27" s="193">
        <f>VLOOKUP(B27,'درآمد ناشی ازفروش'!$A$8:$Q$317,9,0)</f>
        <v>0</v>
      </c>
      <c r="I27" s="193"/>
      <c r="J27" s="230">
        <f t="shared" si="0"/>
        <v>-3424716088</v>
      </c>
      <c r="K27" s="230"/>
      <c r="L27" s="221">
        <f t="shared" si="2"/>
        <v>9.9283149454547047E-3</v>
      </c>
      <c r="M27" s="221"/>
      <c r="N27" s="193">
        <v>5259317400</v>
      </c>
      <c r="O27" s="193"/>
      <c r="P27" s="193">
        <f>VLOOKUP(B27,'درآمد ناشی از تغییر قیمت اوراق '!$A$8:$Q$293,17,0)</f>
        <v>-19854839288</v>
      </c>
      <c r="Q27" s="193"/>
      <c r="R27" s="193">
        <f>VLOOKUP(B27,'درآمد ناشی ازفروش'!$A$8:$Q$317,17,0)</f>
        <v>-1228106599</v>
      </c>
      <c r="S27" s="193"/>
      <c r="T27" s="230">
        <f t="shared" si="1"/>
        <v>-15823628487</v>
      </c>
      <c r="U27" s="226"/>
      <c r="V27" s="221">
        <f>T27/درآمدها!$J$5</f>
        <v>1.3204724364594597E-2</v>
      </c>
    </row>
    <row r="28" spans="1:22" s="152" customFormat="1" ht="42.75" customHeight="1">
      <c r="A28" s="55"/>
      <c r="B28" s="242" t="s">
        <v>157</v>
      </c>
      <c r="C28" s="243"/>
      <c r="D28" s="193">
        <v>0</v>
      </c>
      <c r="E28" s="193"/>
      <c r="F28" s="193">
        <f>VLOOKUP(B28,'درآمد ناشی از تغییر قیمت اوراق '!$A$8:$Q$293,9,0)</f>
        <v>-3265929388</v>
      </c>
      <c r="G28" s="193"/>
      <c r="H28" s="193">
        <f>VLOOKUP(B28,'درآمد ناشی ازفروش'!$A$8:$Q$317,9,0)</f>
        <v>-501488810</v>
      </c>
      <c r="I28" s="193"/>
      <c r="J28" s="230">
        <f t="shared" si="0"/>
        <v>-3767418198</v>
      </c>
      <c r="K28" s="230"/>
      <c r="L28" s="221">
        <f t="shared" si="2"/>
        <v>1.092181466721963E-2</v>
      </c>
      <c r="M28" s="221"/>
      <c r="N28" s="193">
        <v>824179647</v>
      </c>
      <c r="O28" s="193"/>
      <c r="P28" s="193">
        <f>VLOOKUP(B28,'درآمد ناشی از تغییر قیمت اوراق '!$A$8:$Q$293,17,0)</f>
        <v>-19957753608</v>
      </c>
      <c r="Q28" s="193"/>
      <c r="R28" s="193">
        <f>VLOOKUP(B28,'درآمد ناشی ازفروش'!$A$8:$Q$317,17,0)</f>
        <v>-3538976199</v>
      </c>
      <c r="S28" s="193"/>
      <c r="T28" s="230">
        <f t="shared" si="1"/>
        <v>-22672550160</v>
      </c>
      <c r="U28" s="226"/>
      <c r="V28" s="221">
        <f>T28/درآمدها!$J$5</f>
        <v>1.8920108984561066E-2</v>
      </c>
    </row>
    <row r="29" spans="1:22" s="152" customFormat="1" ht="42.75" customHeight="1">
      <c r="A29" s="55"/>
      <c r="B29" s="242" t="s">
        <v>448</v>
      </c>
      <c r="C29" s="243"/>
      <c r="D29" s="193">
        <v>0</v>
      </c>
      <c r="E29" s="193"/>
      <c r="F29" s="193">
        <f>VLOOKUP(B29,'درآمد ناشی از تغییر قیمت اوراق '!$A$8:$Q$293,9,0)</f>
        <v>-725358245</v>
      </c>
      <c r="G29" s="193"/>
      <c r="H29" s="193">
        <f>VLOOKUP(B29,'درآمد ناشی ازفروش'!$A$8:$Q$317,9,0)</f>
        <v>0</v>
      </c>
      <c r="I29" s="193"/>
      <c r="J29" s="230">
        <f t="shared" si="0"/>
        <v>-725358245</v>
      </c>
      <c r="K29" s="230"/>
      <c r="L29" s="221">
        <f t="shared" si="2"/>
        <v>2.1028268970605239E-3</v>
      </c>
      <c r="M29" s="221"/>
      <c r="N29" s="193">
        <v>69196666</v>
      </c>
      <c r="O29" s="193"/>
      <c r="P29" s="193">
        <f>VLOOKUP(B29,'درآمد ناشی از تغییر قیمت اوراق '!$A$8:$Q$293,17,0)</f>
        <v>-2811589828</v>
      </c>
      <c r="Q29" s="193"/>
      <c r="R29" s="193">
        <f>VLOOKUP(B29,'درآمد ناشی ازفروش'!$A$8:$Q$317,17,0)</f>
        <v>-4643585</v>
      </c>
      <c r="S29" s="193"/>
      <c r="T29" s="230">
        <f t="shared" si="1"/>
        <v>-2747036747</v>
      </c>
      <c r="U29" s="226"/>
      <c r="V29" s="221">
        <f>T29/درآمدها!$J$5</f>
        <v>2.2923859147317952E-3</v>
      </c>
    </row>
    <row r="30" spans="1:22" s="152" customFormat="1" ht="42.75" customHeight="1">
      <c r="A30" s="55"/>
      <c r="B30" s="242" t="s">
        <v>106</v>
      </c>
      <c r="C30" s="243"/>
      <c r="D30" s="193">
        <v>0</v>
      </c>
      <c r="E30" s="193"/>
      <c r="F30" s="193">
        <f>VLOOKUP(B30,'درآمد ناشی از تغییر قیمت اوراق '!$A$8:$Q$293,9,0)</f>
        <v>-352731087</v>
      </c>
      <c r="G30" s="193"/>
      <c r="H30" s="193">
        <f>VLOOKUP(B30,'درآمد ناشی ازفروش'!$A$8:$Q$317,9,0)</f>
        <v>0</v>
      </c>
      <c r="I30" s="193"/>
      <c r="J30" s="230">
        <f t="shared" si="0"/>
        <v>-352731087</v>
      </c>
      <c r="K30" s="230"/>
      <c r="L30" s="221">
        <f t="shared" si="2"/>
        <v>1.0225739105964055E-3</v>
      </c>
      <c r="M30" s="221"/>
      <c r="N30" s="193">
        <v>4222707472</v>
      </c>
      <c r="O30" s="193"/>
      <c r="P30" s="193">
        <f>VLOOKUP(B30,'درآمد ناشی از تغییر قیمت اوراق '!$A$8:$Q$293,17,0)</f>
        <v>918037341</v>
      </c>
      <c r="Q30" s="193"/>
      <c r="R30" s="193">
        <f>VLOOKUP(B30,'درآمد ناشی ازفروش'!$A$8:$Q$317,17,0)</f>
        <v>6423808040</v>
      </c>
      <c r="S30" s="193"/>
      <c r="T30" s="230">
        <f t="shared" si="1"/>
        <v>11564552853</v>
      </c>
      <c r="U30" s="226"/>
      <c r="V30" s="221">
        <f>T30/درآمدها!$J$5</f>
        <v>-9.6505509434266761E-3</v>
      </c>
    </row>
    <row r="31" spans="1:22" s="152" customFormat="1" ht="42.75" customHeight="1">
      <c r="A31" s="55"/>
      <c r="B31" s="242" t="s">
        <v>407</v>
      </c>
      <c r="C31" s="243"/>
      <c r="D31" s="193">
        <v>0</v>
      </c>
      <c r="E31" s="193"/>
      <c r="F31" s="193">
        <f>VLOOKUP(B31,'درآمد ناشی از تغییر قیمت اوراق '!$A$8:$Q$293,9,0)</f>
        <v>493451431</v>
      </c>
      <c r="G31" s="193"/>
      <c r="H31" s="193">
        <f>VLOOKUP(B31,'درآمد ناشی ازفروش'!$A$8:$Q$317,9,0)</f>
        <v>-81373578</v>
      </c>
      <c r="I31" s="193"/>
      <c r="J31" s="230">
        <f t="shared" si="0"/>
        <v>412077853</v>
      </c>
      <c r="K31" s="230"/>
      <c r="L31" s="221">
        <f t="shared" si="2"/>
        <v>-1.1946212770647595E-3</v>
      </c>
      <c r="M31" s="221"/>
      <c r="N31" s="193">
        <v>0</v>
      </c>
      <c r="O31" s="193"/>
      <c r="P31" s="193">
        <f>VLOOKUP(B31,'درآمد ناشی از تغییر قیمت اوراق '!$A$8:$Q$293,17,0)</f>
        <v>-852189575</v>
      </c>
      <c r="Q31" s="193"/>
      <c r="R31" s="193">
        <f>VLOOKUP(B31,'درآمد ناشی ازفروش'!$A$8:$Q$317,17,0)</f>
        <v>121290740</v>
      </c>
      <c r="S31" s="193"/>
      <c r="T31" s="230">
        <f t="shared" si="1"/>
        <v>-730898835</v>
      </c>
      <c r="U31" s="226"/>
      <c r="V31" s="221">
        <f>T31/درآمدها!$J$5</f>
        <v>6.0993075403074622E-4</v>
      </c>
    </row>
    <row r="32" spans="1:22" s="152" customFormat="1" ht="42.75" customHeight="1">
      <c r="A32" s="55"/>
      <c r="B32" s="242" t="s">
        <v>141</v>
      </c>
      <c r="C32" s="243"/>
      <c r="D32" s="193">
        <v>0</v>
      </c>
      <c r="E32" s="193"/>
      <c r="F32" s="193">
        <f>VLOOKUP(B32,'درآمد ناشی از تغییر قیمت اوراق '!$A$8:$Q$293,9,0)</f>
        <v>443399419</v>
      </c>
      <c r="G32" s="193"/>
      <c r="H32" s="193">
        <f>VLOOKUP(B32,'درآمد ناشی ازفروش'!$A$8:$Q$317,9,0)</f>
        <v>0</v>
      </c>
      <c r="I32" s="193"/>
      <c r="J32" s="230">
        <f t="shared" si="0"/>
        <v>443399419</v>
      </c>
      <c r="K32" s="230"/>
      <c r="L32" s="221">
        <f t="shared" si="2"/>
        <v>-1.2854230731384449E-3</v>
      </c>
      <c r="M32" s="221"/>
      <c r="N32" s="193">
        <v>2885844000</v>
      </c>
      <c r="O32" s="193"/>
      <c r="P32" s="193">
        <f>VLOOKUP(B32,'درآمد ناشی از تغییر قیمت اوراق '!$A$8:$Q$293,17,0)</f>
        <v>-455074974</v>
      </c>
      <c r="Q32" s="193"/>
      <c r="R32" s="193">
        <f>VLOOKUP(B32,'درآمد ناشی ازفروش'!$A$8:$Q$317,17,0)</f>
        <v>-6843745873</v>
      </c>
      <c r="S32" s="193"/>
      <c r="T32" s="230">
        <f t="shared" si="1"/>
        <v>-4412976847</v>
      </c>
      <c r="U32" s="226"/>
      <c r="V32" s="221">
        <f>T32/درآمدها!$J$5</f>
        <v>3.682603072983329E-3</v>
      </c>
    </row>
    <row r="33" spans="1:22" s="152" customFormat="1" ht="42.75" customHeight="1">
      <c r="A33" s="55"/>
      <c r="B33" s="242" t="s">
        <v>237</v>
      </c>
      <c r="C33" s="243"/>
      <c r="D33" s="193">
        <v>0</v>
      </c>
      <c r="E33" s="193"/>
      <c r="F33" s="193">
        <f>VLOOKUP(B33,'درآمد ناشی از تغییر قیمت اوراق '!$A$8:$Q$293,9,0)</f>
        <v>-876702922</v>
      </c>
      <c r="G33" s="193"/>
      <c r="H33" s="193">
        <f>VLOOKUP(B33,'درآمد ناشی ازفروش'!$A$8:$Q$317,9,0)</f>
        <v>0</v>
      </c>
      <c r="I33" s="193"/>
      <c r="J33" s="230">
        <f t="shared" si="0"/>
        <v>-876702922</v>
      </c>
      <c r="K33" s="230"/>
      <c r="L33" s="221">
        <f t="shared" si="2"/>
        <v>2.5415779000528965E-3</v>
      </c>
      <c r="M33" s="221"/>
      <c r="N33" s="193">
        <v>27360564</v>
      </c>
      <c r="O33" s="193"/>
      <c r="P33" s="193">
        <f>VLOOKUP(B33,'درآمد ناشی از تغییر قیمت اوراق '!$A$8:$Q$293,17,0)</f>
        <v>-4486622190</v>
      </c>
      <c r="Q33" s="193"/>
      <c r="R33" s="193">
        <f>VLOOKUP(B33,'درآمد ناشی ازفروش'!$A$8:$Q$317,17,0)</f>
        <v>-2753621514</v>
      </c>
      <c r="S33" s="193"/>
      <c r="T33" s="230">
        <f t="shared" si="1"/>
        <v>-7212883140</v>
      </c>
      <c r="U33" s="226"/>
      <c r="V33" s="221">
        <f>T33/درآمدها!$J$5</f>
        <v>6.0191083110918584E-3</v>
      </c>
    </row>
    <row r="34" spans="1:22" s="152" customFormat="1" ht="42.75" customHeight="1">
      <c r="A34" s="55"/>
      <c r="B34" s="242" t="s">
        <v>181</v>
      </c>
      <c r="C34" s="243"/>
      <c r="D34" s="193">
        <v>1290815827</v>
      </c>
      <c r="E34" s="193"/>
      <c r="F34" s="193">
        <f>VLOOKUP(B34,'درآمد ناشی از تغییر قیمت اوراق '!$A$8:$Q$293,9,0)</f>
        <v>-2329977887</v>
      </c>
      <c r="G34" s="193"/>
      <c r="H34" s="193">
        <f>VLOOKUP(B34,'درآمد ناشی ازفروش'!$A$8:$Q$317,9,0)</f>
        <v>0</v>
      </c>
      <c r="I34" s="193"/>
      <c r="J34" s="230">
        <f t="shared" si="0"/>
        <v>-1039162060</v>
      </c>
      <c r="K34" s="230"/>
      <c r="L34" s="221">
        <f t="shared" si="2"/>
        <v>3.0125499299629823E-3</v>
      </c>
      <c r="M34" s="221"/>
      <c r="N34" s="193">
        <v>149159205</v>
      </c>
      <c r="O34" s="193"/>
      <c r="P34" s="193">
        <f>VLOOKUP(B34,'درآمد ناشی از تغییر قیمت اوراق '!$A$8:$Q$293,17,0)</f>
        <v>-4108858111</v>
      </c>
      <c r="Q34" s="193"/>
      <c r="R34" s="193">
        <f>VLOOKUP(B34,'درآمد ناشی ازفروش'!$A$8:$Q$317,17,0)</f>
        <v>3033304794</v>
      </c>
      <c r="S34" s="193"/>
      <c r="T34" s="230">
        <f t="shared" si="1"/>
        <v>-926394112</v>
      </c>
      <c r="U34" s="226"/>
      <c r="V34" s="221">
        <f>T34/درآمدها!$J$5</f>
        <v>7.7307040619623317E-4</v>
      </c>
    </row>
    <row r="35" spans="1:22" s="152" customFormat="1" ht="42.75" customHeight="1">
      <c r="A35" s="55"/>
      <c r="B35" s="242" t="s">
        <v>167</v>
      </c>
      <c r="C35" s="243"/>
      <c r="D35" s="193">
        <v>0</v>
      </c>
      <c r="E35" s="193"/>
      <c r="F35" s="193">
        <f>VLOOKUP(B35,'درآمد ناشی از تغییر قیمت اوراق '!$A$8:$Q$293,9,0)</f>
        <v>-5418234247</v>
      </c>
      <c r="G35" s="193"/>
      <c r="H35" s="193">
        <f>VLOOKUP(B35,'درآمد ناشی ازفروش'!$A$8:$Q$317,9,0)</f>
        <v>-757764699</v>
      </c>
      <c r="I35" s="193"/>
      <c r="J35" s="230">
        <f t="shared" si="0"/>
        <v>-6175998946</v>
      </c>
      <c r="K35" s="230"/>
      <c r="L35" s="221">
        <f t="shared" si="2"/>
        <v>1.7904334567626298E-2</v>
      </c>
      <c r="M35" s="221"/>
      <c r="N35" s="193">
        <v>6183387797</v>
      </c>
      <c r="O35" s="193"/>
      <c r="P35" s="193">
        <f>VLOOKUP(B35,'درآمد ناشی از تغییر قیمت اوراق '!$A$8:$Q$293,17,0)</f>
        <v>-9465682695</v>
      </c>
      <c r="Q35" s="193"/>
      <c r="R35" s="193">
        <f>VLOOKUP(B35,'درآمد ناشی ازفروش'!$A$8:$Q$317,17,0)</f>
        <v>7272564058</v>
      </c>
      <c r="S35" s="193"/>
      <c r="T35" s="230">
        <f t="shared" si="1"/>
        <v>3990269160</v>
      </c>
      <c r="U35" s="226"/>
      <c r="V35" s="221">
        <f>T35/درآمدها!$J$5</f>
        <v>-3.3298560087928345E-3</v>
      </c>
    </row>
    <row r="36" spans="1:22" s="152" customFormat="1" ht="42.75" customHeight="1">
      <c r="A36" s="55"/>
      <c r="B36" s="242" t="s">
        <v>463</v>
      </c>
      <c r="C36" s="243"/>
      <c r="D36" s="193">
        <v>0</v>
      </c>
      <c r="E36" s="193"/>
      <c r="F36" s="193">
        <f>VLOOKUP(B36,'درآمد ناشی از تغییر قیمت اوراق '!$A$8:$Q$293,9,0)</f>
        <v>-62056970</v>
      </c>
      <c r="G36" s="193"/>
      <c r="H36" s="193">
        <v>0</v>
      </c>
      <c r="I36" s="193"/>
      <c r="J36" s="230">
        <f t="shared" si="0"/>
        <v>-62056970</v>
      </c>
      <c r="K36" s="230"/>
      <c r="L36" s="221">
        <f t="shared" si="2"/>
        <v>1.799042977254336E-4</v>
      </c>
      <c r="M36" s="221"/>
      <c r="N36" s="193">
        <v>0</v>
      </c>
      <c r="O36" s="193"/>
      <c r="P36" s="193">
        <f>VLOOKUP(B36,'درآمد ناشی از تغییر قیمت اوراق '!$A$8:$Q$293,17,0)</f>
        <v>-147120687</v>
      </c>
      <c r="Q36" s="193"/>
      <c r="R36" s="193">
        <v>0</v>
      </c>
      <c r="S36" s="193"/>
      <c r="T36" s="230">
        <f t="shared" si="1"/>
        <v>-147120687</v>
      </c>
      <c r="U36" s="226"/>
      <c r="V36" s="221">
        <f>T36/درآمدها!$J$5</f>
        <v>1.2277134297995071E-4</v>
      </c>
    </row>
    <row r="37" spans="1:22" s="152" customFormat="1" ht="42.75" customHeight="1">
      <c r="A37" s="55"/>
      <c r="B37" s="242" t="s">
        <v>360</v>
      </c>
      <c r="C37" s="243"/>
      <c r="D37" s="193">
        <v>244877938</v>
      </c>
      <c r="E37" s="193"/>
      <c r="F37" s="193">
        <f>VLOOKUP(B37,'درآمد ناشی از تغییر قیمت اوراق '!$A$8:$Q$293,9,0)</f>
        <v>6587501186</v>
      </c>
      <c r="G37" s="193"/>
      <c r="H37" s="193">
        <f>VLOOKUP(B37,'درآمد ناشی ازفروش'!$A$8:$Q$317,9,0)</f>
        <v>-481582543</v>
      </c>
      <c r="I37" s="193"/>
      <c r="J37" s="230">
        <f t="shared" si="0"/>
        <v>6350796581</v>
      </c>
      <c r="K37" s="230"/>
      <c r="L37" s="221">
        <f t="shared" si="2"/>
        <v>-1.8411076127337344E-2</v>
      </c>
      <c r="M37" s="221"/>
      <c r="N37" s="193">
        <v>1290815827</v>
      </c>
      <c r="O37" s="193"/>
      <c r="P37" s="193">
        <f>VLOOKUP(B37,'درآمد ناشی از تغییر قیمت اوراق '!$A$8:$Q$293,17,0)</f>
        <v>-2196297224</v>
      </c>
      <c r="Q37" s="193"/>
      <c r="R37" s="193">
        <f>VLOOKUP(B37,'درآمد ناشی ازفروش'!$A$8:$Q$317,17,0)</f>
        <v>-1393864870</v>
      </c>
      <c r="S37" s="193"/>
      <c r="T37" s="230">
        <f t="shared" si="1"/>
        <v>-2299346267</v>
      </c>
      <c r="U37" s="226"/>
      <c r="V37" s="221">
        <f>T37/درآمدها!$J$5</f>
        <v>1.9187908575734583E-3</v>
      </c>
    </row>
    <row r="38" spans="1:22" s="152" customFormat="1" ht="42.75" customHeight="1">
      <c r="A38" s="55"/>
      <c r="B38" s="242" t="s">
        <v>146</v>
      </c>
      <c r="C38" s="243"/>
      <c r="D38" s="193">
        <v>0</v>
      </c>
      <c r="E38" s="193"/>
      <c r="F38" s="193">
        <f>VLOOKUP(B38,'درآمد ناشی از تغییر قیمت اوراق '!$A$8:$Q$293,9,0)</f>
        <v>-5532541576</v>
      </c>
      <c r="G38" s="193"/>
      <c r="H38" s="193">
        <f>VLOOKUP(B38,'درآمد ناشی ازفروش'!$A$8:$Q$317,9,0)</f>
        <v>-47623622</v>
      </c>
      <c r="I38" s="193"/>
      <c r="J38" s="230">
        <f t="shared" si="0"/>
        <v>-5580165198</v>
      </c>
      <c r="K38" s="230"/>
      <c r="L38" s="221">
        <f t="shared" si="2"/>
        <v>1.6177001570300567E-2</v>
      </c>
      <c r="M38" s="221"/>
      <c r="N38" s="193">
        <v>11738794852</v>
      </c>
      <c r="O38" s="193"/>
      <c r="P38" s="193">
        <f>VLOOKUP(B38,'درآمد ناشی از تغییر قیمت اوراق '!$A$8:$Q$293,17,0)</f>
        <v>-5298495336</v>
      </c>
      <c r="Q38" s="193"/>
      <c r="R38" s="193">
        <f>VLOOKUP(B38,'درآمد ناشی ازفروش'!$A$8:$Q$317,17,0)</f>
        <v>46850970</v>
      </c>
      <c r="S38" s="193"/>
      <c r="T38" s="230">
        <f t="shared" si="1"/>
        <v>6487150486</v>
      </c>
      <c r="U38" s="226"/>
      <c r="V38" s="221">
        <f>T38/درآمدها!$J$5</f>
        <v>-5.4134887045440457E-3</v>
      </c>
    </row>
    <row r="39" spans="1:22" s="152" customFormat="1" ht="42.75" customHeight="1">
      <c r="A39" s="55"/>
      <c r="B39" s="242" t="s">
        <v>79</v>
      </c>
      <c r="C39" s="243"/>
      <c r="D39" s="193">
        <v>1011885953</v>
      </c>
      <c r="E39" s="193"/>
      <c r="F39" s="193">
        <f>VLOOKUP(B39,'درآمد ناشی از تغییر قیمت اوراق '!$A$8:$Q$293,9,0)</f>
        <v>-4152770987</v>
      </c>
      <c r="G39" s="193"/>
      <c r="H39" s="193">
        <f>VLOOKUP(B39,'درآمد ناشی ازفروش'!$A$8:$Q$317,9,0)</f>
        <v>3299951800</v>
      </c>
      <c r="I39" s="193"/>
      <c r="J39" s="230">
        <f t="shared" si="0"/>
        <v>159066766</v>
      </c>
      <c r="K39" s="230"/>
      <c r="L39" s="221">
        <f t="shared" si="2"/>
        <v>-4.6113748107079477E-4</v>
      </c>
      <c r="M39" s="221"/>
      <c r="N39" s="193">
        <v>0</v>
      </c>
      <c r="O39" s="193"/>
      <c r="P39" s="193">
        <f>VLOOKUP(B39,'درآمد ناشی از تغییر قیمت اوراق '!$A$8:$Q$293,17,0)</f>
        <v>0</v>
      </c>
      <c r="Q39" s="193"/>
      <c r="R39" s="193">
        <f>VLOOKUP(B39,'درآمد ناشی ازفروش'!$A$8:$Q$317,17,0)</f>
        <v>10363385789</v>
      </c>
      <c r="S39" s="193"/>
      <c r="T39" s="230">
        <f t="shared" si="1"/>
        <v>10363385789</v>
      </c>
      <c r="U39" s="226"/>
      <c r="V39" s="221">
        <f>T39/درآمدها!$J$5</f>
        <v>-8.6481841342602363E-3</v>
      </c>
    </row>
    <row r="40" spans="1:22" s="152" customFormat="1" ht="42.75" customHeight="1">
      <c r="A40" s="55"/>
      <c r="B40" s="242" t="s">
        <v>329</v>
      </c>
      <c r="C40" s="243"/>
      <c r="D40" s="193">
        <v>0</v>
      </c>
      <c r="E40" s="193"/>
      <c r="F40" s="193">
        <f>VLOOKUP(B40,'درآمد ناشی از تغییر قیمت اوراق '!$A$8:$Q$293,9,0)</f>
        <v>2986452080</v>
      </c>
      <c r="G40" s="193"/>
      <c r="H40" s="193">
        <f>VLOOKUP(B40,'درآمد ناشی ازفروش'!$A$8:$Q$317,9,0)</f>
        <v>-63680430</v>
      </c>
      <c r="I40" s="193"/>
      <c r="J40" s="230">
        <f t="shared" si="0"/>
        <v>2922771650</v>
      </c>
      <c r="K40" s="230"/>
      <c r="L40" s="221">
        <f t="shared" si="2"/>
        <v>-8.4731687851510758E-3</v>
      </c>
      <c r="M40" s="221"/>
      <c r="N40" s="193">
        <v>0</v>
      </c>
      <c r="O40" s="193"/>
      <c r="P40" s="193">
        <f>VLOOKUP(B40,'درآمد ناشی از تغییر قیمت اوراق '!$A$8:$Q$293,17,0)</f>
        <v>-3850032131</v>
      </c>
      <c r="Q40" s="193"/>
      <c r="R40" s="193">
        <f>VLOOKUP(B40,'درآمد ناشی ازفروش'!$A$8:$Q$317,17,0)</f>
        <v>-1471118216</v>
      </c>
      <c r="S40" s="193"/>
      <c r="T40" s="230">
        <f t="shared" si="1"/>
        <v>-5321150347</v>
      </c>
      <c r="U40" s="226"/>
      <c r="V40" s="221">
        <f>T40/درآمدها!$J$5</f>
        <v>4.4404684862531995E-3</v>
      </c>
    </row>
    <row r="41" spans="1:22" s="152" customFormat="1" ht="42.75" customHeight="1">
      <c r="A41" s="55"/>
      <c r="B41" s="242" t="s">
        <v>80</v>
      </c>
      <c r="C41" s="243"/>
      <c r="D41" s="193">
        <v>0</v>
      </c>
      <c r="E41" s="193"/>
      <c r="F41" s="193">
        <f>VLOOKUP(B41,'درآمد ناشی از تغییر قیمت اوراق '!$A$8:$Q$293,9,0)</f>
        <v>-287132485</v>
      </c>
      <c r="G41" s="193"/>
      <c r="H41" s="193">
        <f>VLOOKUP(B41,'درآمد ناشی ازفروش'!$A$8:$Q$317,9,0)</f>
        <v>0</v>
      </c>
      <c r="I41" s="193"/>
      <c r="J41" s="230">
        <f t="shared" si="0"/>
        <v>-287132485</v>
      </c>
      <c r="K41" s="230"/>
      <c r="L41" s="221">
        <f t="shared" si="2"/>
        <v>8.324023565456644E-4</v>
      </c>
      <c r="M41" s="221"/>
      <c r="N41" s="193">
        <v>0</v>
      </c>
      <c r="O41" s="193"/>
      <c r="P41" s="193">
        <f>VLOOKUP(B41,'درآمد ناشی از تغییر قیمت اوراق '!$A$8:$Q$293,17,0)</f>
        <v>-287132485</v>
      </c>
      <c r="Q41" s="193"/>
      <c r="R41" s="193">
        <f>VLOOKUP(B41,'درآمد ناشی ازفروش'!$A$8:$Q$317,17,0)</f>
        <v>-179485186</v>
      </c>
      <c r="S41" s="193"/>
      <c r="T41" s="230">
        <f t="shared" si="1"/>
        <v>-466617671</v>
      </c>
      <c r="U41" s="226"/>
      <c r="V41" s="221">
        <f>T41/درآمدها!$J$5</f>
        <v>3.893896860802914E-4</v>
      </c>
    </row>
    <row r="42" spans="1:22" s="152" customFormat="1" ht="42.75" customHeight="1">
      <c r="A42" s="55"/>
      <c r="B42" s="242" t="s">
        <v>502</v>
      </c>
      <c r="C42" s="243"/>
      <c r="D42" s="193">
        <v>0</v>
      </c>
      <c r="E42" s="193"/>
      <c r="F42" s="193">
        <f>VLOOKUP(B42,'درآمد ناشی از تغییر قیمت اوراق '!$A$8:$Q$293,9,0)</f>
        <v>-15354642</v>
      </c>
      <c r="G42" s="193"/>
      <c r="H42" s="193">
        <v>0</v>
      </c>
      <c r="I42" s="193"/>
      <c r="J42" s="230">
        <f t="shared" si="0"/>
        <v>-15354642</v>
      </c>
      <c r="K42" s="230"/>
      <c r="L42" s="221">
        <f t="shared" si="2"/>
        <v>4.4513389645602214E-5</v>
      </c>
      <c r="M42" s="221"/>
      <c r="N42" s="193">
        <v>0</v>
      </c>
      <c r="O42" s="193"/>
      <c r="P42" s="193">
        <f>VLOOKUP(B42,'درآمد ناشی از تغییر قیمت اوراق '!$A$8:$Q$293,17,0)</f>
        <v>-15354642</v>
      </c>
      <c r="Q42" s="193"/>
      <c r="R42" s="193">
        <v>0</v>
      </c>
      <c r="S42" s="193"/>
      <c r="T42" s="230">
        <f t="shared" si="1"/>
        <v>-15354642</v>
      </c>
      <c r="U42" s="226"/>
      <c r="V42" s="221">
        <f>T42/درآمدها!$J$5</f>
        <v>1.2813357915575506E-5</v>
      </c>
    </row>
    <row r="43" spans="1:22" s="152" customFormat="1" ht="42.75" customHeight="1">
      <c r="A43" s="55"/>
      <c r="B43" s="242" t="s">
        <v>385</v>
      </c>
      <c r="C43" s="243"/>
      <c r="D43" s="193">
        <v>0</v>
      </c>
      <c r="E43" s="193"/>
      <c r="F43" s="193">
        <f>VLOOKUP(B43,'درآمد ناشی از تغییر قیمت اوراق '!$A$8:$Q$293,9,0)</f>
        <v>-2176213676</v>
      </c>
      <c r="G43" s="193"/>
      <c r="H43" s="193">
        <f>VLOOKUP(B43,'درآمد ناشی ازفروش'!$A$8:$Q$317,9,0)</f>
        <v>0</v>
      </c>
      <c r="I43" s="193"/>
      <c r="J43" s="230">
        <f t="shared" si="0"/>
        <v>-2176213676</v>
      </c>
      <c r="K43" s="230"/>
      <c r="L43" s="221">
        <f t="shared" si="2"/>
        <v>6.3088834836967436E-3</v>
      </c>
      <c r="M43" s="221"/>
      <c r="N43" s="193">
        <v>0</v>
      </c>
      <c r="O43" s="193"/>
      <c r="P43" s="193">
        <f>VLOOKUP(B43,'درآمد ناشی از تغییر قیمت اوراق '!$A$8:$Q$293,17,0)</f>
        <v>-8879109234</v>
      </c>
      <c r="Q43" s="193"/>
      <c r="R43" s="193">
        <f>VLOOKUP(B43,'درآمد ناشی ازفروش'!$A$8:$Q$317,17,0)</f>
        <v>-546629814</v>
      </c>
      <c r="S43" s="193"/>
      <c r="T43" s="230">
        <f t="shared" si="1"/>
        <v>-9425739048</v>
      </c>
      <c r="U43" s="226"/>
      <c r="V43" s="221">
        <f>T43/درآمدها!$J$5</f>
        <v>7.8657234757306578E-3</v>
      </c>
    </row>
    <row r="44" spans="1:22" s="152" customFormat="1" ht="42.75" customHeight="1">
      <c r="A44" s="55"/>
      <c r="B44" s="242" t="s">
        <v>102</v>
      </c>
      <c r="C44" s="243"/>
      <c r="D44" s="193">
        <v>0</v>
      </c>
      <c r="E44" s="193"/>
      <c r="F44" s="193">
        <v>0</v>
      </c>
      <c r="G44" s="193"/>
      <c r="H44" s="193">
        <f>VLOOKUP(B44,'درآمد ناشی ازفروش'!$A$8:$Q$317,9,0)</f>
        <v>0</v>
      </c>
      <c r="I44" s="193"/>
      <c r="J44" s="230">
        <f t="shared" si="0"/>
        <v>0</v>
      </c>
      <c r="K44" s="230"/>
      <c r="L44" s="221">
        <f t="shared" si="2"/>
        <v>0</v>
      </c>
      <c r="M44" s="221"/>
      <c r="N44" s="193">
        <v>0</v>
      </c>
      <c r="O44" s="193"/>
      <c r="P44" s="193">
        <v>0</v>
      </c>
      <c r="Q44" s="193"/>
      <c r="R44" s="193">
        <f>VLOOKUP(B44,'درآمد ناشی ازفروش'!$A$8:$Q$317,17,0)</f>
        <v>-2028300375</v>
      </c>
      <c r="S44" s="193"/>
      <c r="T44" s="230">
        <f t="shared" si="1"/>
        <v>-2028300375</v>
      </c>
      <c r="U44" s="226"/>
      <c r="V44" s="221">
        <f>T44/درآمدها!$J$5</f>
        <v>1.6926046641250912E-3</v>
      </c>
    </row>
    <row r="45" spans="1:22" s="152" customFormat="1" ht="42.75" customHeight="1">
      <c r="A45" s="55"/>
      <c r="B45" s="242" t="s">
        <v>415</v>
      </c>
      <c r="C45" s="243"/>
      <c r="D45" s="193">
        <v>0</v>
      </c>
      <c r="E45" s="193"/>
      <c r="F45" s="193">
        <f>VLOOKUP(B45,'درآمد ناشی از تغییر قیمت اوراق '!$A$8:$Q$293,9,0)</f>
        <v>-810146468</v>
      </c>
      <c r="G45" s="193"/>
      <c r="H45" s="193">
        <f>VLOOKUP(B45,'درآمد ناشی ازفروش'!$A$8:$Q$317,9,0)</f>
        <v>0</v>
      </c>
      <c r="I45" s="193"/>
      <c r="J45" s="230">
        <f t="shared" si="0"/>
        <v>-810146468</v>
      </c>
      <c r="K45" s="230"/>
      <c r="L45" s="221">
        <f t="shared" si="2"/>
        <v>2.348629515432037E-3</v>
      </c>
      <c r="M45" s="221"/>
      <c r="N45" s="193">
        <v>455569972</v>
      </c>
      <c r="O45" s="193"/>
      <c r="P45" s="193">
        <f>VLOOKUP(B45,'درآمد ناشی از تغییر قیمت اوراق '!$A$8:$Q$293,17,0)</f>
        <v>-4547339716</v>
      </c>
      <c r="Q45" s="193"/>
      <c r="R45" s="193">
        <f>VLOOKUP(B45,'درآمد ناشی ازفروش'!$A$8:$Q$317,17,0)</f>
        <v>-132103339</v>
      </c>
      <c r="S45" s="193"/>
      <c r="T45" s="230">
        <f t="shared" si="1"/>
        <v>-4223873083</v>
      </c>
      <c r="U45" s="226"/>
      <c r="V45" s="221">
        <f>T45/درآمدها!$J$5</f>
        <v>3.5247971006060817E-3</v>
      </c>
    </row>
    <row r="46" spans="1:22" s="152" customFormat="1" ht="42.75" customHeight="1">
      <c r="A46" s="55"/>
      <c r="B46" s="242" t="s">
        <v>378</v>
      </c>
      <c r="C46" s="243"/>
      <c r="D46" s="193">
        <v>0</v>
      </c>
      <c r="E46" s="193"/>
      <c r="F46" s="193">
        <f>VLOOKUP(B46,'درآمد ناشی از تغییر قیمت اوراق '!$A$8:$Q$293,9,0)</f>
        <v>166005855</v>
      </c>
      <c r="G46" s="193"/>
      <c r="H46" s="193">
        <f>VLOOKUP(B46,'درآمد ناشی ازفروش'!$A$8:$Q$317,9,0)</f>
        <v>-13726036</v>
      </c>
      <c r="I46" s="193"/>
      <c r="J46" s="230">
        <f t="shared" si="0"/>
        <v>152279819</v>
      </c>
      <c r="K46" s="230"/>
      <c r="L46" s="221">
        <f t="shared" si="2"/>
        <v>-4.4146199685468271E-4</v>
      </c>
      <c r="M46" s="221"/>
      <c r="N46" s="193">
        <v>5082935262</v>
      </c>
      <c r="O46" s="193"/>
      <c r="P46" s="193">
        <f>VLOOKUP(B46,'درآمد ناشی از تغییر قیمت اوراق '!$A$8:$Q$293,17,0)</f>
        <v>-12456969346</v>
      </c>
      <c r="Q46" s="193"/>
      <c r="R46" s="193">
        <f>VLOOKUP(B46,'درآمد ناشی ازفروش'!$A$8:$Q$317,17,0)</f>
        <v>-1613019745</v>
      </c>
      <c r="S46" s="193"/>
      <c r="T46" s="230">
        <f t="shared" si="1"/>
        <v>-8987053829</v>
      </c>
      <c r="U46" s="226"/>
      <c r="V46" s="221">
        <f>T46/درآمدها!$J$5</f>
        <v>7.4996432556044164E-3</v>
      </c>
    </row>
    <row r="47" spans="1:22" s="152" customFormat="1" ht="42.75" customHeight="1">
      <c r="A47" s="55"/>
      <c r="B47" s="242" t="s">
        <v>218</v>
      </c>
      <c r="C47" s="243"/>
      <c r="D47" s="193">
        <v>0</v>
      </c>
      <c r="E47" s="193"/>
      <c r="F47" s="193">
        <f>VLOOKUP(B47,'درآمد ناشی از تغییر قیمت اوراق '!$A$8:$Q$293,9,0)</f>
        <v>92187531</v>
      </c>
      <c r="G47" s="193"/>
      <c r="H47" s="193">
        <f>VLOOKUP(B47,'درآمد ناشی ازفروش'!$A$8:$Q$317,9,0)</f>
        <v>-200767310</v>
      </c>
      <c r="I47" s="193"/>
      <c r="J47" s="230">
        <f t="shared" si="0"/>
        <v>-108579779</v>
      </c>
      <c r="K47" s="230"/>
      <c r="L47" s="221">
        <f t="shared" si="2"/>
        <v>3.1477477692155745E-4</v>
      </c>
      <c r="M47" s="221"/>
      <c r="N47" s="193">
        <v>5924432760</v>
      </c>
      <c r="O47" s="193"/>
      <c r="P47" s="193">
        <f>VLOOKUP(B47,'درآمد ناشی از تغییر قیمت اوراق '!$A$8:$Q$293,17,0)</f>
        <v>-12628281648</v>
      </c>
      <c r="Q47" s="193"/>
      <c r="R47" s="193">
        <f>VLOOKUP(B47,'درآمد ناشی ازفروش'!$A$8:$Q$317,17,0)</f>
        <v>-1692432087</v>
      </c>
      <c r="S47" s="193"/>
      <c r="T47" s="230">
        <f t="shared" si="1"/>
        <v>-8396280975</v>
      </c>
      <c r="U47" s="226"/>
      <c r="V47" s="221">
        <f>T47/درآمدها!$J$5</f>
        <v>7.0066468037751888E-3</v>
      </c>
    </row>
    <row r="48" spans="1:22" s="152" customFormat="1" ht="42.75" customHeight="1">
      <c r="A48" s="55"/>
      <c r="B48" s="242" t="s">
        <v>377</v>
      </c>
      <c r="C48" s="243"/>
      <c r="D48" s="193">
        <v>0</v>
      </c>
      <c r="E48" s="193"/>
      <c r="F48" s="193">
        <f>VLOOKUP(B48,'درآمد ناشی از تغییر قیمت اوراق '!$A$8:$Q$293,9,0)</f>
        <v>-6005958688</v>
      </c>
      <c r="G48" s="193"/>
      <c r="H48" s="193">
        <f>VLOOKUP(B48,'درآمد ناشی ازفروش'!$A$8:$Q$317,9,0)</f>
        <v>0</v>
      </c>
      <c r="I48" s="193"/>
      <c r="J48" s="230">
        <f t="shared" si="0"/>
        <v>-6005958688</v>
      </c>
      <c r="K48" s="230"/>
      <c r="L48" s="221">
        <f t="shared" si="2"/>
        <v>1.7411384731362271E-2</v>
      </c>
      <c r="M48" s="221"/>
      <c r="N48" s="193">
        <v>0</v>
      </c>
      <c r="O48" s="193"/>
      <c r="P48" s="193">
        <f>VLOOKUP(B48,'درآمد ناشی از تغییر قیمت اوراق '!$A$8:$Q$293,17,0)</f>
        <v>-2736193827</v>
      </c>
      <c r="Q48" s="193"/>
      <c r="R48" s="193">
        <f>VLOOKUP(B48,'درآمد ناشی ازفروش'!$A$8:$Q$317,17,0)</f>
        <v>3943346501</v>
      </c>
      <c r="S48" s="193"/>
      <c r="T48" s="230">
        <f t="shared" si="1"/>
        <v>1207152674</v>
      </c>
      <c r="U48" s="226"/>
      <c r="V48" s="221">
        <f>T48/درآمدها!$J$5</f>
        <v>-1.0073617653023781E-3</v>
      </c>
    </row>
    <row r="49" spans="1:22" s="152" customFormat="1" ht="42.75" customHeight="1">
      <c r="A49" s="55"/>
      <c r="B49" s="242" t="s">
        <v>372</v>
      </c>
      <c r="C49" s="243"/>
      <c r="D49" s="193">
        <v>780</v>
      </c>
      <c r="E49" s="193"/>
      <c r="F49" s="193">
        <f>VLOOKUP(B49,'درآمد ناشی از تغییر قیمت اوراق '!$A$8:$Q$293,9,0)</f>
        <v>-3149143644</v>
      </c>
      <c r="G49" s="193"/>
      <c r="H49" s="193">
        <f>VLOOKUP(B49,'درآمد ناشی ازفروش'!$A$8:$Q$317,9,0)</f>
        <v>0</v>
      </c>
      <c r="I49" s="193"/>
      <c r="J49" s="230">
        <f t="shared" si="0"/>
        <v>-3149142864</v>
      </c>
      <c r="K49" s="230"/>
      <c r="L49" s="221">
        <f t="shared" si="2"/>
        <v>9.1294230992099781E-3</v>
      </c>
      <c r="M49" s="221"/>
      <c r="N49" s="193">
        <v>0</v>
      </c>
      <c r="O49" s="193"/>
      <c r="P49" s="193">
        <f>VLOOKUP(B49,'درآمد ناشی از تغییر قیمت اوراق '!$A$8:$Q$293,17,0)</f>
        <v>-4962347310</v>
      </c>
      <c r="Q49" s="193"/>
      <c r="R49" s="193">
        <f>VLOOKUP(B49,'درآمد ناشی ازفروش'!$A$8:$Q$317,17,0)</f>
        <v>1290020827</v>
      </c>
      <c r="S49" s="193"/>
      <c r="T49" s="230">
        <f t="shared" si="1"/>
        <v>-3672326483</v>
      </c>
      <c r="U49" s="226"/>
      <c r="V49" s="221">
        <f>T49/درآمدها!$J$5</f>
        <v>3.0645347256891831E-3</v>
      </c>
    </row>
    <row r="50" spans="1:22" s="152" customFormat="1" ht="42.75" customHeight="1">
      <c r="A50" s="55"/>
      <c r="B50" s="242" t="s">
        <v>406</v>
      </c>
      <c r="C50" s="243"/>
      <c r="D50" s="193">
        <v>0</v>
      </c>
      <c r="E50" s="193"/>
      <c r="F50" s="193">
        <f>VLOOKUP(B50,'درآمد ناشی از تغییر قیمت اوراق '!$A$8:$Q$293,9,0)</f>
        <v>-84918804</v>
      </c>
      <c r="G50" s="193"/>
      <c r="H50" s="193">
        <f>VLOOKUP(B50,'درآمد ناشی ازفروش'!$A$8:$Q$317,9,0)</f>
        <v>-346559800</v>
      </c>
      <c r="I50" s="193"/>
      <c r="J50" s="230">
        <f t="shared" si="0"/>
        <v>-431478604</v>
      </c>
      <c r="K50" s="230"/>
      <c r="L50" s="221">
        <f t="shared" si="2"/>
        <v>1.2508644111398036E-3</v>
      </c>
      <c r="M50" s="221"/>
      <c r="N50" s="193">
        <v>0</v>
      </c>
      <c r="O50" s="193"/>
      <c r="P50" s="193">
        <f>VLOOKUP(B50,'درآمد ناشی از تغییر قیمت اوراق '!$A$8:$Q$293,17,0)</f>
        <v>-11367465651</v>
      </c>
      <c r="Q50" s="193"/>
      <c r="R50" s="193">
        <f>VLOOKUP(B50,'درآمد ناشی ازفروش'!$A$8:$Q$317,17,0)</f>
        <v>-1252809604</v>
      </c>
      <c r="S50" s="193"/>
      <c r="T50" s="230">
        <f t="shared" si="1"/>
        <v>-12620275255</v>
      </c>
      <c r="U50" s="226"/>
      <c r="V50" s="221">
        <f>T50/درآمدها!$J$5</f>
        <v>1.0531545042560805E-2</v>
      </c>
    </row>
    <row r="51" spans="1:22" s="152" customFormat="1" ht="42.75" customHeight="1">
      <c r="A51" s="55"/>
      <c r="B51" s="242" t="s">
        <v>319</v>
      </c>
      <c r="C51" s="243"/>
      <c r="D51" s="193">
        <v>0</v>
      </c>
      <c r="E51" s="193"/>
      <c r="F51" s="193">
        <f>VLOOKUP(B51,'درآمد ناشی از تغییر قیمت اوراق '!$A$8:$Q$293,9,0)</f>
        <v>196035144</v>
      </c>
      <c r="G51" s="193"/>
      <c r="H51" s="193">
        <f>VLOOKUP(B51,'درآمد ناشی ازفروش'!$A$8:$Q$317,9,0)</f>
        <v>-285142050</v>
      </c>
      <c r="I51" s="193"/>
      <c r="J51" s="230">
        <f t="shared" si="0"/>
        <v>-89106906</v>
      </c>
      <c r="K51" s="230"/>
      <c r="L51" s="221">
        <f t="shared" si="2"/>
        <v>2.5832255984164593E-4</v>
      </c>
      <c r="M51" s="221"/>
      <c r="N51" s="193">
        <v>2281442873</v>
      </c>
      <c r="O51" s="193"/>
      <c r="P51" s="193">
        <f>VLOOKUP(B51,'درآمد ناشی از تغییر قیمت اوراق '!$A$8:$Q$293,17,0)</f>
        <v>-4217002639</v>
      </c>
      <c r="Q51" s="193"/>
      <c r="R51" s="193">
        <f>VLOOKUP(B51,'درآمد ناشی ازفروش'!$A$8:$Q$317,17,0)</f>
        <v>-739353876</v>
      </c>
      <c r="S51" s="193"/>
      <c r="T51" s="230">
        <f t="shared" si="1"/>
        <v>-2674913642</v>
      </c>
      <c r="U51" s="226"/>
      <c r="V51" s="221">
        <f>T51/درآمدها!$J$5</f>
        <v>2.232199610267801E-3</v>
      </c>
    </row>
    <row r="52" spans="1:22" s="152" customFormat="1" ht="42.75" customHeight="1">
      <c r="A52" s="55"/>
      <c r="B52" s="242" t="s">
        <v>145</v>
      </c>
      <c r="C52" s="243"/>
      <c r="D52" s="193">
        <v>0</v>
      </c>
      <c r="E52" s="193"/>
      <c r="F52" s="193">
        <f>VLOOKUP(B52,'درآمد ناشی از تغییر قیمت اوراق '!$A$8:$Q$293,9,0)</f>
        <v>-2685846094</v>
      </c>
      <c r="G52" s="193"/>
      <c r="H52" s="193">
        <f>VLOOKUP(B52,'درآمد ناشی ازفروش'!$A$8:$Q$317,9,0)</f>
        <v>-415864497</v>
      </c>
      <c r="I52" s="193"/>
      <c r="J52" s="230">
        <f t="shared" si="0"/>
        <v>-3101710591</v>
      </c>
      <c r="K52" s="230"/>
      <c r="L52" s="221">
        <f t="shared" si="2"/>
        <v>8.9919160671459563E-3</v>
      </c>
      <c r="M52" s="221"/>
      <c r="N52" s="193">
        <v>243557150</v>
      </c>
      <c r="O52" s="193"/>
      <c r="P52" s="193">
        <f>VLOOKUP(B52,'درآمد ناشی از تغییر قیمت اوراق '!$A$8:$Q$293,17,0)</f>
        <v>-16917393296</v>
      </c>
      <c r="Q52" s="193"/>
      <c r="R52" s="193">
        <f>VLOOKUP(B52,'درآمد ناشی ازفروش'!$A$8:$Q$317,17,0)</f>
        <v>-3544121770</v>
      </c>
      <c r="S52" s="193"/>
      <c r="T52" s="230">
        <f t="shared" si="1"/>
        <v>-20217957916</v>
      </c>
      <c r="U52" s="226"/>
      <c r="V52" s="221">
        <f>T52/درآمدها!$J$5</f>
        <v>1.6871766277569419E-2</v>
      </c>
    </row>
    <row r="53" spans="1:22" s="152" customFormat="1" ht="42.75" customHeight="1">
      <c r="A53" s="55"/>
      <c r="B53" s="242" t="s">
        <v>353</v>
      </c>
      <c r="C53" s="243"/>
      <c r="D53" s="193">
        <v>1846889316</v>
      </c>
      <c r="E53" s="193"/>
      <c r="F53" s="193">
        <f>VLOOKUP(B53,'درآمد ناشی از تغییر قیمت اوراق '!$A$8:$Q$293,9,0)</f>
        <v>5011591199</v>
      </c>
      <c r="G53" s="193"/>
      <c r="H53" s="193">
        <f>VLOOKUP(B53,'درآمد ناشی ازفروش'!$A$8:$Q$317,9,0)</f>
        <v>-2792278759</v>
      </c>
      <c r="I53" s="193"/>
      <c r="J53" s="230">
        <f t="shared" si="0"/>
        <v>4066201756</v>
      </c>
      <c r="K53" s="230"/>
      <c r="L53" s="221">
        <f t="shared" si="2"/>
        <v>-1.1787993698743346E-2</v>
      </c>
      <c r="M53" s="221"/>
      <c r="N53" s="193">
        <v>3566859039</v>
      </c>
      <c r="O53" s="193"/>
      <c r="P53" s="193">
        <f>VLOOKUP(B53,'درآمد ناشی از تغییر قیمت اوراق '!$A$8:$Q$293,17,0)</f>
        <v>-4012871264</v>
      </c>
      <c r="Q53" s="193"/>
      <c r="R53" s="193">
        <f>VLOOKUP(B53,'درآمد ناشی ازفروش'!$A$8:$Q$317,17,0)</f>
        <v>-2618882527</v>
      </c>
      <c r="S53" s="193"/>
      <c r="T53" s="230">
        <f t="shared" si="1"/>
        <v>-3064894752</v>
      </c>
      <c r="U53" s="226"/>
      <c r="V53" s="221">
        <f>T53/درآمدها!$J$5</f>
        <v>2.5576365395523406E-3</v>
      </c>
    </row>
    <row r="54" spans="1:22" s="152" customFormat="1" ht="42.75" customHeight="1">
      <c r="A54" s="55"/>
      <c r="B54" s="242" t="s">
        <v>199</v>
      </c>
      <c r="C54" s="243"/>
      <c r="D54" s="193">
        <v>3732623700</v>
      </c>
      <c r="E54" s="193"/>
      <c r="F54" s="193">
        <f>VLOOKUP(B54,'درآمد ناشی از تغییر قیمت اوراق '!$A$8:$Q$293,9,0)</f>
        <v>-3641281662</v>
      </c>
      <c r="G54" s="193"/>
      <c r="H54" s="193">
        <f>VLOOKUP(B54,'درآمد ناشی ازفروش'!$A$8:$Q$317,9,0)</f>
        <v>0</v>
      </c>
      <c r="I54" s="193"/>
      <c r="J54" s="230">
        <f t="shared" si="0"/>
        <v>91342038</v>
      </c>
      <c r="K54" s="230"/>
      <c r="L54" s="221">
        <f t="shared" si="2"/>
        <v>-2.6480224863057074E-4</v>
      </c>
      <c r="M54" s="221"/>
      <c r="N54" s="193">
        <v>3690129356</v>
      </c>
      <c r="O54" s="193"/>
      <c r="P54" s="193">
        <f>VLOOKUP(B54,'درآمد ناشی از تغییر قیمت اوراق '!$A$8:$Q$293,17,0)</f>
        <v>-1565578157</v>
      </c>
      <c r="Q54" s="193"/>
      <c r="R54" s="193">
        <f>VLOOKUP(B54,'درآمد ناشی ازفروش'!$A$8:$Q$317,17,0)</f>
        <v>443468318</v>
      </c>
      <c r="S54" s="193"/>
      <c r="T54" s="230">
        <f t="shared" si="1"/>
        <v>2568019517</v>
      </c>
      <c r="U54" s="226"/>
      <c r="V54" s="221">
        <f>T54/درآمدها!$J$5</f>
        <v>-2.1429970953086592E-3</v>
      </c>
    </row>
    <row r="55" spans="1:22" s="152" customFormat="1" ht="42.75" customHeight="1">
      <c r="A55" s="55"/>
      <c r="B55" s="242" t="s">
        <v>277</v>
      </c>
      <c r="C55" s="243"/>
      <c r="D55" s="193">
        <v>0</v>
      </c>
      <c r="E55" s="193"/>
      <c r="F55" s="193">
        <v>0</v>
      </c>
      <c r="G55" s="193"/>
      <c r="H55" s="193">
        <f>VLOOKUP(B55,'درآمد ناشی ازفروش'!$A$8:$Q$317,9,0)</f>
        <v>0</v>
      </c>
      <c r="I55" s="193"/>
      <c r="J55" s="230">
        <f t="shared" si="0"/>
        <v>0</v>
      </c>
      <c r="K55" s="230"/>
      <c r="L55" s="221">
        <f t="shared" si="2"/>
        <v>0</v>
      </c>
      <c r="M55" s="221"/>
      <c r="N55" s="193">
        <v>0</v>
      </c>
      <c r="O55" s="193"/>
      <c r="P55" s="193">
        <v>0</v>
      </c>
      <c r="Q55" s="193"/>
      <c r="R55" s="193">
        <f>VLOOKUP(B55,'درآمد ناشی ازفروش'!$A$8:$Q$317,17,0)</f>
        <v>963886713</v>
      </c>
      <c r="S55" s="193"/>
      <c r="T55" s="230">
        <f t="shared" si="1"/>
        <v>963886713</v>
      </c>
      <c r="U55" s="226"/>
      <c r="V55" s="221">
        <f>T55/درآمدها!$J$5</f>
        <v>-8.0435775993582955E-4</v>
      </c>
    </row>
    <row r="56" spans="1:22" s="152" customFormat="1" ht="42.75" customHeight="1">
      <c r="A56" s="55"/>
      <c r="B56" s="242" t="s">
        <v>369</v>
      </c>
      <c r="C56" s="243"/>
      <c r="D56" s="193">
        <v>0</v>
      </c>
      <c r="E56" s="193"/>
      <c r="F56" s="193">
        <f>VLOOKUP(B56,'درآمد ناشی از تغییر قیمت اوراق '!$A$8:$Q$293,9,0)</f>
        <v>-3448445009</v>
      </c>
      <c r="G56" s="193"/>
      <c r="H56" s="193">
        <f>VLOOKUP(B56,'درآمد ناشی ازفروش'!$A$8:$Q$317,9,0)</f>
        <v>0</v>
      </c>
      <c r="I56" s="193"/>
      <c r="J56" s="230">
        <f t="shared" si="0"/>
        <v>-3448445009</v>
      </c>
      <c r="K56" s="230"/>
      <c r="L56" s="221">
        <f t="shared" si="2"/>
        <v>9.9971055239874186E-3</v>
      </c>
      <c r="M56" s="221"/>
      <c r="N56" s="193">
        <v>0</v>
      </c>
      <c r="O56" s="193"/>
      <c r="P56" s="193">
        <f>VLOOKUP(B56,'درآمد ناشی از تغییر قیمت اوراق '!$A$8:$Q$293,17,0)</f>
        <v>-6124102105</v>
      </c>
      <c r="Q56" s="193"/>
      <c r="R56" s="193">
        <f>VLOOKUP(B56,'درآمد ناشی ازفروش'!$A$8:$Q$317,17,0)</f>
        <v>-885980114</v>
      </c>
      <c r="S56" s="193"/>
      <c r="T56" s="230">
        <f t="shared" si="1"/>
        <v>-7010082219</v>
      </c>
      <c r="U56" s="226"/>
      <c r="V56" s="221">
        <f>T56/درآمدها!$J$5</f>
        <v>5.8498721422263547E-3</v>
      </c>
    </row>
    <row r="57" spans="1:22" s="152" customFormat="1" ht="42.75" customHeight="1">
      <c r="A57" s="55"/>
      <c r="B57" s="242" t="s">
        <v>115</v>
      </c>
      <c r="C57" s="243"/>
      <c r="D57" s="193">
        <v>0</v>
      </c>
      <c r="E57" s="193"/>
      <c r="F57" s="193">
        <f>VLOOKUP(B57,'درآمد ناشی از تغییر قیمت اوراق '!$A$8:$Q$293,9,0)</f>
        <v>-6648203307</v>
      </c>
      <c r="G57" s="193"/>
      <c r="H57" s="193">
        <f>VLOOKUP(B57,'درآمد ناشی ازفروش'!$A$8:$Q$317,9,0)</f>
        <v>0</v>
      </c>
      <c r="I57" s="193"/>
      <c r="J57" s="230">
        <f t="shared" si="0"/>
        <v>-6648203307</v>
      </c>
      <c r="K57" s="230"/>
      <c r="L57" s="221">
        <f t="shared" si="2"/>
        <v>1.9273263697562742E-2</v>
      </c>
      <c r="M57" s="221"/>
      <c r="N57" s="193">
        <v>179285213</v>
      </c>
      <c r="O57" s="193"/>
      <c r="P57" s="193">
        <f>VLOOKUP(B57,'درآمد ناشی از تغییر قیمت اوراق '!$A$8:$Q$293,17,0)</f>
        <v>-7967407563</v>
      </c>
      <c r="Q57" s="193"/>
      <c r="R57" s="193">
        <f>VLOOKUP(B57,'درآمد ناشی ازفروش'!$A$8:$Q$317,17,0)</f>
        <v>-705138400</v>
      </c>
      <c r="S57" s="193"/>
      <c r="T57" s="230">
        <f t="shared" si="1"/>
        <v>-8493260750</v>
      </c>
      <c r="U57" s="226"/>
      <c r="V57" s="221">
        <f>T57/درآمدها!$J$5</f>
        <v>7.0875758523096313E-3</v>
      </c>
    </row>
    <row r="58" spans="1:22" s="152" customFormat="1" ht="42.75" customHeight="1">
      <c r="A58" s="55"/>
      <c r="B58" s="242" t="s">
        <v>128</v>
      </c>
      <c r="C58" s="243"/>
      <c r="D58" s="193">
        <v>0</v>
      </c>
      <c r="E58" s="193"/>
      <c r="F58" s="193">
        <f>VLOOKUP(B58,'درآمد ناشی از تغییر قیمت اوراق '!$A$8:$Q$293,9,0)</f>
        <v>-3129895234</v>
      </c>
      <c r="G58" s="193"/>
      <c r="H58" s="193">
        <f>VLOOKUP(B58,'درآمد ناشی ازفروش'!$A$8:$Q$317,9,0)</f>
        <v>-467259847</v>
      </c>
      <c r="I58" s="193"/>
      <c r="J58" s="230">
        <f t="shared" si="0"/>
        <v>-3597155081</v>
      </c>
      <c r="K58" s="230"/>
      <c r="L58" s="221">
        <f t="shared" si="2"/>
        <v>1.0428218758614547E-2</v>
      </c>
      <c r="M58" s="221"/>
      <c r="N58" s="193">
        <v>0</v>
      </c>
      <c r="O58" s="193"/>
      <c r="P58" s="193">
        <f>VLOOKUP(B58,'درآمد ناشی از تغییر قیمت اوراق '!$A$8:$Q$293,17,0)</f>
        <v>-9979644100</v>
      </c>
      <c r="Q58" s="193"/>
      <c r="R58" s="193">
        <f>VLOOKUP(B58,'درآمد ناشی ازفروش'!$A$8:$Q$317,17,0)</f>
        <v>-1630704658</v>
      </c>
      <c r="S58" s="193"/>
      <c r="T58" s="230">
        <f t="shared" si="1"/>
        <v>-11610348758</v>
      </c>
      <c r="U58" s="226"/>
      <c r="V58" s="221">
        <f>T58/درآمدها!$J$5</f>
        <v>9.6887673552344331E-3</v>
      </c>
    </row>
    <row r="59" spans="1:22" s="152" customFormat="1" ht="42.75" customHeight="1">
      <c r="A59" s="55"/>
      <c r="B59" s="242" t="s">
        <v>321</v>
      </c>
      <c r="C59" s="243"/>
      <c r="D59" s="193">
        <v>0</v>
      </c>
      <c r="E59" s="193"/>
      <c r="F59" s="193">
        <f>VLOOKUP(B59,'درآمد ناشی از تغییر قیمت اوراق '!$A$8:$Q$293,9,0)</f>
        <v>-1678738451</v>
      </c>
      <c r="G59" s="193"/>
      <c r="H59" s="193">
        <f>VLOOKUP(B59,'درآمد ناشی ازفروش'!$A$8:$Q$317,9,0)</f>
        <v>0</v>
      </c>
      <c r="I59" s="193"/>
      <c r="J59" s="230">
        <f t="shared" si="0"/>
        <v>-1678738451</v>
      </c>
      <c r="K59" s="230"/>
      <c r="L59" s="221">
        <f t="shared" si="2"/>
        <v>4.8666936541026289E-3</v>
      </c>
      <c r="M59" s="221"/>
      <c r="N59" s="193">
        <v>0</v>
      </c>
      <c r="O59" s="193"/>
      <c r="P59" s="193">
        <f>VLOOKUP(B59,'درآمد ناشی از تغییر قیمت اوراق '!$A$8:$Q$293,17,0)</f>
        <v>2621685762</v>
      </c>
      <c r="Q59" s="193"/>
      <c r="R59" s="193">
        <f>VLOOKUP(B59,'درآمد ناشی ازفروش'!$A$8:$Q$317,17,0)</f>
        <v>5279881016</v>
      </c>
      <c r="S59" s="193"/>
      <c r="T59" s="230">
        <f t="shared" si="1"/>
        <v>7901566778</v>
      </c>
      <c r="U59" s="226"/>
      <c r="V59" s="221">
        <f>T59/درآمدها!$J$5</f>
        <v>-6.5938107329584598E-3</v>
      </c>
    </row>
    <row r="60" spans="1:22" s="152" customFormat="1" ht="42.75" customHeight="1">
      <c r="A60" s="55"/>
      <c r="B60" s="242" t="s">
        <v>225</v>
      </c>
      <c r="C60" s="243"/>
      <c r="D60" s="193">
        <v>4246119620</v>
      </c>
      <c r="E60" s="193"/>
      <c r="F60" s="193">
        <f>VLOOKUP(B60,'درآمد ناشی از تغییر قیمت اوراق '!$A$8:$Q$293,9,0)</f>
        <v>-4576160943</v>
      </c>
      <c r="G60" s="193"/>
      <c r="H60" s="193">
        <f>VLOOKUP(B60,'درآمد ناشی ازفروش'!$A$8:$Q$317,9,0)</f>
        <v>-164899371</v>
      </c>
      <c r="I60" s="193"/>
      <c r="J60" s="230">
        <f t="shared" si="0"/>
        <v>-494940694</v>
      </c>
      <c r="K60" s="230"/>
      <c r="L60" s="221">
        <f t="shared" si="2"/>
        <v>1.4348421775959852E-3</v>
      </c>
      <c r="M60" s="221"/>
      <c r="N60" s="193">
        <v>2145975385</v>
      </c>
      <c r="O60" s="193"/>
      <c r="P60" s="193">
        <f>VLOOKUP(B60,'درآمد ناشی از تغییر قیمت اوراق '!$A$8:$Q$293,17,0)</f>
        <v>-16594405444</v>
      </c>
      <c r="Q60" s="193"/>
      <c r="R60" s="193">
        <f>VLOOKUP(B60,'درآمد ناشی ازفروش'!$A$8:$Q$317,17,0)</f>
        <v>-2906985331</v>
      </c>
      <c r="S60" s="193"/>
      <c r="T60" s="230">
        <f t="shared" si="1"/>
        <v>-17355415390</v>
      </c>
      <c r="U60" s="226"/>
      <c r="V60" s="221">
        <f>T60/درآمدها!$J$5</f>
        <v>1.4482991473559427E-2</v>
      </c>
    </row>
    <row r="61" spans="1:22" s="152" customFormat="1" ht="42.75" customHeight="1">
      <c r="A61" s="55"/>
      <c r="B61" s="242" t="s">
        <v>196</v>
      </c>
      <c r="C61" s="243"/>
      <c r="D61" s="193">
        <v>0</v>
      </c>
      <c r="E61" s="193"/>
      <c r="F61" s="193">
        <f>VLOOKUP(B61,'درآمد ناشی از تغییر قیمت اوراق '!$A$8:$Q$293,9,0)</f>
        <v>-803584962</v>
      </c>
      <c r="G61" s="193"/>
      <c r="H61" s="193">
        <f>VLOOKUP(B61,'درآمد ناشی ازفروش'!$A$8:$Q$317,9,0)</f>
        <v>0</v>
      </c>
      <c r="I61" s="193"/>
      <c r="J61" s="230">
        <f t="shared" si="0"/>
        <v>-803584962</v>
      </c>
      <c r="K61" s="230"/>
      <c r="L61" s="221">
        <f t="shared" si="2"/>
        <v>2.3296075888224843E-3</v>
      </c>
      <c r="M61" s="221"/>
      <c r="N61" s="193">
        <v>0</v>
      </c>
      <c r="O61" s="193"/>
      <c r="P61" s="193">
        <f>VLOOKUP(B61,'درآمد ناشی از تغییر قیمت اوراق '!$A$8:$Q$293,17,0)</f>
        <v>-471462720</v>
      </c>
      <c r="Q61" s="193"/>
      <c r="R61" s="193">
        <f>VLOOKUP(B61,'درآمد ناشی ازفروش'!$A$8:$Q$317,17,0)</f>
        <v>1589420442</v>
      </c>
      <c r="S61" s="193"/>
      <c r="T61" s="230">
        <f t="shared" si="1"/>
        <v>1117957722</v>
      </c>
      <c r="U61" s="226"/>
      <c r="V61" s="221">
        <f>T61/درآمدها!$J$5</f>
        <v>-9.3292910550877455E-4</v>
      </c>
    </row>
    <row r="62" spans="1:22" s="152" customFormat="1" ht="42.75" customHeight="1">
      <c r="A62" s="55"/>
      <c r="B62" s="242" t="s">
        <v>376</v>
      </c>
      <c r="C62" s="243"/>
      <c r="D62" s="193">
        <v>0</v>
      </c>
      <c r="E62" s="193"/>
      <c r="F62" s="193">
        <f>VLOOKUP(B62,'درآمد ناشی از تغییر قیمت اوراق '!$A$8:$Q$293,9,0)</f>
        <v>-387464741</v>
      </c>
      <c r="G62" s="193"/>
      <c r="H62" s="193">
        <f>VLOOKUP(B62,'درآمد ناشی ازفروش'!$A$8:$Q$317,9,0)</f>
        <v>-50276926</v>
      </c>
      <c r="I62" s="193"/>
      <c r="J62" s="230">
        <f t="shared" si="0"/>
        <v>-437741667</v>
      </c>
      <c r="K62" s="230"/>
      <c r="L62" s="221">
        <f t="shared" si="2"/>
        <v>1.2690211460017402E-3</v>
      </c>
      <c r="M62" s="221"/>
      <c r="N62" s="193">
        <v>317481300</v>
      </c>
      <c r="O62" s="193"/>
      <c r="P62" s="193">
        <f>VLOOKUP(B62,'درآمد ناشی از تغییر قیمت اوراق '!$A$8:$Q$293,17,0)</f>
        <v>-2854104582</v>
      </c>
      <c r="Q62" s="193"/>
      <c r="R62" s="193">
        <f>VLOOKUP(B62,'درآمد ناشی ازفروش'!$A$8:$Q$317,17,0)</f>
        <v>-282441979</v>
      </c>
      <c r="S62" s="193"/>
      <c r="T62" s="230">
        <f t="shared" si="1"/>
        <v>-2819065261</v>
      </c>
      <c r="U62" s="226"/>
      <c r="V62" s="221">
        <f>T62/درآمدها!$J$5</f>
        <v>2.3524932835658611E-3</v>
      </c>
    </row>
    <row r="63" spans="1:22" s="152" customFormat="1" ht="42.75" customHeight="1">
      <c r="A63" s="55"/>
      <c r="B63" s="242" t="s">
        <v>501</v>
      </c>
      <c r="C63" s="243"/>
      <c r="D63" s="193">
        <v>0</v>
      </c>
      <c r="E63" s="193"/>
      <c r="F63" s="193">
        <f>VLOOKUP(B63,'درآمد ناشی از تغییر قیمت اوراق '!$A$8:$Q$293,9,0)</f>
        <v>-1354335</v>
      </c>
      <c r="G63" s="193"/>
      <c r="H63" s="193">
        <v>0</v>
      </c>
      <c r="I63" s="193"/>
      <c r="J63" s="230">
        <f t="shared" si="0"/>
        <v>-1354335</v>
      </c>
      <c r="K63" s="230"/>
      <c r="L63" s="221">
        <f t="shared" si="2"/>
        <v>3.9262420814289691E-6</v>
      </c>
      <c r="M63" s="221"/>
      <c r="N63" s="193">
        <v>0</v>
      </c>
      <c r="O63" s="193"/>
      <c r="P63" s="193">
        <f>VLOOKUP(B63,'درآمد ناشی از تغییر قیمت اوراق '!$A$8:$Q$293,17,0)</f>
        <v>-1354335</v>
      </c>
      <c r="Q63" s="193"/>
      <c r="R63" s="193">
        <v>0</v>
      </c>
      <c r="S63" s="193"/>
      <c r="T63" s="230">
        <f t="shared" si="1"/>
        <v>-1354335</v>
      </c>
      <c r="U63" s="226"/>
      <c r="V63" s="221">
        <f>T63/درآمدها!$J$5</f>
        <v>1.1301845456631912E-6</v>
      </c>
    </row>
    <row r="64" spans="1:22" s="152" customFormat="1" ht="42.75" customHeight="1">
      <c r="A64" s="55"/>
      <c r="B64" s="242" t="s">
        <v>161</v>
      </c>
      <c r="C64" s="243"/>
      <c r="D64" s="193">
        <v>0</v>
      </c>
      <c r="E64" s="193"/>
      <c r="F64" s="193">
        <f>VLOOKUP(B64,'درآمد ناشی از تغییر قیمت اوراق '!$A$8:$Q$293,9,0)</f>
        <v>721281355</v>
      </c>
      <c r="G64" s="193"/>
      <c r="H64" s="193">
        <f>VLOOKUP(B64,'درآمد ناشی ازفروش'!$A$8:$Q$317,9,0)</f>
        <v>-143269812</v>
      </c>
      <c r="I64" s="193"/>
      <c r="J64" s="230">
        <f t="shared" si="0"/>
        <v>578011543</v>
      </c>
      <c r="K64" s="230"/>
      <c r="L64" s="221">
        <f t="shared" si="2"/>
        <v>-1.6756660971460461E-3</v>
      </c>
      <c r="M64" s="221"/>
      <c r="N64" s="193">
        <v>263387709</v>
      </c>
      <c r="O64" s="193"/>
      <c r="P64" s="193">
        <f>VLOOKUP(B64,'درآمد ناشی از تغییر قیمت اوراق '!$A$8:$Q$293,17,0)</f>
        <v>-2989950918</v>
      </c>
      <c r="Q64" s="193"/>
      <c r="R64" s="193">
        <f>VLOOKUP(B64,'درآمد ناشی ازفروش'!$A$8:$Q$317,17,0)</f>
        <v>-1570871208</v>
      </c>
      <c r="S64" s="193"/>
      <c r="T64" s="230">
        <f t="shared" si="1"/>
        <v>-4297434417</v>
      </c>
      <c r="U64" s="226"/>
      <c r="V64" s="221">
        <f>T64/درآمدها!$J$5</f>
        <v>3.5861835986624475E-3</v>
      </c>
    </row>
    <row r="65" spans="1:22" s="152" customFormat="1" ht="42.75" customHeight="1">
      <c r="A65" s="55"/>
      <c r="B65" s="242" t="s">
        <v>324</v>
      </c>
      <c r="C65" s="243"/>
      <c r="D65" s="193">
        <v>0</v>
      </c>
      <c r="E65" s="193"/>
      <c r="F65" s="193">
        <f>VLOOKUP(B65,'درآمد ناشی از تغییر قیمت اوراق '!$A$8:$Q$293,9,0)</f>
        <v>-690181184</v>
      </c>
      <c r="G65" s="193"/>
      <c r="H65" s="193">
        <f>VLOOKUP(B65,'درآمد ناشی ازفروش'!$A$8:$Q$317,9,0)</f>
        <v>0</v>
      </c>
      <c r="I65" s="193"/>
      <c r="J65" s="230">
        <f t="shared" si="0"/>
        <v>-690181184</v>
      </c>
      <c r="K65" s="230"/>
      <c r="L65" s="221">
        <f t="shared" si="2"/>
        <v>2.0008479500502243E-3</v>
      </c>
      <c r="M65" s="221"/>
      <c r="N65" s="193">
        <v>0</v>
      </c>
      <c r="O65" s="193"/>
      <c r="P65" s="193">
        <f>VLOOKUP(B65,'درآمد ناشی از تغییر قیمت اوراق '!$A$8:$Q$293,17,0)</f>
        <v>-6549426149</v>
      </c>
      <c r="Q65" s="193"/>
      <c r="R65" s="193">
        <f>VLOOKUP(B65,'درآمد ناشی ازفروش'!$A$8:$Q$317,17,0)</f>
        <v>-439430859</v>
      </c>
      <c r="S65" s="193"/>
      <c r="T65" s="230">
        <f t="shared" si="1"/>
        <v>-6988857008</v>
      </c>
      <c r="U65" s="226"/>
      <c r="V65" s="221">
        <f>T65/درآمدها!$J$5</f>
        <v>5.8321598292087927E-3</v>
      </c>
    </row>
    <row r="66" spans="1:22" s="152" customFormat="1" ht="42.75" customHeight="1">
      <c r="A66" s="55"/>
      <c r="B66" s="242" t="s">
        <v>270</v>
      </c>
      <c r="C66" s="243"/>
      <c r="D66" s="193">
        <v>0</v>
      </c>
      <c r="E66" s="193"/>
      <c r="F66" s="193">
        <f>VLOOKUP(B66,'درآمد ناشی از تغییر قیمت اوراق '!$A$8:$Q$293,9,0)</f>
        <v>2820725103</v>
      </c>
      <c r="G66" s="193"/>
      <c r="H66" s="193">
        <f>VLOOKUP(B66,'درآمد ناشی ازفروش'!$A$8:$Q$317,9,0)</f>
        <v>-2489053915</v>
      </c>
      <c r="I66" s="193"/>
      <c r="J66" s="230">
        <f t="shared" si="0"/>
        <v>331671188</v>
      </c>
      <c r="K66" s="230"/>
      <c r="L66" s="221">
        <f t="shared" si="2"/>
        <v>-9.6152087594512361E-4</v>
      </c>
      <c r="M66" s="221"/>
      <c r="N66" s="193">
        <v>12521367812</v>
      </c>
      <c r="O66" s="193"/>
      <c r="P66" s="193">
        <f>VLOOKUP(B66,'درآمد ناشی از تغییر قیمت اوراق '!$A$8:$Q$293,17,0)</f>
        <v>-8172394294</v>
      </c>
      <c r="Q66" s="193"/>
      <c r="R66" s="193">
        <f>VLOOKUP(B66,'درآمد ناشی ازفروش'!$A$8:$Q$317,17,0)</f>
        <v>1315696258</v>
      </c>
      <c r="S66" s="193"/>
      <c r="T66" s="230">
        <f t="shared" si="1"/>
        <v>5664669776</v>
      </c>
      <c r="U66" s="226"/>
      <c r="V66" s="221">
        <f>T66/درآمدها!$J$5</f>
        <v>-4.7271334175965109E-3</v>
      </c>
    </row>
    <row r="67" spans="1:22" s="152" customFormat="1" ht="42.75" customHeight="1">
      <c r="A67" s="55"/>
      <c r="B67" s="242" t="s">
        <v>188</v>
      </c>
      <c r="C67" s="243"/>
      <c r="D67" s="193">
        <v>0</v>
      </c>
      <c r="E67" s="193"/>
      <c r="F67" s="193">
        <f>VLOOKUP(B67,'درآمد ناشی از تغییر قیمت اوراق '!$A$8:$Q$293,9,0)</f>
        <v>-2311103947</v>
      </c>
      <c r="G67" s="193"/>
      <c r="H67" s="193">
        <f>VLOOKUP(B67,'درآمد ناشی ازفروش'!$A$8:$Q$317,9,0)</f>
        <v>132774387</v>
      </c>
      <c r="I67" s="193"/>
      <c r="J67" s="230">
        <f t="shared" si="0"/>
        <v>-2178329560</v>
      </c>
      <c r="K67" s="230"/>
      <c r="L67" s="221">
        <f t="shared" si="2"/>
        <v>6.3150174703397984E-3</v>
      </c>
      <c r="M67" s="221"/>
      <c r="N67" s="193">
        <v>5399176000</v>
      </c>
      <c r="O67" s="193"/>
      <c r="P67" s="193">
        <f>VLOOKUP(B67,'درآمد ناشی از تغییر قیمت اوراق '!$A$8:$Q$293,17,0)</f>
        <v>3895878965</v>
      </c>
      <c r="Q67" s="193"/>
      <c r="R67" s="193">
        <f>VLOOKUP(B67,'درآمد ناشی ازفروش'!$A$8:$Q$317,17,0)</f>
        <v>1770073639</v>
      </c>
      <c r="S67" s="193"/>
      <c r="T67" s="230">
        <f t="shared" si="1"/>
        <v>11065128604</v>
      </c>
      <c r="U67" s="226"/>
      <c r="V67" s="221">
        <f>T67/درآمدها!$J$5</f>
        <v>-9.2337843620791914E-3</v>
      </c>
    </row>
    <row r="68" spans="1:22" s="152" customFormat="1" ht="42.75" customHeight="1">
      <c r="A68" s="55"/>
      <c r="B68" s="242" t="s">
        <v>468</v>
      </c>
      <c r="C68" s="243"/>
      <c r="D68" s="193">
        <v>0</v>
      </c>
      <c r="E68" s="193"/>
      <c r="F68" s="193">
        <f>VLOOKUP(B68,'درآمد ناشی از تغییر قیمت اوراق '!$A$8:$Q$293,9,0)</f>
        <v>-160534144</v>
      </c>
      <c r="G68" s="193"/>
      <c r="H68" s="193">
        <f>VLOOKUP(B68,'درآمد ناشی ازفروش'!$A$8:$Q$317,9,0)</f>
        <v>0</v>
      </c>
      <c r="I68" s="193"/>
      <c r="J68" s="230">
        <f t="shared" si="0"/>
        <v>-160534144</v>
      </c>
      <c r="K68" s="230"/>
      <c r="L68" s="221">
        <f t="shared" si="2"/>
        <v>4.6539143688893654E-4</v>
      </c>
      <c r="M68" s="221"/>
      <c r="N68" s="193">
        <v>0</v>
      </c>
      <c r="O68" s="193"/>
      <c r="P68" s="193">
        <f>VLOOKUP(B68,'درآمد ناشی از تغییر قیمت اوراق '!$A$8:$Q$293,17,0)</f>
        <v>-1056462656</v>
      </c>
      <c r="Q68" s="193"/>
      <c r="R68" s="193">
        <f>VLOOKUP(B68,'درآمد ناشی ازفروش'!$A$8:$Q$317,17,0)</f>
        <v>-848939</v>
      </c>
      <c r="S68" s="193"/>
      <c r="T68" s="230">
        <f t="shared" si="1"/>
        <v>-1057311595</v>
      </c>
      <c r="U68" s="226"/>
      <c r="V68" s="221">
        <f>T68/درآمدها!$J$5</f>
        <v>8.8232027129144484E-4</v>
      </c>
    </row>
    <row r="69" spans="1:22" s="152" customFormat="1" ht="42.75" customHeight="1">
      <c r="A69" s="55"/>
      <c r="B69" s="242" t="s">
        <v>143</v>
      </c>
      <c r="C69" s="243"/>
      <c r="D69" s="193">
        <v>3690129356</v>
      </c>
      <c r="E69" s="193"/>
      <c r="F69" s="193">
        <f>VLOOKUP(B69,'درآمد ناشی از تغییر قیمت اوراق '!$A$8:$Q$293,9,0)</f>
        <v>298410808</v>
      </c>
      <c r="G69" s="193"/>
      <c r="H69" s="193">
        <f>VLOOKUP(B69,'درآمد ناشی ازفروش'!$A$8:$Q$317,9,0)</f>
        <v>0</v>
      </c>
      <c r="I69" s="193"/>
      <c r="J69" s="230">
        <f t="shared" si="0"/>
        <v>3988540164</v>
      </c>
      <c r="K69" s="230"/>
      <c r="L69" s="221">
        <f t="shared" si="2"/>
        <v>-1.1562851314753294E-2</v>
      </c>
      <c r="M69" s="221"/>
      <c r="N69" s="193">
        <v>7100385080</v>
      </c>
      <c r="O69" s="193"/>
      <c r="P69" s="193">
        <f>VLOOKUP(B69,'درآمد ناشی از تغییر قیمت اوراق '!$A$8:$Q$293,17,0)</f>
        <v>-8185964932</v>
      </c>
      <c r="Q69" s="193"/>
      <c r="R69" s="193">
        <f>VLOOKUP(B69,'درآمد ناشی ازفروش'!$A$8:$Q$317,17,0)</f>
        <v>-5582121993</v>
      </c>
      <c r="S69" s="193"/>
      <c r="T69" s="230">
        <f t="shared" si="1"/>
        <v>-6667701845</v>
      </c>
      <c r="U69" s="226"/>
      <c r="V69" s="221">
        <f>T69/درآمدها!$J$5</f>
        <v>5.5641577455422375E-3</v>
      </c>
    </row>
    <row r="70" spans="1:22" s="152" customFormat="1" ht="42.75" customHeight="1">
      <c r="A70" s="55"/>
      <c r="B70" s="242" t="s">
        <v>432</v>
      </c>
      <c r="C70" s="243"/>
      <c r="D70" s="193">
        <v>0</v>
      </c>
      <c r="E70" s="193"/>
      <c r="F70" s="193">
        <f>VLOOKUP(B70,'درآمد ناشی از تغییر قیمت اوراق '!$A$8:$Q$293,9,0)</f>
        <v>-4384472838</v>
      </c>
      <c r="G70" s="193"/>
      <c r="H70" s="193">
        <f>VLOOKUP(B70,'درآمد ناشی ازفروش'!$A$8:$Q$317,9,0)</f>
        <v>0</v>
      </c>
      <c r="I70" s="193"/>
      <c r="J70" s="230">
        <f t="shared" si="0"/>
        <v>-4384472838</v>
      </c>
      <c r="K70" s="230"/>
      <c r="L70" s="221">
        <f t="shared" si="2"/>
        <v>1.2710667420865518E-2</v>
      </c>
      <c r="M70" s="221"/>
      <c r="N70" s="193">
        <v>1280882388</v>
      </c>
      <c r="O70" s="193"/>
      <c r="P70" s="193">
        <f>VLOOKUP(B70,'درآمد ناشی از تغییر قیمت اوراق '!$A$8:$Q$293,17,0)</f>
        <v>-1529025645</v>
      </c>
      <c r="Q70" s="193"/>
      <c r="R70" s="193">
        <f>VLOOKUP(B70,'درآمد ناشی ازفروش'!$A$8:$Q$317,17,0)</f>
        <v>21250639</v>
      </c>
      <c r="S70" s="193"/>
      <c r="T70" s="230">
        <f t="shared" si="1"/>
        <v>-226892618</v>
      </c>
      <c r="U70" s="226"/>
      <c r="V70" s="221">
        <f>T70/درآمدها!$J$5</f>
        <v>1.8934054749280053E-4</v>
      </c>
    </row>
    <row r="71" spans="1:22" s="152" customFormat="1" ht="42.75" customHeight="1">
      <c r="A71" s="55"/>
      <c r="B71" s="242" t="s">
        <v>82</v>
      </c>
      <c r="C71" s="243"/>
      <c r="D71" s="193">
        <v>6551905849</v>
      </c>
      <c r="E71" s="193"/>
      <c r="F71" s="193">
        <f>VLOOKUP(B71,'درآمد ناشی از تغییر قیمت اوراق '!$A$8:$Q$293,9,0)</f>
        <v>-3442922874</v>
      </c>
      <c r="G71" s="193"/>
      <c r="H71" s="193">
        <f>VLOOKUP(B71,'درآمد ناشی ازفروش'!$A$8:$Q$317,9,0)</f>
        <v>-344763129</v>
      </c>
      <c r="I71" s="193"/>
      <c r="J71" s="230">
        <f t="shared" si="0"/>
        <v>2764219846</v>
      </c>
      <c r="K71" s="230"/>
      <c r="L71" s="221">
        <f t="shared" si="2"/>
        <v>-8.0135241883923149E-3</v>
      </c>
      <c r="M71" s="221"/>
      <c r="N71" s="193">
        <v>338041787</v>
      </c>
      <c r="O71" s="193"/>
      <c r="P71" s="193">
        <f>VLOOKUP(B71,'درآمد ناشی از تغییر قیمت اوراق '!$A$8:$Q$293,17,0)</f>
        <v>-18340132044</v>
      </c>
      <c r="Q71" s="193"/>
      <c r="R71" s="193">
        <f>VLOOKUP(B71,'درآمد ناشی ازفروش'!$A$8:$Q$317,17,0)</f>
        <v>-1935252062</v>
      </c>
      <c r="S71" s="193"/>
      <c r="T71" s="230">
        <f t="shared" si="1"/>
        <v>-19937342319</v>
      </c>
      <c r="U71" s="226"/>
      <c r="V71" s="221">
        <f>T71/درآمدها!$J$5</f>
        <v>1.6637594221910038E-2</v>
      </c>
    </row>
    <row r="72" spans="1:22" s="152" customFormat="1" ht="42.75" customHeight="1">
      <c r="A72" s="55"/>
      <c r="B72" s="242" t="s">
        <v>352</v>
      </c>
      <c r="C72" s="243"/>
      <c r="D72" s="193">
        <v>0</v>
      </c>
      <c r="E72" s="193"/>
      <c r="F72" s="193">
        <f>VLOOKUP(B72,'درآمد ناشی از تغییر قیمت اوراق '!$A$8:$Q$293,9,0)</f>
        <v>-232813207</v>
      </c>
      <c r="G72" s="193"/>
      <c r="H72" s="193">
        <f>VLOOKUP(B72,'درآمد ناشی ازفروش'!$A$8:$Q$317,9,0)</f>
        <v>53782500</v>
      </c>
      <c r="I72" s="193"/>
      <c r="J72" s="230">
        <f t="shared" si="0"/>
        <v>-179030707</v>
      </c>
      <c r="K72" s="230"/>
      <c r="L72" s="221">
        <f t="shared" si="2"/>
        <v>5.1901331331714829E-4</v>
      </c>
      <c r="M72" s="221"/>
      <c r="N72" s="193">
        <v>0</v>
      </c>
      <c r="O72" s="193"/>
      <c r="P72" s="193">
        <f>VLOOKUP(B72,'درآمد ناشی از تغییر قیمت اوراق '!$A$8:$Q$293,17,0)</f>
        <v>3484038133</v>
      </c>
      <c r="Q72" s="193"/>
      <c r="R72" s="193">
        <f>VLOOKUP(B72,'درآمد ناشی ازفروش'!$A$8:$Q$317,17,0)</f>
        <v>1616858631</v>
      </c>
      <c r="S72" s="193"/>
      <c r="T72" s="230">
        <f t="shared" si="1"/>
        <v>5100896764</v>
      </c>
      <c r="U72" s="226"/>
      <c r="V72" s="221">
        <f>T72/درآمدها!$J$5</f>
        <v>-4.2566681741933732E-3</v>
      </c>
    </row>
    <row r="73" spans="1:22" s="152" customFormat="1" ht="42.75" customHeight="1">
      <c r="A73" s="55"/>
      <c r="B73" s="242" t="s">
        <v>174</v>
      </c>
      <c r="C73" s="243"/>
      <c r="D73" s="193">
        <v>0</v>
      </c>
      <c r="E73" s="193"/>
      <c r="F73" s="193">
        <f>VLOOKUP(B73,'درآمد ناشی از تغییر قیمت اوراق '!$A$8:$Q$293,9,0)</f>
        <v>-1077935573</v>
      </c>
      <c r="G73" s="193"/>
      <c r="H73" s="193">
        <f>VLOOKUP(B73,'درآمد ناشی ازفروش'!$A$8:$Q$317,9,0)</f>
        <v>64881015</v>
      </c>
      <c r="I73" s="193"/>
      <c r="J73" s="230">
        <f t="shared" si="0"/>
        <v>-1013054558</v>
      </c>
      <c r="K73" s="230"/>
      <c r="L73" s="221">
        <f t="shared" si="2"/>
        <v>2.936863801351235E-3</v>
      </c>
      <c r="M73" s="221"/>
      <c r="N73" s="193">
        <v>1833750500</v>
      </c>
      <c r="O73" s="193"/>
      <c r="P73" s="193">
        <f>VLOOKUP(B73,'درآمد ناشی از تغییر قیمت اوراق '!$A$8:$Q$293,17,0)</f>
        <v>2122794132</v>
      </c>
      <c r="Q73" s="193"/>
      <c r="R73" s="193">
        <f>VLOOKUP(B73,'درآمد ناشی ازفروش'!$A$8:$Q$317,17,0)</f>
        <v>2612371230</v>
      </c>
      <c r="S73" s="193"/>
      <c r="T73" s="230">
        <f t="shared" si="1"/>
        <v>6568915862</v>
      </c>
      <c r="U73" s="226"/>
      <c r="V73" s="221">
        <f>T73/درآمدها!$J$5</f>
        <v>-5.481721427116777E-3</v>
      </c>
    </row>
    <row r="74" spans="1:22" s="152" customFormat="1" ht="42.75" customHeight="1">
      <c r="A74" s="55"/>
      <c r="B74" s="242" t="s">
        <v>205</v>
      </c>
      <c r="C74" s="243"/>
      <c r="D74" s="193">
        <v>0</v>
      </c>
      <c r="E74" s="193"/>
      <c r="F74" s="193">
        <f>VLOOKUP(B74,'درآمد ناشی از تغییر قیمت اوراق '!$A$8:$Q$293,9,0)</f>
        <v>-3718539187</v>
      </c>
      <c r="G74" s="193"/>
      <c r="H74" s="193">
        <f>VLOOKUP(B74,'درآمد ناشی ازفروش'!$A$8:$Q$317,9,0)</f>
        <v>0</v>
      </c>
      <c r="I74" s="193"/>
      <c r="J74" s="230">
        <f t="shared" si="0"/>
        <v>-3718539187</v>
      </c>
      <c r="K74" s="230"/>
      <c r="L74" s="221">
        <f t="shared" si="2"/>
        <v>1.0780113515077192E-2</v>
      </c>
      <c r="M74" s="221"/>
      <c r="N74" s="193">
        <v>230095521</v>
      </c>
      <c r="O74" s="193"/>
      <c r="P74" s="193">
        <f>VLOOKUP(B74,'درآمد ناشی از تغییر قیمت اوراق '!$A$8:$Q$293,17,0)</f>
        <v>-11469100832</v>
      </c>
      <c r="Q74" s="193"/>
      <c r="R74" s="193">
        <f>VLOOKUP(B74,'درآمد ناشی ازفروش'!$A$8:$Q$317,17,0)</f>
        <v>-232282966</v>
      </c>
      <c r="S74" s="193"/>
      <c r="T74" s="230">
        <f t="shared" si="1"/>
        <v>-11471288277</v>
      </c>
      <c r="U74" s="226"/>
      <c r="V74" s="221">
        <f>T74/درآمدها!$J$5</f>
        <v>9.5727222064797383E-3</v>
      </c>
    </row>
    <row r="75" spans="1:22" s="152" customFormat="1" ht="42.6" customHeight="1">
      <c r="A75" s="55"/>
      <c r="B75" s="242" t="s">
        <v>262</v>
      </c>
      <c r="C75" s="243"/>
      <c r="D75" s="193">
        <v>0</v>
      </c>
      <c r="E75" s="193"/>
      <c r="F75" s="193">
        <f>VLOOKUP(B75,'درآمد ناشی از تغییر قیمت اوراق '!$A$8:$Q$293,9,0)</f>
        <v>1225343820</v>
      </c>
      <c r="G75" s="193"/>
      <c r="H75" s="193">
        <f>VLOOKUP(B75,'درآمد ناشی ازفروش'!$A$8:$Q$317,9,0)</f>
        <v>1123821576</v>
      </c>
      <c r="I75" s="193"/>
      <c r="J75" s="230">
        <f t="shared" ref="J75:J138" si="3">D75+F75+H75</f>
        <v>2349165396</v>
      </c>
      <c r="K75" s="230"/>
      <c r="L75" s="221">
        <f t="shared" si="2"/>
        <v>-6.8102737018624999E-3</v>
      </c>
      <c r="M75" s="221"/>
      <c r="N75" s="193">
        <v>0</v>
      </c>
      <c r="O75" s="193"/>
      <c r="P75" s="193">
        <f>VLOOKUP(B75,'درآمد ناشی از تغییر قیمت اوراق '!$A$8:$Q$293,17,0)</f>
        <v>15717494990</v>
      </c>
      <c r="Q75" s="193"/>
      <c r="R75" s="193">
        <f>VLOOKUP(B75,'درآمد ناشی ازفروش'!$A$8:$Q$317,17,0)</f>
        <v>8240142390</v>
      </c>
      <c r="S75" s="193"/>
      <c r="T75" s="230">
        <f t="shared" ref="T75:T138" si="4">N75+P75+R75</f>
        <v>23957637380</v>
      </c>
      <c r="U75" s="226"/>
      <c r="V75" s="221">
        <f>T75/درآمدها!$J$5</f>
        <v>-1.999250666746321E-2</v>
      </c>
    </row>
    <row r="76" spans="1:22" s="152" customFormat="1" ht="42.75" customHeight="1">
      <c r="A76" s="55"/>
      <c r="B76" s="242" t="s">
        <v>97</v>
      </c>
      <c r="C76" s="243"/>
      <c r="D76" s="193">
        <v>0</v>
      </c>
      <c r="E76" s="193"/>
      <c r="F76" s="193">
        <f>VLOOKUP(B76,'درآمد ناشی از تغییر قیمت اوراق '!$A$8:$Q$293,9,0)</f>
        <v>371534129</v>
      </c>
      <c r="G76" s="193"/>
      <c r="H76" s="193">
        <f>VLOOKUP(B76,'درآمد ناشی ازفروش'!$A$8:$Q$317,9,0)</f>
        <v>-163445121</v>
      </c>
      <c r="I76" s="193"/>
      <c r="J76" s="230">
        <f t="shared" si="3"/>
        <v>208089008</v>
      </c>
      <c r="K76" s="230"/>
      <c r="L76" s="221">
        <f t="shared" ref="L76:L139" si="5">J76/-344944344213</f>
        <v>-6.0325386251733099E-4</v>
      </c>
      <c r="M76" s="221"/>
      <c r="N76" s="193">
        <v>1304063110</v>
      </c>
      <c r="O76" s="193"/>
      <c r="P76" s="193">
        <f>VLOOKUP(B76,'درآمد ناشی از تغییر قیمت اوراق '!$A$8:$Q$293,17,0)</f>
        <v>-3151808641</v>
      </c>
      <c r="Q76" s="193"/>
      <c r="R76" s="193">
        <f>VLOOKUP(B76,'درآمد ناشی ازفروش'!$A$8:$Q$317,17,0)</f>
        <v>2127451710</v>
      </c>
      <c r="S76" s="193"/>
      <c r="T76" s="230">
        <f t="shared" si="4"/>
        <v>279706179</v>
      </c>
      <c r="U76" s="226"/>
      <c r="V76" s="221">
        <f>T76/درآمدها!$J$5</f>
        <v>-2.3341315171822497E-4</v>
      </c>
    </row>
    <row r="77" spans="1:22" s="152" customFormat="1" ht="42.75" customHeight="1">
      <c r="A77" s="55"/>
      <c r="B77" s="242" t="s">
        <v>130</v>
      </c>
      <c r="C77" s="243"/>
      <c r="D77" s="193">
        <v>0</v>
      </c>
      <c r="E77" s="193"/>
      <c r="F77" s="193">
        <f>VLOOKUP(B77,'درآمد ناشی از تغییر قیمت اوراق '!$A$8:$Q$293,9,0)</f>
        <v>-806617134</v>
      </c>
      <c r="G77" s="193"/>
      <c r="H77" s="193">
        <f>VLOOKUP(B77,'درآمد ناشی ازفروش'!$A$8:$Q$317,9,0)</f>
        <v>-10089406</v>
      </c>
      <c r="I77" s="193"/>
      <c r="J77" s="230">
        <f t="shared" si="3"/>
        <v>-816706540</v>
      </c>
      <c r="K77" s="230"/>
      <c r="L77" s="221">
        <f t="shared" si="5"/>
        <v>2.3676472848492077E-3</v>
      </c>
      <c r="M77" s="221"/>
      <c r="N77" s="193">
        <v>3563754790</v>
      </c>
      <c r="O77" s="193"/>
      <c r="P77" s="193">
        <f>VLOOKUP(B77,'درآمد ناشی از تغییر قیمت اوراق '!$A$8:$Q$293,17,0)</f>
        <v>-7328404717</v>
      </c>
      <c r="Q77" s="193"/>
      <c r="R77" s="193">
        <f>VLOOKUP(B77,'درآمد ناشی ازفروش'!$A$8:$Q$317,17,0)</f>
        <v>-544045824</v>
      </c>
      <c r="S77" s="193"/>
      <c r="T77" s="230">
        <f t="shared" si="4"/>
        <v>-4308695751</v>
      </c>
      <c r="U77" s="226"/>
      <c r="V77" s="221">
        <f>T77/درآمدها!$J$5</f>
        <v>3.595581115266797E-3</v>
      </c>
    </row>
    <row r="78" spans="1:22" s="152" customFormat="1" ht="42.75" customHeight="1">
      <c r="A78" s="55"/>
      <c r="B78" s="242" t="s">
        <v>217</v>
      </c>
      <c r="C78" s="243"/>
      <c r="D78" s="193">
        <v>0</v>
      </c>
      <c r="E78" s="193"/>
      <c r="F78" s="193">
        <f>VLOOKUP(B78,'درآمد ناشی از تغییر قیمت اوراق '!$A$8:$Q$293,9,0)</f>
        <v>-2492143293</v>
      </c>
      <c r="G78" s="193"/>
      <c r="H78" s="193">
        <f>VLOOKUP(B78,'درآمد ناشی ازفروش'!$A$8:$Q$317,9,0)</f>
        <v>0</v>
      </c>
      <c r="I78" s="193"/>
      <c r="J78" s="230">
        <f t="shared" si="3"/>
        <v>-2492143293</v>
      </c>
      <c r="K78" s="230"/>
      <c r="L78" s="221">
        <f t="shared" si="5"/>
        <v>7.2247692557067238E-3</v>
      </c>
      <c r="M78" s="221"/>
      <c r="N78" s="193">
        <v>297379390</v>
      </c>
      <c r="O78" s="193"/>
      <c r="P78" s="193">
        <f>VLOOKUP(B78,'درآمد ناشی از تغییر قیمت اوراق '!$A$8:$Q$293,17,0)</f>
        <v>-7264307681</v>
      </c>
      <c r="Q78" s="193"/>
      <c r="R78" s="193">
        <f>VLOOKUP(B78,'درآمد ناشی ازفروش'!$A$8:$Q$317,17,0)</f>
        <v>-1638942243</v>
      </c>
      <c r="S78" s="193"/>
      <c r="T78" s="230">
        <f t="shared" si="4"/>
        <v>-8605870534</v>
      </c>
      <c r="U78" s="226"/>
      <c r="V78" s="221">
        <f>T78/درآمدها!$J$5</f>
        <v>7.1815480508921605E-3</v>
      </c>
    </row>
    <row r="79" spans="1:22" s="152" customFormat="1" ht="42.75" customHeight="1">
      <c r="A79" s="55"/>
      <c r="B79" s="242" t="s">
        <v>150</v>
      </c>
      <c r="C79" s="243"/>
      <c r="D79" s="193">
        <v>0</v>
      </c>
      <c r="E79" s="193"/>
      <c r="F79" s="193">
        <f>VLOOKUP(B79,'درآمد ناشی از تغییر قیمت اوراق '!$A$8:$Q$293,9,0)</f>
        <v>1558413628</v>
      </c>
      <c r="G79" s="193"/>
      <c r="H79" s="193">
        <f>VLOOKUP(B79,'درآمد ناشی ازفروش'!$A$8:$Q$317,9,0)</f>
        <v>-1690509287</v>
      </c>
      <c r="I79" s="193"/>
      <c r="J79" s="230">
        <f t="shared" si="3"/>
        <v>-132095659</v>
      </c>
      <c r="K79" s="230"/>
      <c r="L79" s="221">
        <f t="shared" si="5"/>
        <v>3.8294774567584195E-4</v>
      </c>
      <c r="M79" s="221"/>
      <c r="N79" s="193">
        <v>327200276</v>
      </c>
      <c r="O79" s="193"/>
      <c r="P79" s="193">
        <f>VLOOKUP(B79,'درآمد ناشی از تغییر قیمت اوراق '!$A$8:$Q$293,17,0)</f>
        <v>-3763380722</v>
      </c>
      <c r="Q79" s="193"/>
      <c r="R79" s="193">
        <f>VLOOKUP(B79,'درآمد ناشی ازفروش'!$A$8:$Q$317,17,0)</f>
        <v>-1856356188</v>
      </c>
      <c r="S79" s="193"/>
      <c r="T79" s="230">
        <f t="shared" si="4"/>
        <v>-5292536634</v>
      </c>
      <c r="U79" s="226"/>
      <c r="V79" s="221">
        <f>T79/درآمدها!$J$5</f>
        <v>4.4165905120247834E-3</v>
      </c>
    </row>
    <row r="80" spans="1:22" s="152" customFormat="1" ht="42.75" customHeight="1">
      <c r="A80" s="55"/>
      <c r="B80" s="242" t="s">
        <v>384</v>
      </c>
      <c r="C80" s="243"/>
      <c r="D80" s="193">
        <v>0</v>
      </c>
      <c r="E80" s="193"/>
      <c r="F80" s="193">
        <f>VLOOKUP(B80,'درآمد ناشی از تغییر قیمت اوراق '!$A$8:$Q$293,9,0)</f>
        <v>300309480</v>
      </c>
      <c r="G80" s="193"/>
      <c r="H80" s="193">
        <f>VLOOKUP(B80,'درآمد ناشی ازفروش'!$A$8:$Q$317,9,0)</f>
        <v>-231916033</v>
      </c>
      <c r="I80" s="193"/>
      <c r="J80" s="230">
        <f t="shared" si="3"/>
        <v>68393447</v>
      </c>
      <c r="K80" s="230"/>
      <c r="L80" s="221">
        <f t="shared" si="5"/>
        <v>-1.982738611240069E-4</v>
      </c>
      <c r="M80" s="221"/>
      <c r="N80" s="193">
        <v>0</v>
      </c>
      <c r="O80" s="193"/>
      <c r="P80" s="193">
        <f>VLOOKUP(B80,'درآمد ناشی از تغییر قیمت اوراق '!$A$8:$Q$293,17,0)</f>
        <v>-814312389</v>
      </c>
      <c r="Q80" s="193"/>
      <c r="R80" s="193">
        <f>VLOOKUP(B80,'درآمد ناشی ازفروش'!$A$8:$Q$317,17,0)</f>
        <v>445603079</v>
      </c>
      <c r="S80" s="193"/>
      <c r="T80" s="230">
        <f t="shared" si="4"/>
        <v>-368709310</v>
      </c>
      <c r="U80" s="226"/>
      <c r="V80" s="221">
        <f>T80/درآمدها!$J$5</f>
        <v>3.0768573802208369E-4</v>
      </c>
    </row>
    <row r="81" spans="1:22" s="152" customFormat="1" ht="42.75" customHeight="1">
      <c r="A81" s="55"/>
      <c r="B81" s="242" t="s">
        <v>208</v>
      </c>
      <c r="C81" s="243"/>
      <c r="D81" s="193">
        <v>0</v>
      </c>
      <c r="E81" s="193"/>
      <c r="F81" s="193">
        <f>VLOOKUP(B81,'درآمد ناشی از تغییر قیمت اوراق '!$A$8:$Q$293,9,0)</f>
        <v>-4225508478</v>
      </c>
      <c r="G81" s="193"/>
      <c r="H81" s="193">
        <f>VLOOKUP(B81,'درآمد ناشی ازفروش'!$A$8:$Q$317,9,0)</f>
        <v>-199175155</v>
      </c>
      <c r="I81" s="193"/>
      <c r="J81" s="230">
        <f t="shared" si="3"/>
        <v>-4424683633</v>
      </c>
      <c r="K81" s="230"/>
      <c r="L81" s="221">
        <f t="shared" si="5"/>
        <v>1.2827239255350127E-2</v>
      </c>
      <c r="M81" s="221"/>
      <c r="N81" s="193">
        <v>2980745495</v>
      </c>
      <c r="O81" s="193"/>
      <c r="P81" s="193">
        <f>VLOOKUP(B81,'درآمد ناشی از تغییر قیمت اوراق '!$A$8:$Q$293,17,0)</f>
        <v>-23792772399</v>
      </c>
      <c r="Q81" s="193"/>
      <c r="R81" s="193">
        <f>VLOOKUP(B81,'درآمد ناشی ازفروش'!$A$8:$Q$317,17,0)</f>
        <v>-3981520285</v>
      </c>
      <c r="S81" s="193"/>
      <c r="T81" s="230">
        <f t="shared" si="4"/>
        <v>-24793547189</v>
      </c>
      <c r="U81" s="226"/>
      <c r="V81" s="221">
        <f>T81/درآمدها!$J$5</f>
        <v>2.069006845808375E-2</v>
      </c>
    </row>
    <row r="82" spans="1:22" s="152" customFormat="1" ht="42.75" customHeight="1">
      <c r="A82" s="55"/>
      <c r="B82" s="242" t="s">
        <v>449</v>
      </c>
      <c r="C82" s="243"/>
      <c r="D82" s="193">
        <v>0</v>
      </c>
      <c r="E82" s="193"/>
      <c r="F82" s="193">
        <f>VLOOKUP(B82,'درآمد ناشی از تغییر قیمت اوراق '!$A$8:$Q$293,9,0)</f>
        <v>-1816332698</v>
      </c>
      <c r="G82" s="193"/>
      <c r="H82" s="193">
        <f>VLOOKUP(B82,'درآمد ناشی ازفروش'!$A$8:$Q$317,9,0)</f>
        <v>-79319677</v>
      </c>
      <c r="I82" s="193"/>
      <c r="J82" s="230">
        <f t="shared" si="3"/>
        <v>-1895652375</v>
      </c>
      <c r="K82" s="230"/>
      <c r="L82" s="221">
        <f t="shared" si="5"/>
        <v>5.4955311104606828E-3</v>
      </c>
      <c r="M82" s="221"/>
      <c r="N82" s="193">
        <v>0</v>
      </c>
      <c r="O82" s="193"/>
      <c r="P82" s="193">
        <f>VLOOKUP(B82,'درآمد ناشی از تغییر قیمت اوراق '!$A$8:$Q$293,17,0)</f>
        <v>-6839416324</v>
      </c>
      <c r="Q82" s="193"/>
      <c r="R82" s="193">
        <f>VLOOKUP(B82,'درآمد ناشی ازفروش'!$A$8:$Q$317,17,0)</f>
        <v>-259020022</v>
      </c>
      <c r="S82" s="193"/>
      <c r="T82" s="230">
        <f t="shared" si="4"/>
        <v>-7098436346</v>
      </c>
      <c r="U82" s="226"/>
      <c r="V82" s="221">
        <f>T82/درآمدها!$J$5</f>
        <v>5.9236031385315252E-3</v>
      </c>
    </row>
    <row r="83" spans="1:22" s="152" customFormat="1" ht="42.75" customHeight="1">
      <c r="A83" s="55"/>
      <c r="B83" s="242" t="s">
        <v>137</v>
      </c>
      <c r="C83" s="243"/>
      <c r="D83" s="193">
        <v>0</v>
      </c>
      <c r="E83" s="193"/>
      <c r="F83" s="193">
        <f>VLOOKUP(B83,'درآمد ناشی از تغییر قیمت اوراق '!$A$8:$Q$293,9,0)</f>
        <v>-2413942044</v>
      </c>
      <c r="G83" s="193"/>
      <c r="H83" s="193">
        <f>VLOOKUP(B83,'درآمد ناشی ازفروش'!$A$8:$Q$317,9,0)</f>
        <v>0</v>
      </c>
      <c r="I83" s="193"/>
      <c r="J83" s="230">
        <f t="shared" si="3"/>
        <v>-2413942044</v>
      </c>
      <c r="K83" s="230"/>
      <c r="L83" s="221">
        <f t="shared" si="5"/>
        <v>6.9980623961453121E-3</v>
      </c>
      <c r="M83" s="221"/>
      <c r="N83" s="193">
        <v>6485971200</v>
      </c>
      <c r="O83" s="193"/>
      <c r="P83" s="193">
        <f>VLOOKUP(B83,'درآمد ناشی از تغییر قیمت اوراق '!$A$8:$Q$293,17,0)</f>
        <v>-28825249875</v>
      </c>
      <c r="Q83" s="193"/>
      <c r="R83" s="193">
        <f>VLOOKUP(B83,'درآمد ناشی ازفروش'!$A$8:$Q$317,17,0)</f>
        <v>-11331032130</v>
      </c>
      <c r="S83" s="193"/>
      <c r="T83" s="230">
        <f t="shared" si="4"/>
        <v>-33670310805</v>
      </c>
      <c r="U83" s="226"/>
      <c r="V83" s="221">
        <f>T83/درآمدها!$J$5</f>
        <v>2.8097675183383256E-2</v>
      </c>
    </row>
    <row r="84" spans="1:22" s="152" customFormat="1" ht="42.75" customHeight="1">
      <c r="A84" s="55"/>
      <c r="B84" s="242" t="s">
        <v>464</v>
      </c>
      <c r="C84" s="243"/>
      <c r="D84" s="193">
        <v>0</v>
      </c>
      <c r="E84" s="193"/>
      <c r="F84" s="193">
        <f>VLOOKUP(B84,'درآمد ناشی از تغییر قیمت اوراق '!$A$8:$Q$293,9,0)</f>
        <v>-1047059736</v>
      </c>
      <c r="G84" s="193"/>
      <c r="H84" s="193">
        <f>VLOOKUP(B84,'درآمد ناشی ازفروش'!$A$8:$Q$317,9,0)</f>
        <v>-22158795</v>
      </c>
      <c r="I84" s="193"/>
      <c r="J84" s="230">
        <f t="shared" si="3"/>
        <v>-1069218531</v>
      </c>
      <c r="K84" s="230"/>
      <c r="L84" s="221">
        <f t="shared" si="5"/>
        <v>3.0996841923570349E-3</v>
      </c>
      <c r="M84" s="221"/>
      <c r="N84" s="193">
        <v>0</v>
      </c>
      <c r="O84" s="193"/>
      <c r="P84" s="193">
        <f>VLOOKUP(B84,'درآمد ناشی از تغییر قیمت اوراق '!$A$8:$Q$293,17,0)</f>
        <v>-867301920</v>
      </c>
      <c r="Q84" s="193"/>
      <c r="R84" s="193">
        <f>VLOOKUP(B84,'درآمد ناشی ازفروش'!$A$8:$Q$317,17,0)</f>
        <v>-22158795</v>
      </c>
      <c r="S84" s="193"/>
      <c r="T84" s="230">
        <f t="shared" si="4"/>
        <v>-889460715</v>
      </c>
      <c r="U84" s="226"/>
      <c r="V84" s="221">
        <f>T84/درآمدها!$J$5</f>
        <v>7.4224970488655478E-4</v>
      </c>
    </row>
    <row r="85" spans="1:22" s="152" customFormat="1" ht="42.75" customHeight="1">
      <c r="A85" s="55"/>
      <c r="B85" s="242" t="s">
        <v>470</v>
      </c>
      <c r="C85" s="243"/>
      <c r="D85" s="193">
        <v>0</v>
      </c>
      <c r="E85" s="193"/>
      <c r="F85" s="193">
        <f>VLOOKUP(B85,'درآمد ناشی از تغییر قیمت اوراق '!$A$8:$Q$293,9,0)</f>
        <v>134984833</v>
      </c>
      <c r="G85" s="193"/>
      <c r="H85" s="193">
        <v>0</v>
      </c>
      <c r="I85" s="193"/>
      <c r="J85" s="230">
        <f t="shared" si="3"/>
        <v>134984833</v>
      </c>
      <c r="K85" s="230"/>
      <c r="L85" s="221">
        <f t="shared" si="5"/>
        <v>-3.9132351425552896E-4</v>
      </c>
      <c r="M85" s="221"/>
      <c r="N85" s="193">
        <v>0</v>
      </c>
      <c r="O85" s="193"/>
      <c r="P85" s="193">
        <f>VLOOKUP(B85,'درآمد ناشی از تغییر قیمت اوراق '!$A$8:$Q$293,17,0)</f>
        <v>35353899</v>
      </c>
      <c r="Q85" s="193"/>
      <c r="R85" s="193">
        <v>0</v>
      </c>
      <c r="S85" s="193"/>
      <c r="T85" s="230">
        <f t="shared" si="4"/>
        <v>35353899</v>
      </c>
      <c r="U85" s="226"/>
      <c r="V85" s="221">
        <f>T85/درآمدها!$J$5</f>
        <v>-2.950261957251149E-5</v>
      </c>
    </row>
    <row r="86" spans="1:22" s="152" customFormat="1" ht="42.75" customHeight="1">
      <c r="A86" s="55"/>
      <c r="B86" s="242" t="s">
        <v>222</v>
      </c>
      <c r="C86" s="243"/>
      <c r="D86" s="193">
        <v>2010534365</v>
      </c>
      <c r="E86" s="193"/>
      <c r="F86" s="193">
        <f>VLOOKUP(B86,'درآمد ناشی از تغییر قیمت اوراق '!$A$8:$Q$293,9,0)</f>
        <v>2064607319</v>
      </c>
      <c r="G86" s="193"/>
      <c r="H86" s="193">
        <f>VLOOKUP(B86,'درآمد ناشی ازفروش'!$A$8:$Q$317,9,0)</f>
        <v>-599526278</v>
      </c>
      <c r="I86" s="193"/>
      <c r="J86" s="230">
        <f t="shared" si="3"/>
        <v>3475615406</v>
      </c>
      <c r="K86" s="230"/>
      <c r="L86" s="221">
        <f t="shared" si="5"/>
        <v>-1.0075873004758817E-2</v>
      </c>
      <c r="M86" s="221"/>
      <c r="N86" s="193">
        <v>630802150</v>
      </c>
      <c r="O86" s="193"/>
      <c r="P86" s="193">
        <f>VLOOKUP(B86,'درآمد ناشی از تغییر قیمت اوراق '!$A$8:$Q$293,17,0)</f>
        <v>-9699293325</v>
      </c>
      <c r="Q86" s="193"/>
      <c r="R86" s="193">
        <f>VLOOKUP(B86,'درآمد ناشی ازفروش'!$A$8:$Q$317,17,0)</f>
        <v>-685502643</v>
      </c>
      <c r="S86" s="193"/>
      <c r="T86" s="230">
        <f t="shared" si="4"/>
        <v>-9753993818</v>
      </c>
      <c r="U86" s="226"/>
      <c r="V86" s="221">
        <f>T86/درآمدها!$J$5</f>
        <v>8.1396501394395814E-3</v>
      </c>
    </row>
    <row r="87" spans="1:22" s="152" customFormat="1" ht="42.75" customHeight="1">
      <c r="A87" s="55"/>
      <c r="B87" s="242" t="s">
        <v>162</v>
      </c>
      <c r="C87" s="243"/>
      <c r="D87" s="193">
        <v>0</v>
      </c>
      <c r="E87" s="193"/>
      <c r="F87" s="193">
        <v>0</v>
      </c>
      <c r="G87" s="193"/>
      <c r="H87" s="193">
        <f>VLOOKUP(B87,'درآمد ناشی ازفروش'!$A$8:$Q$317,9,0)</f>
        <v>0</v>
      </c>
      <c r="I87" s="193"/>
      <c r="J87" s="230">
        <f t="shared" si="3"/>
        <v>0</v>
      </c>
      <c r="K87" s="230"/>
      <c r="L87" s="221">
        <f t="shared" si="5"/>
        <v>0</v>
      </c>
      <c r="M87" s="221"/>
      <c r="N87" s="193">
        <v>0</v>
      </c>
      <c r="O87" s="193"/>
      <c r="P87" s="193">
        <v>0</v>
      </c>
      <c r="Q87" s="193"/>
      <c r="R87" s="193">
        <f>VLOOKUP(B87,'درآمد ناشی ازفروش'!$A$8:$Q$317,17,0)</f>
        <v>16435559408</v>
      </c>
      <c r="S87" s="193"/>
      <c r="T87" s="230">
        <f t="shared" si="4"/>
        <v>16435559408</v>
      </c>
      <c r="U87" s="226"/>
      <c r="V87" s="221">
        <f>T87/درآمدها!$J$5</f>
        <v>-1.3715377098170591E-2</v>
      </c>
    </row>
    <row r="88" spans="1:22" s="152" customFormat="1" ht="42.75" customHeight="1">
      <c r="A88" s="55"/>
      <c r="B88" s="242" t="s">
        <v>416</v>
      </c>
      <c r="C88" s="243"/>
      <c r="D88" s="193">
        <v>5546539470</v>
      </c>
      <c r="E88" s="193"/>
      <c r="F88" s="193">
        <f>VLOOKUP(B88,'درآمد ناشی از تغییر قیمت اوراق '!$A$8:$Q$293,9,0)</f>
        <v>-449952465</v>
      </c>
      <c r="G88" s="193"/>
      <c r="H88" s="193">
        <f>VLOOKUP(B88,'درآمد ناشی ازفروش'!$A$8:$Q$317,9,0)</f>
        <v>-127732230</v>
      </c>
      <c r="I88" s="193"/>
      <c r="J88" s="230">
        <f t="shared" si="3"/>
        <v>4968854775</v>
      </c>
      <c r="K88" s="230"/>
      <c r="L88" s="221">
        <f t="shared" si="5"/>
        <v>-1.4404801407417126E-2</v>
      </c>
      <c r="M88" s="221"/>
      <c r="N88" s="193">
        <v>0</v>
      </c>
      <c r="O88" s="193"/>
      <c r="P88" s="193">
        <f>VLOOKUP(B88,'درآمد ناشی از تغییر قیمت اوراق '!$A$8:$Q$293,17,0)</f>
        <v>-3799512811</v>
      </c>
      <c r="Q88" s="193"/>
      <c r="R88" s="193">
        <f>VLOOKUP(B88,'درآمد ناشی ازفروش'!$A$8:$Q$317,17,0)</f>
        <v>-965297702</v>
      </c>
      <c r="S88" s="193"/>
      <c r="T88" s="230">
        <f t="shared" si="4"/>
        <v>-4764810513</v>
      </c>
      <c r="U88" s="226"/>
      <c r="V88" s="221">
        <f>T88/درآمدها!$J$5</f>
        <v>3.9762061859186255E-3</v>
      </c>
    </row>
    <row r="89" spans="1:22" s="152" customFormat="1" ht="42.75" customHeight="1">
      <c r="A89" s="55"/>
      <c r="B89" s="242" t="s">
        <v>398</v>
      </c>
      <c r="C89" s="243"/>
      <c r="D89" s="193">
        <v>8149744440</v>
      </c>
      <c r="E89" s="193"/>
      <c r="F89" s="193">
        <f>VLOOKUP(B89,'درآمد ناشی از تغییر قیمت اوراق '!$A$8:$Q$293,9,0)</f>
        <v>-3686596542</v>
      </c>
      <c r="G89" s="193"/>
      <c r="H89" s="193">
        <f>VLOOKUP(B89,'درآمد ناشی ازفروش'!$A$8:$Q$317,9,0)</f>
        <v>0</v>
      </c>
      <c r="I89" s="193"/>
      <c r="J89" s="230">
        <f t="shared" si="3"/>
        <v>4463147898</v>
      </c>
      <c r="K89" s="230"/>
      <c r="L89" s="221">
        <f t="shared" si="5"/>
        <v>-1.2938747867232885E-2</v>
      </c>
      <c r="M89" s="221"/>
      <c r="N89" s="193">
        <v>0</v>
      </c>
      <c r="O89" s="193"/>
      <c r="P89" s="193">
        <f>VLOOKUP(B89,'درآمد ناشی از تغییر قیمت اوراق '!$A$8:$Q$293,17,0)</f>
        <v>-8607224230</v>
      </c>
      <c r="Q89" s="193"/>
      <c r="R89" s="193">
        <f>VLOOKUP(B89,'درآمد ناشی ازفروش'!$A$8:$Q$317,17,0)</f>
        <v>-392306259</v>
      </c>
      <c r="S89" s="193"/>
      <c r="T89" s="230">
        <f t="shared" si="4"/>
        <v>-8999530489</v>
      </c>
      <c r="U89" s="226"/>
      <c r="V89" s="221">
        <f>T89/درآمدها!$J$5</f>
        <v>7.5100549545662641E-3</v>
      </c>
    </row>
    <row r="90" spans="1:22" s="152" customFormat="1" ht="42.75" customHeight="1">
      <c r="A90" s="55"/>
      <c r="B90" s="242" t="s">
        <v>220</v>
      </c>
      <c r="C90" s="243"/>
      <c r="D90" s="193">
        <v>0</v>
      </c>
      <c r="E90" s="193"/>
      <c r="F90" s="193">
        <f>VLOOKUP(B90,'درآمد ناشی از تغییر قیمت اوراق '!$A$8:$Q$293,9,0)</f>
        <v>-512736596</v>
      </c>
      <c r="G90" s="193"/>
      <c r="H90" s="193">
        <f>VLOOKUP(B90,'درآمد ناشی ازفروش'!$A$8:$Q$317,9,0)</f>
        <v>0</v>
      </c>
      <c r="I90" s="193"/>
      <c r="J90" s="230">
        <f t="shared" si="3"/>
        <v>-512736596</v>
      </c>
      <c r="K90" s="230"/>
      <c r="L90" s="221">
        <f t="shared" si="5"/>
        <v>1.4864328248947599E-3</v>
      </c>
      <c r="M90" s="221"/>
      <c r="N90" s="193">
        <v>370406600</v>
      </c>
      <c r="O90" s="193"/>
      <c r="P90" s="193">
        <f>VLOOKUP(B90,'درآمد ناشی از تغییر قیمت اوراق '!$A$8:$Q$293,17,0)</f>
        <v>-591497911</v>
      </c>
      <c r="Q90" s="193"/>
      <c r="R90" s="193">
        <f>VLOOKUP(B90,'درآمد ناشی ازفروش'!$A$8:$Q$317,17,0)</f>
        <v>359533523</v>
      </c>
      <c r="S90" s="193"/>
      <c r="T90" s="230">
        <f t="shared" si="4"/>
        <v>138442212</v>
      </c>
      <c r="U90" s="226"/>
      <c r="V90" s="221">
        <f>T90/درآمدها!$J$5</f>
        <v>-1.1552920693168764E-4</v>
      </c>
    </row>
    <row r="91" spans="1:22" s="152" customFormat="1" ht="42.75" customHeight="1">
      <c r="A91" s="55"/>
      <c r="B91" s="242" t="s">
        <v>108</v>
      </c>
      <c r="C91" s="243"/>
      <c r="D91" s="193">
        <v>0</v>
      </c>
      <c r="E91" s="193"/>
      <c r="F91" s="193">
        <v>0</v>
      </c>
      <c r="G91" s="193"/>
      <c r="H91" s="193">
        <f>VLOOKUP(B91,'درآمد ناشی ازفروش'!$A$8:$Q$317,9,0)</f>
        <v>0</v>
      </c>
      <c r="I91" s="193"/>
      <c r="J91" s="230">
        <f t="shared" si="3"/>
        <v>0</v>
      </c>
      <c r="K91" s="230"/>
      <c r="L91" s="221">
        <f t="shared" si="5"/>
        <v>0</v>
      </c>
      <c r="M91" s="221"/>
      <c r="N91" s="193">
        <v>0</v>
      </c>
      <c r="O91" s="193"/>
      <c r="P91" s="193">
        <v>0</v>
      </c>
      <c r="Q91" s="193"/>
      <c r="R91" s="193">
        <f>VLOOKUP(B91,'درآمد ناشی ازفروش'!$A$8:$Q$317,17,0)</f>
        <v>4613175099</v>
      </c>
      <c r="S91" s="193"/>
      <c r="T91" s="230">
        <f t="shared" si="4"/>
        <v>4613175099</v>
      </c>
      <c r="U91" s="226"/>
      <c r="V91" s="221">
        <f>T91/درآمدها!$J$5</f>
        <v>-3.8496673299649362E-3</v>
      </c>
    </row>
    <row r="92" spans="1:22" s="152" customFormat="1" ht="52.5" customHeight="1">
      <c r="A92" s="55"/>
      <c r="B92" s="242" t="s">
        <v>362</v>
      </c>
      <c r="C92" s="243"/>
      <c r="D92" s="193">
        <v>0</v>
      </c>
      <c r="E92" s="193"/>
      <c r="F92" s="193">
        <f>VLOOKUP(B92,'درآمد ناشی از تغییر قیمت اوراق '!$A$8:$Q$293,9,0)</f>
        <v>1431256351</v>
      </c>
      <c r="G92" s="193"/>
      <c r="H92" s="193">
        <f>VLOOKUP(B92,'درآمد ناشی ازفروش'!$A$8:$Q$317,9,0)</f>
        <v>0</v>
      </c>
      <c r="I92" s="193"/>
      <c r="J92" s="230">
        <f t="shared" si="3"/>
        <v>1431256351</v>
      </c>
      <c r="K92" s="230"/>
      <c r="L92" s="221">
        <f t="shared" si="5"/>
        <v>-4.1492384931414101E-3</v>
      </c>
      <c r="M92" s="221"/>
      <c r="N92" s="193">
        <v>0</v>
      </c>
      <c r="O92" s="193"/>
      <c r="P92" s="193">
        <f>VLOOKUP(B92,'درآمد ناشی از تغییر قیمت اوراق '!$A$8:$Q$293,17,0)</f>
        <v>6779742189</v>
      </c>
      <c r="Q92" s="193"/>
      <c r="R92" s="193">
        <f>VLOOKUP(B92,'درآمد ناشی ازفروش'!$A$8:$Q$317,17,0)</f>
        <v>2109891427</v>
      </c>
      <c r="S92" s="193"/>
      <c r="T92" s="230">
        <f t="shared" si="4"/>
        <v>8889633616</v>
      </c>
      <c r="U92" s="226"/>
      <c r="V92" s="221">
        <f>T92/درآمدها!$J$5</f>
        <v>-7.4183466641644727E-3</v>
      </c>
    </row>
    <row r="93" spans="1:22" s="152" customFormat="1" ht="42.75" customHeight="1">
      <c r="A93" s="55"/>
      <c r="B93" s="210" t="s">
        <v>91</v>
      </c>
      <c r="C93" s="244"/>
      <c r="D93" s="193">
        <v>0</v>
      </c>
      <c r="E93" s="193"/>
      <c r="F93" s="193">
        <f>VLOOKUP(B93,'درآمد ناشی از تغییر قیمت اوراق '!$A$8:$Q$293,9,0)</f>
        <v>-340126374</v>
      </c>
      <c r="G93" s="193"/>
      <c r="H93" s="193">
        <f>VLOOKUP(B93,'درآمد ناشی ازفروش'!$A$8:$Q$317,9,0)</f>
        <v>0</v>
      </c>
      <c r="I93" s="193"/>
      <c r="J93" s="230">
        <f t="shared" si="3"/>
        <v>-340126374</v>
      </c>
      <c r="K93" s="230"/>
      <c r="L93" s="221">
        <f t="shared" si="5"/>
        <v>9.860326157137252E-4</v>
      </c>
      <c r="M93" s="221"/>
      <c r="N93" s="193">
        <v>0</v>
      </c>
      <c r="O93" s="193"/>
      <c r="P93" s="193">
        <f>VLOOKUP(B93,'درآمد ناشی از تغییر قیمت اوراق '!$A$8:$Q$293,17,0)</f>
        <v>-3791145762</v>
      </c>
      <c r="Q93" s="193"/>
      <c r="R93" s="193">
        <f>VLOOKUP(B93,'درآمد ناشی ازفروش'!$A$8:$Q$317,17,0)</f>
        <v>717549741</v>
      </c>
      <c r="S93" s="193"/>
      <c r="T93" s="230">
        <f t="shared" si="4"/>
        <v>-3073596021</v>
      </c>
      <c r="U93" s="245"/>
      <c r="V93" s="221">
        <f>T93/درآمدها!$J$5</f>
        <v>2.564897697058761E-3</v>
      </c>
    </row>
    <row r="94" spans="1:22" s="152" customFormat="1" ht="42.75" customHeight="1">
      <c r="A94" s="55"/>
      <c r="B94" s="242" t="s">
        <v>447</v>
      </c>
      <c r="C94" s="243"/>
      <c r="D94" s="193">
        <v>0</v>
      </c>
      <c r="E94" s="193"/>
      <c r="F94" s="193">
        <f>VLOOKUP(B94,'درآمد ناشی از تغییر قیمت اوراق '!$A$8:$Q$293,9,0)</f>
        <v>-3390746484</v>
      </c>
      <c r="G94" s="193"/>
      <c r="H94" s="193">
        <f>VLOOKUP(B94,'درآمد ناشی ازفروش'!$A$8:$Q$317,9,0)</f>
        <v>-98162533</v>
      </c>
      <c r="I94" s="193"/>
      <c r="J94" s="230">
        <f t="shared" si="3"/>
        <v>-3488909017</v>
      </c>
      <c r="K94" s="230"/>
      <c r="L94" s="221">
        <f t="shared" si="5"/>
        <v>1.0114411427617525E-2</v>
      </c>
      <c r="M94" s="221"/>
      <c r="N94" s="193">
        <v>0</v>
      </c>
      <c r="O94" s="193"/>
      <c r="P94" s="193">
        <f>VLOOKUP(B94,'درآمد ناشی از تغییر قیمت اوراق '!$A$8:$Q$293,17,0)</f>
        <v>-8633816373</v>
      </c>
      <c r="Q94" s="193"/>
      <c r="R94" s="193">
        <f>VLOOKUP(B94,'درآمد ناشی ازفروش'!$A$8:$Q$317,17,0)</f>
        <v>-278619928</v>
      </c>
      <c r="S94" s="193"/>
      <c r="T94" s="230">
        <f t="shared" si="4"/>
        <v>-8912436301</v>
      </c>
      <c r="U94" s="226"/>
      <c r="V94" s="221">
        <f>T94/درآمدها!$J$5</f>
        <v>7.4373753699031753E-3</v>
      </c>
    </row>
    <row r="95" spans="1:22" s="152" customFormat="1" ht="42.75" customHeight="1">
      <c r="A95" s="55"/>
      <c r="B95" s="242" t="s">
        <v>251</v>
      </c>
      <c r="C95" s="243"/>
      <c r="D95" s="193">
        <v>0</v>
      </c>
      <c r="E95" s="193"/>
      <c r="F95" s="193">
        <f>VLOOKUP(B95,'درآمد ناشی از تغییر قیمت اوراق '!$A$8:$Q$293,9,0)</f>
        <v>-3477004830</v>
      </c>
      <c r="G95" s="193"/>
      <c r="H95" s="193">
        <f>VLOOKUP(B95,'درآمد ناشی ازفروش'!$A$8:$Q$317,9,0)</f>
        <v>0</v>
      </c>
      <c r="I95" s="193"/>
      <c r="J95" s="230">
        <f t="shared" si="3"/>
        <v>-3477004830</v>
      </c>
      <c r="K95" s="230"/>
      <c r="L95" s="221">
        <f t="shared" si="5"/>
        <v>1.0079900970496797E-2</v>
      </c>
      <c r="M95" s="221"/>
      <c r="N95" s="193">
        <v>6227888400</v>
      </c>
      <c r="O95" s="193"/>
      <c r="P95" s="193">
        <f>VLOOKUP(B95,'درآمد ناشی از تغییر قیمت اوراق '!$A$8:$Q$293,17,0)</f>
        <v>-16621113464</v>
      </c>
      <c r="Q95" s="193"/>
      <c r="R95" s="193">
        <f>VLOOKUP(B95,'درآمد ناشی ازفروش'!$A$8:$Q$317,17,0)</f>
        <v>-6589424168</v>
      </c>
      <c r="S95" s="193"/>
      <c r="T95" s="230">
        <f t="shared" si="4"/>
        <v>-16982649232</v>
      </c>
      <c r="U95" s="226"/>
      <c r="V95" s="221">
        <f>T95/درآمدها!$J$5</f>
        <v>1.417192031988043E-2</v>
      </c>
    </row>
    <row r="96" spans="1:22" s="152" customFormat="1" ht="42.75" customHeight="1">
      <c r="A96" s="55"/>
      <c r="B96" s="210" t="s">
        <v>397</v>
      </c>
      <c r="C96" s="244"/>
      <c r="D96" s="193">
        <v>0</v>
      </c>
      <c r="E96" s="193"/>
      <c r="F96" s="193">
        <f>VLOOKUP(B96,'درآمد ناشی از تغییر قیمت اوراق '!$A$8:$Q$293,9,0)</f>
        <v>-3441148167</v>
      </c>
      <c r="G96" s="193"/>
      <c r="H96" s="193">
        <f>VLOOKUP(B96,'درآمد ناشی ازفروش'!$A$8:$Q$317,9,0)</f>
        <v>-250045943</v>
      </c>
      <c r="I96" s="193"/>
      <c r="J96" s="230">
        <f t="shared" si="3"/>
        <v>-3691194110</v>
      </c>
      <c r="K96" s="230"/>
      <c r="L96" s="221">
        <f t="shared" si="5"/>
        <v>1.0700839633772111E-2</v>
      </c>
      <c r="M96" s="221"/>
      <c r="N96" s="193">
        <v>0</v>
      </c>
      <c r="O96" s="193"/>
      <c r="P96" s="193">
        <f>VLOOKUP(B96,'درآمد ناشی از تغییر قیمت اوراق '!$A$8:$Q$293,17,0)</f>
        <v>-11693760197</v>
      </c>
      <c r="Q96" s="193"/>
      <c r="R96" s="193">
        <f>VLOOKUP(B96,'درآمد ناشی ازفروش'!$A$8:$Q$317,17,0)</f>
        <v>-1002433746</v>
      </c>
      <c r="S96" s="193"/>
      <c r="T96" s="230">
        <f t="shared" si="4"/>
        <v>-12696193943</v>
      </c>
      <c r="U96" s="245"/>
      <c r="V96" s="221">
        <f>T96/درآمدها!$J$5</f>
        <v>1.0594898738584777E-2</v>
      </c>
    </row>
    <row r="97" spans="1:22" s="152" customFormat="1" ht="42.75" customHeight="1">
      <c r="A97" s="55"/>
      <c r="B97" s="242" t="s">
        <v>197</v>
      </c>
      <c r="C97" s="243"/>
      <c r="D97" s="193">
        <v>0</v>
      </c>
      <c r="E97" s="193"/>
      <c r="F97" s="193">
        <f>VLOOKUP(B97,'درآمد ناشی از تغییر قیمت اوراق '!$A$8:$Q$293,9,0)</f>
        <v>2175697144</v>
      </c>
      <c r="G97" s="193"/>
      <c r="H97" s="193">
        <f>VLOOKUP(B97,'درآمد ناشی ازفروش'!$A$8:$Q$317,9,0)</f>
        <v>23205130</v>
      </c>
      <c r="I97" s="193"/>
      <c r="J97" s="230">
        <f t="shared" si="3"/>
        <v>2198902274</v>
      </c>
      <c r="K97" s="230"/>
      <c r="L97" s="221">
        <f t="shared" si="5"/>
        <v>-6.3746581467130758E-3</v>
      </c>
      <c r="M97" s="221"/>
      <c r="N97" s="193">
        <v>9889507200</v>
      </c>
      <c r="O97" s="193"/>
      <c r="P97" s="193">
        <f>VLOOKUP(B97,'درآمد ناشی از تغییر قیمت اوراق '!$A$8:$Q$293,17,0)</f>
        <v>3163558272</v>
      </c>
      <c r="Q97" s="193"/>
      <c r="R97" s="193">
        <f>VLOOKUP(B97,'درآمد ناشی ازفروش'!$A$8:$Q$317,17,0)</f>
        <v>12824623574</v>
      </c>
      <c r="S97" s="193"/>
      <c r="T97" s="230">
        <f t="shared" si="4"/>
        <v>25877689046</v>
      </c>
      <c r="U97" s="226"/>
      <c r="V97" s="221">
        <f>T97/درآمدها!$J$5</f>
        <v>-2.159477842429447E-2</v>
      </c>
    </row>
    <row r="98" spans="1:22" s="152" customFormat="1" ht="42.75" customHeight="1">
      <c r="A98" s="55"/>
      <c r="B98" s="242" t="s">
        <v>332</v>
      </c>
      <c r="C98" s="243"/>
      <c r="D98" s="193">
        <v>0</v>
      </c>
      <c r="E98" s="193"/>
      <c r="F98" s="193">
        <f>VLOOKUP(B98,'درآمد ناشی از تغییر قیمت اوراق '!$A$8:$Q$293,9,0)</f>
        <v>-5401826462</v>
      </c>
      <c r="G98" s="193"/>
      <c r="H98" s="193">
        <f>VLOOKUP(B98,'درآمد ناشی ازفروش'!$A$8:$Q$317,9,0)</f>
        <v>-347239070</v>
      </c>
      <c r="I98" s="193"/>
      <c r="J98" s="230">
        <f t="shared" si="3"/>
        <v>-5749065532</v>
      </c>
      <c r="K98" s="230"/>
      <c r="L98" s="221">
        <f t="shared" si="5"/>
        <v>1.6666646745916797E-2</v>
      </c>
      <c r="M98" s="221"/>
      <c r="N98" s="193">
        <v>695519308</v>
      </c>
      <c r="O98" s="193"/>
      <c r="P98" s="193">
        <f>VLOOKUP(B98,'درآمد ناشی از تغییر قیمت اوراق '!$A$8:$Q$293,17,0)</f>
        <v>-12418848105</v>
      </c>
      <c r="Q98" s="193"/>
      <c r="R98" s="193">
        <f>VLOOKUP(B98,'درآمد ناشی ازفروش'!$A$8:$Q$317,17,0)</f>
        <v>3363715471</v>
      </c>
      <c r="S98" s="193"/>
      <c r="T98" s="230">
        <f t="shared" si="4"/>
        <v>-8359613326</v>
      </c>
      <c r="U98" s="226"/>
      <c r="V98" s="221">
        <f>T98/درآمدها!$J$5</f>
        <v>6.9760478675994263E-3</v>
      </c>
    </row>
    <row r="99" spans="1:22" s="152" customFormat="1" ht="42.75" customHeight="1">
      <c r="A99" s="55"/>
      <c r="B99" s="242" t="s">
        <v>451</v>
      </c>
      <c r="C99" s="243"/>
      <c r="D99" s="193">
        <v>9903221263</v>
      </c>
      <c r="E99" s="193"/>
      <c r="F99" s="193">
        <f>VLOOKUP(B99,'درآمد ناشی از تغییر قیمت اوراق '!$A$8:$Q$293,9,0)</f>
        <v>913101272</v>
      </c>
      <c r="G99" s="193"/>
      <c r="H99" s="193">
        <f>VLOOKUP(B99,'درآمد ناشی ازفروش'!$A$8:$Q$317,9,0)</f>
        <v>-72902212</v>
      </c>
      <c r="I99" s="193"/>
      <c r="J99" s="230">
        <f t="shared" si="3"/>
        <v>10743420323</v>
      </c>
      <c r="K99" s="230"/>
      <c r="L99" s="221">
        <f t="shared" si="5"/>
        <v>-3.1145373168855423E-2</v>
      </c>
      <c r="M99" s="221"/>
      <c r="N99" s="193">
        <v>0</v>
      </c>
      <c r="O99" s="193"/>
      <c r="P99" s="193">
        <f>VLOOKUP(B99,'درآمد ناشی از تغییر قیمت اوراق '!$A$8:$Q$293,17,0)</f>
        <v>-2900829727</v>
      </c>
      <c r="Q99" s="193"/>
      <c r="R99" s="193">
        <f>VLOOKUP(B99,'درآمد ناشی ازفروش'!$A$8:$Q$317,17,0)</f>
        <v>-76671012</v>
      </c>
      <c r="S99" s="193"/>
      <c r="T99" s="230">
        <f t="shared" si="4"/>
        <v>-2977500739</v>
      </c>
      <c r="U99" s="226"/>
      <c r="V99" s="221">
        <f>T99/درآمدها!$J$5</f>
        <v>2.4847067527004256E-3</v>
      </c>
    </row>
    <row r="100" spans="1:22" s="152" customFormat="1" ht="42.75" customHeight="1">
      <c r="A100" s="55"/>
      <c r="B100" s="242" t="s">
        <v>241</v>
      </c>
      <c r="C100" s="243"/>
      <c r="D100" s="193">
        <v>0</v>
      </c>
      <c r="E100" s="193"/>
      <c r="F100" s="193">
        <f>VLOOKUP(B100,'درآمد ناشی از تغییر قیمت اوراق '!$A$8:$Q$293,9,0)</f>
        <v>-2961576348</v>
      </c>
      <c r="G100" s="193"/>
      <c r="H100" s="193">
        <f>VLOOKUP(B100,'درآمد ناشی ازفروش'!$A$8:$Q$317,9,0)</f>
        <v>0</v>
      </c>
      <c r="I100" s="193"/>
      <c r="J100" s="230">
        <f t="shared" si="3"/>
        <v>-2961576348</v>
      </c>
      <c r="K100" s="230"/>
      <c r="L100" s="221">
        <f t="shared" si="5"/>
        <v>8.5856643185639632E-3</v>
      </c>
      <c r="M100" s="221"/>
      <c r="N100" s="193">
        <v>425579553</v>
      </c>
      <c r="O100" s="193"/>
      <c r="P100" s="193">
        <f>VLOOKUP(B100,'درآمد ناشی از تغییر قیمت اوراق '!$A$8:$Q$293,17,0)</f>
        <v>-6546356739</v>
      </c>
      <c r="Q100" s="193"/>
      <c r="R100" s="193">
        <f>VLOOKUP(B100,'درآمد ناشی ازفروش'!$A$8:$Q$317,17,0)</f>
        <v>-278121624</v>
      </c>
      <c r="S100" s="193"/>
      <c r="T100" s="230">
        <f t="shared" si="4"/>
        <v>-6398898810</v>
      </c>
      <c r="U100" s="226"/>
      <c r="V100" s="221">
        <f>T100/درآمدها!$J$5</f>
        <v>5.3398432029923056E-3</v>
      </c>
    </row>
    <row r="101" spans="1:22" s="152" customFormat="1" ht="42.75" customHeight="1">
      <c r="A101" s="55"/>
      <c r="B101" s="242" t="s">
        <v>363</v>
      </c>
      <c r="C101" s="243"/>
      <c r="D101" s="193">
        <v>1741561047</v>
      </c>
      <c r="E101" s="193"/>
      <c r="F101" s="193">
        <f>VLOOKUP(B101,'درآمد ناشی از تغییر قیمت اوراق '!$A$8:$Q$293,9,0)</f>
        <v>-818127645</v>
      </c>
      <c r="G101" s="193"/>
      <c r="H101" s="193">
        <f>VLOOKUP(B101,'درآمد ناشی ازفروش'!$A$8:$Q$317,9,0)</f>
        <v>0</v>
      </c>
      <c r="I101" s="193"/>
      <c r="J101" s="230">
        <f t="shared" si="3"/>
        <v>923433402</v>
      </c>
      <c r="K101" s="230"/>
      <c r="L101" s="221">
        <f t="shared" si="5"/>
        <v>-2.6770504212986551E-3</v>
      </c>
      <c r="M101" s="221"/>
      <c r="N101" s="193">
        <v>0</v>
      </c>
      <c r="O101" s="193"/>
      <c r="P101" s="193">
        <f>VLOOKUP(B101,'درآمد ناشی از تغییر قیمت اوراق '!$A$8:$Q$293,17,0)</f>
        <v>-6517829897</v>
      </c>
      <c r="Q101" s="193"/>
      <c r="R101" s="193">
        <f>VLOOKUP(B101,'درآمد ناشی ازفروش'!$A$8:$Q$317,17,0)</f>
        <v>-724246907</v>
      </c>
      <c r="S101" s="193"/>
      <c r="T101" s="230">
        <f t="shared" si="4"/>
        <v>-7242076804</v>
      </c>
      <c r="U101" s="226"/>
      <c r="V101" s="221">
        <f>T101/درآمدها!$J$5</f>
        <v>6.043470250998959E-3</v>
      </c>
    </row>
    <row r="102" spans="1:22" s="152" customFormat="1" ht="42.75" customHeight="1">
      <c r="A102" s="55"/>
      <c r="B102" s="242" t="s">
        <v>178</v>
      </c>
      <c r="C102" s="243"/>
      <c r="D102" s="193">
        <v>0</v>
      </c>
      <c r="E102" s="193"/>
      <c r="F102" s="193">
        <f>VLOOKUP(B102,'درآمد ناشی از تغییر قیمت اوراق '!$A$8:$Q$293,9,0)</f>
        <v>-1383493344</v>
      </c>
      <c r="G102" s="193"/>
      <c r="H102" s="193">
        <f>VLOOKUP(B102,'درآمد ناشی ازفروش'!$A$8:$Q$317,9,0)</f>
        <v>0</v>
      </c>
      <c r="I102" s="193"/>
      <c r="J102" s="230">
        <f t="shared" si="3"/>
        <v>-1383493344</v>
      </c>
      <c r="K102" s="230"/>
      <c r="L102" s="221">
        <f t="shared" si="5"/>
        <v>4.0107726571266969E-3</v>
      </c>
      <c r="M102" s="221"/>
      <c r="N102" s="193">
        <v>3329540948</v>
      </c>
      <c r="O102" s="193"/>
      <c r="P102" s="193">
        <f>VLOOKUP(B102,'درآمد ناشی از تغییر قیمت اوراق '!$A$8:$Q$293,17,0)</f>
        <v>-8214331307</v>
      </c>
      <c r="Q102" s="193"/>
      <c r="R102" s="193">
        <f>VLOOKUP(B102,'درآمد ناشی ازفروش'!$A$8:$Q$317,17,0)</f>
        <v>363800730</v>
      </c>
      <c r="S102" s="193"/>
      <c r="T102" s="230">
        <f t="shared" si="4"/>
        <v>-4520989629</v>
      </c>
      <c r="U102" s="226"/>
      <c r="V102" s="221">
        <f>T102/درآمدها!$J$5</f>
        <v>3.7727391005913341E-3</v>
      </c>
    </row>
    <row r="103" spans="1:22" s="152" customFormat="1" ht="42.75" customHeight="1">
      <c r="A103" s="55"/>
      <c r="B103" s="242" t="s">
        <v>216</v>
      </c>
      <c r="C103" s="243"/>
      <c r="D103" s="193">
        <v>0</v>
      </c>
      <c r="E103" s="193"/>
      <c r="F103" s="193">
        <f>VLOOKUP(B103,'درآمد ناشی از تغییر قیمت اوراق '!$A$8:$Q$293,9,0)</f>
        <v>-325016250</v>
      </c>
      <c r="G103" s="193"/>
      <c r="H103" s="193">
        <f>VLOOKUP(B103,'درآمد ناشی ازفروش'!$A$8:$Q$317,9,0)</f>
        <v>-238531398</v>
      </c>
      <c r="I103" s="193"/>
      <c r="J103" s="230">
        <f t="shared" si="3"/>
        <v>-563547648</v>
      </c>
      <c r="K103" s="230"/>
      <c r="L103" s="221">
        <f t="shared" si="5"/>
        <v>1.6337349994409952E-3</v>
      </c>
      <c r="M103" s="221"/>
      <c r="N103" s="193">
        <v>1941183900</v>
      </c>
      <c r="O103" s="193"/>
      <c r="P103" s="193">
        <f>VLOOKUP(B103,'درآمد ناشی از تغییر قیمت اوراق '!$A$8:$Q$293,17,0)</f>
        <v>-10039299174</v>
      </c>
      <c r="Q103" s="193"/>
      <c r="R103" s="193">
        <f>VLOOKUP(B103,'درآمد ناشی ازفروش'!$A$8:$Q$317,17,0)</f>
        <v>-1380743315</v>
      </c>
      <c r="S103" s="193"/>
      <c r="T103" s="230">
        <f t="shared" si="4"/>
        <v>-9478858589</v>
      </c>
      <c r="U103" s="226"/>
      <c r="V103" s="221">
        <f>T103/درآمدها!$J$5</f>
        <v>7.9100514184559968E-3</v>
      </c>
    </row>
    <row r="104" spans="1:22" s="152" customFormat="1" ht="42.75" customHeight="1">
      <c r="A104" s="55"/>
      <c r="B104" s="242" t="s">
        <v>116</v>
      </c>
      <c r="C104" s="243"/>
      <c r="D104" s="193">
        <v>0</v>
      </c>
      <c r="E104" s="193"/>
      <c r="F104" s="193">
        <v>0</v>
      </c>
      <c r="G104" s="193"/>
      <c r="H104" s="193">
        <f>VLOOKUP(B104,'درآمد ناشی ازفروش'!$A$8:$Q$317,9,0)</f>
        <v>0</v>
      </c>
      <c r="I104" s="193"/>
      <c r="J104" s="230">
        <f t="shared" si="3"/>
        <v>0</v>
      </c>
      <c r="K104" s="230"/>
      <c r="L104" s="221">
        <f t="shared" si="5"/>
        <v>0</v>
      </c>
      <c r="M104" s="221"/>
      <c r="N104" s="193">
        <v>0</v>
      </c>
      <c r="O104" s="193"/>
      <c r="P104" s="193">
        <v>0</v>
      </c>
      <c r="Q104" s="193"/>
      <c r="R104" s="193">
        <f>VLOOKUP(B104,'درآمد ناشی ازفروش'!$A$8:$Q$317,17,0)</f>
        <v>-349739330</v>
      </c>
      <c r="S104" s="193"/>
      <c r="T104" s="230">
        <f t="shared" si="4"/>
        <v>-349739330</v>
      </c>
      <c r="U104" s="226"/>
      <c r="V104" s="221">
        <f>T104/درآمدها!$J$5</f>
        <v>2.9185540193275584E-4</v>
      </c>
    </row>
    <row r="105" spans="1:22" s="152" customFormat="1" ht="42.75" customHeight="1">
      <c r="A105" s="55"/>
      <c r="B105" s="242" t="s">
        <v>93</v>
      </c>
      <c r="C105" s="243"/>
      <c r="D105" s="193">
        <v>0</v>
      </c>
      <c r="E105" s="193"/>
      <c r="F105" s="193">
        <f>VLOOKUP(B105,'درآمد ناشی از تغییر قیمت اوراق '!$A$8:$Q$293,9,0)</f>
        <v>262538364</v>
      </c>
      <c r="G105" s="193"/>
      <c r="H105" s="193">
        <f>VLOOKUP(B105,'درآمد ناشی ازفروش'!$A$8:$Q$317,9,0)</f>
        <v>0</v>
      </c>
      <c r="I105" s="193"/>
      <c r="J105" s="230">
        <f t="shared" si="3"/>
        <v>262538364</v>
      </c>
      <c r="K105" s="230"/>
      <c r="L105" s="221">
        <f t="shared" si="5"/>
        <v>-7.6110354729540058E-4</v>
      </c>
      <c r="M105" s="221"/>
      <c r="N105" s="193">
        <v>0</v>
      </c>
      <c r="O105" s="193"/>
      <c r="P105" s="193">
        <f>VLOOKUP(B105,'درآمد ناشی از تغییر قیمت اوراق '!$A$8:$Q$293,17,0)</f>
        <v>262538364</v>
      </c>
      <c r="Q105" s="193"/>
      <c r="R105" s="193">
        <f>VLOOKUP(B105,'درآمد ناشی ازفروش'!$A$8:$Q$317,17,0)</f>
        <v>4639397928</v>
      </c>
      <c r="S105" s="193"/>
      <c r="T105" s="230">
        <f t="shared" si="4"/>
        <v>4901936292</v>
      </c>
      <c r="U105" s="226"/>
      <c r="V105" s="221">
        <f>T105/درآمدها!$J$5</f>
        <v>-4.0906368372994337E-3</v>
      </c>
    </row>
    <row r="106" spans="1:22" s="152" customFormat="1" ht="42.75" customHeight="1">
      <c r="A106" s="55"/>
      <c r="B106" s="242" t="s">
        <v>96</v>
      </c>
      <c r="C106" s="243"/>
      <c r="D106" s="193">
        <v>0</v>
      </c>
      <c r="E106" s="193"/>
      <c r="F106" s="193">
        <f>VLOOKUP(B106,'درآمد ناشی از تغییر قیمت اوراق '!$A$8:$Q$293,9,0)</f>
        <v>-321431927</v>
      </c>
      <c r="G106" s="193"/>
      <c r="H106" s="193">
        <f>VLOOKUP(B106,'درآمد ناشی ازفروش'!$A$8:$Q$317,9,0)</f>
        <v>-2676074464</v>
      </c>
      <c r="I106" s="193"/>
      <c r="J106" s="230">
        <f t="shared" si="3"/>
        <v>-2997506391</v>
      </c>
      <c r="K106" s="230"/>
      <c r="L106" s="221">
        <f t="shared" si="5"/>
        <v>8.6898261742452774E-3</v>
      </c>
      <c r="M106" s="221"/>
      <c r="N106" s="193">
        <v>5670074142</v>
      </c>
      <c r="O106" s="193"/>
      <c r="P106" s="193">
        <f>VLOOKUP(B106,'درآمد ناشی از تغییر قیمت اوراق '!$A$8:$Q$293,17,0)</f>
        <v>-11064875087</v>
      </c>
      <c r="Q106" s="193"/>
      <c r="R106" s="193">
        <f>VLOOKUP(B106,'درآمد ناشی ازفروش'!$A$8:$Q$317,17,0)</f>
        <v>-3134759966</v>
      </c>
      <c r="S106" s="193"/>
      <c r="T106" s="230">
        <f t="shared" si="4"/>
        <v>-8529560911</v>
      </c>
      <c r="U106" s="226"/>
      <c r="V106" s="221">
        <f>T106/درآمدها!$J$5</f>
        <v>7.1178681219233424E-3</v>
      </c>
    </row>
    <row r="107" spans="1:22" s="152" customFormat="1" ht="42.75" customHeight="1">
      <c r="A107" s="55"/>
      <c r="B107" s="242" t="s">
        <v>462</v>
      </c>
      <c r="C107" s="243"/>
      <c r="D107" s="193">
        <v>0</v>
      </c>
      <c r="E107" s="193"/>
      <c r="F107" s="193">
        <f>VLOOKUP(B107,'درآمد ناشی از تغییر قیمت اوراق '!$A$8:$Q$293,9,0)</f>
        <v>-250618068</v>
      </c>
      <c r="G107" s="193"/>
      <c r="H107" s="193">
        <v>0</v>
      </c>
      <c r="I107" s="193"/>
      <c r="J107" s="230">
        <f t="shared" si="3"/>
        <v>-250618068</v>
      </c>
      <c r="K107" s="230"/>
      <c r="L107" s="221">
        <f t="shared" si="5"/>
        <v>7.2654638988730777E-4</v>
      </c>
      <c r="M107" s="221"/>
      <c r="N107" s="193">
        <v>16668215</v>
      </c>
      <c r="O107" s="193"/>
      <c r="P107" s="193">
        <f>VLOOKUP(B107,'درآمد ناشی از تغییر قیمت اوراق '!$A$8:$Q$293,17,0)</f>
        <v>-673779755</v>
      </c>
      <c r="Q107" s="193"/>
      <c r="R107" s="193">
        <v>0</v>
      </c>
      <c r="S107" s="193"/>
      <c r="T107" s="230">
        <f t="shared" si="4"/>
        <v>-657111540</v>
      </c>
      <c r="U107" s="226"/>
      <c r="V107" s="221">
        <f>T107/درآمدها!$J$5</f>
        <v>5.4835569285659744E-4</v>
      </c>
    </row>
    <row r="108" spans="1:22" s="152" customFormat="1" ht="42.75" customHeight="1">
      <c r="A108" s="55"/>
      <c r="B108" s="242" t="s">
        <v>149</v>
      </c>
      <c r="C108" s="243"/>
      <c r="D108" s="193">
        <v>3476355624</v>
      </c>
      <c r="E108" s="193"/>
      <c r="F108" s="193">
        <f>VLOOKUP(B108,'درآمد ناشی از تغییر قیمت اوراق '!$A$8:$Q$293,9,0)</f>
        <v>-15589786272</v>
      </c>
      <c r="G108" s="193"/>
      <c r="H108" s="193">
        <f>VLOOKUP(B108,'درآمد ناشی ازفروش'!$A$8:$Q$317,9,0)</f>
        <v>0</v>
      </c>
      <c r="I108" s="193"/>
      <c r="J108" s="230">
        <f t="shared" si="3"/>
        <v>-12113430648</v>
      </c>
      <c r="K108" s="230"/>
      <c r="L108" s="221">
        <f t="shared" si="5"/>
        <v>3.5117058305846771E-2</v>
      </c>
      <c r="M108" s="221"/>
      <c r="N108" s="193">
        <v>8458815257</v>
      </c>
      <c r="O108" s="193"/>
      <c r="P108" s="193">
        <f>VLOOKUP(B108,'درآمد ناشی از تغییر قیمت اوراق '!$A$8:$Q$293,17,0)</f>
        <v>-16964959874</v>
      </c>
      <c r="Q108" s="193"/>
      <c r="R108" s="193">
        <f>VLOOKUP(B108,'درآمد ناشی ازفروش'!$A$8:$Q$317,17,0)</f>
        <v>1313387086</v>
      </c>
      <c r="S108" s="193"/>
      <c r="T108" s="230">
        <f t="shared" si="4"/>
        <v>-7192757531</v>
      </c>
      <c r="U108" s="226"/>
      <c r="V108" s="221">
        <f>T108/درآمدها!$J$5</f>
        <v>6.0023136094383821E-3</v>
      </c>
    </row>
    <row r="109" spans="1:22" s="152" customFormat="1" ht="42.6" customHeight="1">
      <c r="A109" s="55"/>
      <c r="B109" s="242" t="s">
        <v>125</v>
      </c>
      <c r="C109" s="243"/>
      <c r="D109" s="193">
        <v>2336649260</v>
      </c>
      <c r="E109" s="193"/>
      <c r="F109" s="193">
        <f>VLOOKUP(B109,'درآمد ناشی از تغییر قیمت اوراق '!$A$8:$Q$293,9,0)</f>
        <v>446068555</v>
      </c>
      <c r="G109" s="193"/>
      <c r="H109" s="193">
        <f>VLOOKUP(B109,'درآمد ناشی ازفروش'!$A$8:$Q$317,9,0)</f>
        <v>-193785362</v>
      </c>
      <c r="I109" s="193"/>
      <c r="J109" s="230">
        <f t="shared" si="3"/>
        <v>2588932453</v>
      </c>
      <c r="K109" s="230"/>
      <c r="L109" s="221">
        <f t="shared" si="5"/>
        <v>-7.5053628112289258E-3</v>
      </c>
      <c r="M109" s="221"/>
      <c r="N109" s="193">
        <v>1011885953</v>
      </c>
      <c r="O109" s="193"/>
      <c r="P109" s="193">
        <f>VLOOKUP(B109,'درآمد ناشی از تغییر قیمت اوراق '!$A$8:$Q$293,17,0)</f>
        <v>-4865032698</v>
      </c>
      <c r="Q109" s="193"/>
      <c r="R109" s="193">
        <f>VLOOKUP(B109,'درآمد ناشی ازفروش'!$A$8:$Q$317,17,0)</f>
        <v>-17757148486</v>
      </c>
      <c r="S109" s="193"/>
      <c r="T109" s="230">
        <f t="shared" si="4"/>
        <v>-21610295231</v>
      </c>
      <c r="U109" s="226"/>
      <c r="V109" s="221">
        <f>T109/درآمدها!$J$5</f>
        <v>1.8033663530289894E-2</v>
      </c>
    </row>
    <row r="110" spans="1:22" s="152" customFormat="1" ht="42.75" customHeight="1">
      <c r="A110" s="55"/>
      <c r="B110" s="242" t="s">
        <v>127</v>
      </c>
      <c r="C110" s="243"/>
      <c r="D110" s="193">
        <v>0</v>
      </c>
      <c r="E110" s="193"/>
      <c r="F110" s="193">
        <f>VLOOKUP(B110,'درآمد ناشی از تغییر قیمت اوراق '!$A$8:$Q$293,9,0)</f>
        <v>-1469960884</v>
      </c>
      <c r="G110" s="193"/>
      <c r="H110" s="193">
        <f>VLOOKUP(B110,'درآمد ناشی ازفروش'!$A$8:$Q$317,9,0)</f>
        <v>0</v>
      </c>
      <c r="I110" s="193"/>
      <c r="J110" s="230">
        <f t="shared" si="3"/>
        <v>-1469960884</v>
      </c>
      <c r="K110" s="230"/>
      <c r="L110" s="221">
        <f t="shared" si="5"/>
        <v>4.261443646376508E-3</v>
      </c>
      <c r="M110" s="221"/>
      <c r="N110" s="193">
        <v>1177438150</v>
      </c>
      <c r="O110" s="193"/>
      <c r="P110" s="193">
        <f>VLOOKUP(B110,'درآمد ناشی از تغییر قیمت اوراق '!$A$8:$Q$293,17,0)</f>
        <v>-9454103478</v>
      </c>
      <c r="Q110" s="193"/>
      <c r="R110" s="193">
        <f>VLOOKUP(B110,'درآمد ناشی ازفروش'!$A$8:$Q$317,17,0)</f>
        <v>-1240069836</v>
      </c>
      <c r="S110" s="193"/>
      <c r="T110" s="230">
        <f t="shared" si="4"/>
        <v>-9516735164</v>
      </c>
      <c r="U110" s="226"/>
      <c r="V110" s="221">
        <f>T110/درآمدها!$J$5</f>
        <v>7.9416591962271198E-3</v>
      </c>
    </row>
    <row r="111" spans="1:22" s="152" customFormat="1" ht="42.6" customHeight="1">
      <c r="A111" s="55"/>
      <c r="B111" s="242" t="s">
        <v>365</v>
      </c>
      <c r="C111" s="243"/>
      <c r="D111" s="193">
        <v>0</v>
      </c>
      <c r="E111" s="193"/>
      <c r="F111" s="193">
        <f>VLOOKUP(B111,'درآمد ناشی از تغییر قیمت اوراق '!$A$8:$Q$293,9,0)</f>
        <v>-2147624722</v>
      </c>
      <c r="G111" s="193"/>
      <c r="H111" s="193">
        <f>VLOOKUP(B111,'درآمد ناشی ازفروش'!$A$8:$Q$317,9,0)</f>
        <v>-1394316722</v>
      </c>
      <c r="I111" s="193"/>
      <c r="J111" s="230">
        <f t="shared" si="3"/>
        <v>-3541941444</v>
      </c>
      <c r="K111" s="230"/>
      <c r="L111" s="221">
        <f t="shared" si="5"/>
        <v>1.0268153409156589E-2</v>
      </c>
      <c r="M111" s="221"/>
      <c r="N111" s="193">
        <v>0</v>
      </c>
      <c r="O111" s="193"/>
      <c r="P111" s="193">
        <f>VLOOKUP(B111,'درآمد ناشی از تغییر قیمت اوراق '!$A$8:$Q$293,17,0)</f>
        <v>-2094363795</v>
      </c>
      <c r="Q111" s="193"/>
      <c r="R111" s="193">
        <f>VLOOKUP(B111,'درآمد ناشی ازفروش'!$A$8:$Q$317,17,0)</f>
        <v>-1650367666</v>
      </c>
      <c r="S111" s="193"/>
      <c r="T111" s="230">
        <f t="shared" si="4"/>
        <v>-3744731461</v>
      </c>
      <c r="U111" s="226"/>
      <c r="V111" s="221">
        <f>T111/درآمدها!$J$5</f>
        <v>3.1249562515042019E-3</v>
      </c>
    </row>
    <row r="112" spans="1:22" s="152" customFormat="1" ht="42.75" customHeight="1">
      <c r="A112" s="55"/>
      <c r="B112" s="242" t="s">
        <v>129</v>
      </c>
      <c r="C112" s="243"/>
      <c r="D112" s="193">
        <v>0</v>
      </c>
      <c r="E112" s="193"/>
      <c r="F112" s="193">
        <f>VLOOKUP(B112,'درآمد ناشی از تغییر قیمت اوراق '!$A$8:$Q$293,9,0)</f>
        <v>-4441726375</v>
      </c>
      <c r="G112" s="193"/>
      <c r="H112" s="193">
        <f>VLOOKUP(B112,'درآمد ناشی ازفروش'!$A$8:$Q$317,9,0)</f>
        <v>-45712858</v>
      </c>
      <c r="I112" s="193"/>
      <c r="J112" s="230">
        <f t="shared" si="3"/>
        <v>-4487439233</v>
      </c>
      <c r="K112" s="230"/>
      <c r="L112" s="221">
        <f t="shared" si="5"/>
        <v>1.3009168894298631E-2</v>
      </c>
      <c r="M112" s="221"/>
      <c r="N112" s="193">
        <v>4910876357</v>
      </c>
      <c r="O112" s="193"/>
      <c r="P112" s="193">
        <f>VLOOKUP(B112,'درآمد ناشی از تغییر قیمت اوراق '!$A$8:$Q$293,17,0)</f>
        <v>-13949543920</v>
      </c>
      <c r="Q112" s="193"/>
      <c r="R112" s="193">
        <f>VLOOKUP(B112,'درآمد ناشی ازفروش'!$A$8:$Q$317,17,0)</f>
        <v>-623890491</v>
      </c>
      <c r="S112" s="193"/>
      <c r="T112" s="230">
        <f t="shared" si="4"/>
        <v>-9662558054</v>
      </c>
      <c r="U112" s="226"/>
      <c r="V112" s="221">
        <f>T112/درآمدها!$J$5</f>
        <v>8.0633475352879444E-3</v>
      </c>
    </row>
    <row r="113" spans="1:22" s="152" customFormat="1" ht="42.75" customHeight="1">
      <c r="A113" s="55"/>
      <c r="B113" s="242" t="s">
        <v>383</v>
      </c>
      <c r="C113" s="243"/>
      <c r="D113" s="193">
        <v>0</v>
      </c>
      <c r="E113" s="193"/>
      <c r="F113" s="193">
        <f>VLOOKUP(B113,'درآمد ناشی از تغییر قیمت اوراق '!$A$8:$Q$293,9,0)</f>
        <v>-3142655583</v>
      </c>
      <c r="G113" s="193"/>
      <c r="H113" s="193">
        <f>VLOOKUP(B113,'درآمد ناشی ازفروش'!$A$8:$Q$317,9,0)</f>
        <v>-146768341</v>
      </c>
      <c r="I113" s="193"/>
      <c r="J113" s="230">
        <f t="shared" si="3"/>
        <v>-3289423924</v>
      </c>
      <c r="K113" s="230"/>
      <c r="L113" s="221">
        <f t="shared" si="5"/>
        <v>9.5361004729760425E-3</v>
      </c>
      <c r="M113" s="221"/>
      <c r="N113" s="193">
        <v>0</v>
      </c>
      <c r="O113" s="193"/>
      <c r="P113" s="193">
        <f>VLOOKUP(B113,'درآمد ناشی از تغییر قیمت اوراق '!$A$8:$Q$293,17,0)</f>
        <v>-7837029520</v>
      </c>
      <c r="Q113" s="193"/>
      <c r="R113" s="193">
        <f>VLOOKUP(B113,'درآمد ناشی ازفروش'!$A$8:$Q$317,17,0)</f>
        <v>-1185315256</v>
      </c>
      <c r="S113" s="193"/>
      <c r="T113" s="230">
        <f t="shared" si="4"/>
        <v>-9022344776</v>
      </c>
      <c r="U113" s="226"/>
      <c r="V113" s="221">
        <f>T113/درآمدها!$J$5</f>
        <v>7.5290933421053334E-3</v>
      </c>
    </row>
    <row r="114" spans="1:22" s="152" customFormat="1" ht="42.75" customHeight="1">
      <c r="A114" s="55"/>
      <c r="B114" s="242" t="s">
        <v>160</v>
      </c>
      <c r="C114" s="243"/>
      <c r="D114" s="193">
        <v>0</v>
      </c>
      <c r="E114" s="193"/>
      <c r="F114" s="193">
        <f>VLOOKUP(B114,'درآمد ناشی از تغییر قیمت اوراق '!$A$8:$Q$293,9,0)</f>
        <v>395495828</v>
      </c>
      <c r="G114" s="193"/>
      <c r="H114" s="193">
        <f>VLOOKUP(B114,'درآمد ناشی ازفروش'!$A$8:$Q$317,9,0)</f>
        <v>-113546710</v>
      </c>
      <c r="I114" s="193"/>
      <c r="J114" s="230">
        <f t="shared" si="3"/>
        <v>281949118</v>
      </c>
      <c r="K114" s="230"/>
      <c r="L114" s="221">
        <f t="shared" si="5"/>
        <v>-8.1737568025147555E-4</v>
      </c>
      <c r="M114" s="221"/>
      <c r="N114" s="193">
        <v>536335800</v>
      </c>
      <c r="O114" s="193"/>
      <c r="P114" s="193">
        <f>VLOOKUP(B114,'درآمد ناشی از تغییر قیمت اوراق '!$A$8:$Q$293,17,0)</f>
        <v>-2564823911</v>
      </c>
      <c r="Q114" s="193"/>
      <c r="R114" s="193">
        <f>VLOOKUP(B114,'درآمد ناشی ازفروش'!$A$8:$Q$317,17,0)</f>
        <v>-683663449</v>
      </c>
      <c r="S114" s="193"/>
      <c r="T114" s="230">
        <f t="shared" si="4"/>
        <v>-2712151560</v>
      </c>
      <c r="U114" s="226"/>
      <c r="V114" s="221">
        <f>T114/درآمدها!$J$5</f>
        <v>2.2632744325505249E-3</v>
      </c>
    </row>
    <row r="115" spans="1:22" s="152" customFormat="1" ht="42.75" customHeight="1">
      <c r="A115" s="55"/>
      <c r="B115" s="242" t="s">
        <v>151</v>
      </c>
      <c r="C115" s="243"/>
      <c r="D115" s="193">
        <v>6183387797</v>
      </c>
      <c r="E115" s="193"/>
      <c r="F115" s="193">
        <f>VLOOKUP(B115,'درآمد ناشی از تغییر قیمت اوراق '!$A$8:$Q$293,9,0)</f>
        <v>-1442207910</v>
      </c>
      <c r="G115" s="193"/>
      <c r="H115" s="193">
        <f>VLOOKUP(B115,'درآمد ناشی ازفروش'!$A$8:$Q$317,9,0)</f>
        <v>0</v>
      </c>
      <c r="I115" s="193"/>
      <c r="J115" s="230">
        <f t="shared" si="3"/>
        <v>4741179887</v>
      </c>
      <c r="K115" s="230"/>
      <c r="L115" s="221">
        <f t="shared" si="5"/>
        <v>-1.3744767718447832E-2</v>
      </c>
      <c r="M115" s="221"/>
      <c r="N115" s="193">
        <v>0</v>
      </c>
      <c r="O115" s="193"/>
      <c r="P115" s="193">
        <f>VLOOKUP(B115,'درآمد ناشی از تغییر قیمت اوراق '!$A$8:$Q$293,17,0)</f>
        <v>-1090985508</v>
      </c>
      <c r="Q115" s="193"/>
      <c r="R115" s="193">
        <f>VLOOKUP(B115,'درآمد ناشی ازفروش'!$A$8:$Q$317,17,0)</f>
        <v>13326256551</v>
      </c>
      <c r="S115" s="193"/>
      <c r="T115" s="230">
        <f t="shared" si="4"/>
        <v>12235271043</v>
      </c>
      <c r="U115" s="226"/>
      <c r="V115" s="221">
        <f>T115/درآمدها!$J$5</f>
        <v>-1.0210261305215441E-2</v>
      </c>
    </row>
    <row r="116" spans="1:22" s="152" customFormat="1" ht="42.6" customHeight="1">
      <c r="A116" s="55"/>
      <c r="B116" s="242" t="s">
        <v>285</v>
      </c>
      <c r="C116" s="243"/>
      <c r="D116" s="193">
        <v>0</v>
      </c>
      <c r="E116" s="193"/>
      <c r="F116" s="193">
        <f>VLOOKUP(B116,'درآمد ناشی از تغییر قیمت اوراق '!$A$8:$Q$293,9,0)</f>
        <v>-2814574385</v>
      </c>
      <c r="G116" s="193"/>
      <c r="H116" s="193">
        <f>VLOOKUP(B116,'درآمد ناشی ازفروش'!$A$8:$Q$317,9,0)</f>
        <v>-263617240</v>
      </c>
      <c r="I116" s="193"/>
      <c r="J116" s="230">
        <f t="shared" si="3"/>
        <v>-3078191625</v>
      </c>
      <c r="K116" s="230"/>
      <c r="L116" s="221">
        <f t="shared" si="5"/>
        <v>8.9237341520208967E-3</v>
      </c>
      <c r="M116" s="221"/>
      <c r="N116" s="193">
        <v>0</v>
      </c>
      <c r="O116" s="193"/>
      <c r="P116" s="193">
        <f>VLOOKUP(B116,'درآمد ناشی از تغییر قیمت اوراق '!$A$8:$Q$293,17,0)</f>
        <v>-9407538369</v>
      </c>
      <c r="Q116" s="193"/>
      <c r="R116" s="193">
        <f>VLOOKUP(B116,'درآمد ناشی ازفروش'!$A$8:$Q$317,17,0)</f>
        <v>-1234937634</v>
      </c>
      <c r="S116" s="193"/>
      <c r="T116" s="230">
        <f t="shared" si="4"/>
        <v>-10642476003</v>
      </c>
      <c r="U116" s="226"/>
      <c r="V116" s="221">
        <f>T116/درآمدها!$J$5</f>
        <v>8.8810832668298235E-3</v>
      </c>
    </row>
    <row r="117" spans="1:22" s="152" customFormat="1" ht="42.75" customHeight="1">
      <c r="A117" s="55"/>
      <c r="B117" s="242" t="s">
        <v>354</v>
      </c>
      <c r="C117" s="243"/>
      <c r="D117" s="193">
        <v>0</v>
      </c>
      <c r="E117" s="193"/>
      <c r="F117" s="193">
        <f>VLOOKUP(B117,'درآمد ناشی از تغییر قیمت اوراق '!$A$8:$Q$293,9,0)</f>
        <v>-2565110594</v>
      </c>
      <c r="G117" s="193"/>
      <c r="H117" s="193">
        <f>VLOOKUP(B117,'درآمد ناشی ازفروش'!$A$8:$Q$317,9,0)</f>
        <v>-4399556711</v>
      </c>
      <c r="I117" s="193"/>
      <c r="J117" s="230">
        <f t="shared" si="3"/>
        <v>-6964667305</v>
      </c>
      <c r="K117" s="230"/>
      <c r="L117" s="221">
        <f t="shared" si="5"/>
        <v>2.0190698649923018E-2</v>
      </c>
      <c r="M117" s="221"/>
      <c r="N117" s="193">
        <v>3417782553</v>
      </c>
      <c r="O117" s="193"/>
      <c r="P117" s="193">
        <f>VLOOKUP(B117,'درآمد ناشی از تغییر قیمت اوراق '!$A$8:$Q$293,17,0)</f>
        <v>-14292031236</v>
      </c>
      <c r="Q117" s="193"/>
      <c r="R117" s="193">
        <f>VLOOKUP(B117,'درآمد ناشی ازفروش'!$A$8:$Q$317,17,0)</f>
        <v>-5262967571</v>
      </c>
      <c r="S117" s="193"/>
      <c r="T117" s="230">
        <f t="shared" si="4"/>
        <v>-16137216254</v>
      </c>
      <c r="U117" s="226"/>
      <c r="V117" s="221">
        <f>T117/درآمدها!$J$5</f>
        <v>1.3466411501065581E-2</v>
      </c>
    </row>
    <row r="118" spans="1:22" s="152" customFormat="1" ht="42.75" customHeight="1">
      <c r="A118" s="55"/>
      <c r="B118" s="242" t="s">
        <v>166</v>
      </c>
      <c r="C118" s="243"/>
      <c r="D118" s="193">
        <v>0</v>
      </c>
      <c r="E118" s="193"/>
      <c r="F118" s="193">
        <f>VLOOKUP(B118,'درآمد ناشی از تغییر قیمت اوراق '!$A$8:$Q$293,9,0)</f>
        <v>-2152228265</v>
      </c>
      <c r="G118" s="193"/>
      <c r="H118" s="193">
        <f>VLOOKUP(B118,'درآمد ناشی ازفروش'!$A$8:$Q$317,9,0)</f>
        <v>0</v>
      </c>
      <c r="I118" s="193"/>
      <c r="J118" s="230">
        <f t="shared" si="3"/>
        <v>-2152228265</v>
      </c>
      <c r="K118" s="230"/>
      <c r="L118" s="221">
        <f t="shared" si="5"/>
        <v>6.2393493359352448E-3</v>
      </c>
      <c r="M118" s="221"/>
      <c r="N118" s="193">
        <v>5730873200</v>
      </c>
      <c r="O118" s="193"/>
      <c r="P118" s="193">
        <f>VLOOKUP(B118,'درآمد ناشی از تغییر قیمت اوراق '!$A$8:$Q$293,17,0)</f>
        <v>-16189064834</v>
      </c>
      <c r="Q118" s="193"/>
      <c r="R118" s="193">
        <f>VLOOKUP(B118,'درآمد ناشی ازفروش'!$A$8:$Q$317,17,0)</f>
        <v>-5539836085</v>
      </c>
      <c r="S118" s="193"/>
      <c r="T118" s="230">
        <f t="shared" si="4"/>
        <v>-15998027719</v>
      </c>
      <c r="U118" s="226"/>
      <c r="V118" s="221">
        <f>T118/درآمدها!$J$5</f>
        <v>1.3350259492005415E-2</v>
      </c>
    </row>
    <row r="119" spans="1:22" s="152" customFormat="1" ht="42.75" customHeight="1">
      <c r="A119" s="55"/>
      <c r="B119" s="242" t="s">
        <v>504</v>
      </c>
      <c r="C119" s="243"/>
      <c r="D119" s="193">
        <v>0</v>
      </c>
      <c r="E119" s="193"/>
      <c r="F119" s="193">
        <f>VLOOKUP(B119,'درآمد ناشی از تغییر قیمت اوراق '!$A$8:$Q$293,9,0)</f>
        <v>-1526985700</v>
      </c>
      <c r="G119" s="193"/>
      <c r="H119" s="193">
        <v>0</v>
      </c>
      <c r="I119" s="193"/>
      <c r="J119" s="230">
        <f t="shared" si="3"/>
        <v>-1526985700</v>
      </c>
      <c r="K119" s="230"/>
      <c r="L119" s="221">
        <f t="shared" si="5"/>
        <v>4.4267596370766993E-3</v>
      </c>
      <c r="M119" s="221"/>
      <c r="N119" s="193">
        <v>0</v>
      </c>
      <c r="O119" s="193"/>
      <c r="P119" s="193">
        <f>VLOOKUP(B119,'درآمد ناشی از تغییر قیمت اوراق '!$A$8:$Q$293,17,0)</f>
        <v>-1526985700</v>
      </c>
      <c r="Q119" s="193"/>
      <c r="R119" s="193">
        <v>0</v>
      </c>
      <c r="S119" s="193"/>
      <c r="T119" s="230">
        <f t="shared" si="4"/>
        <v>-1526985700</v>
      </c>
      <c r="U119" s="226"/>
      <c r="V119" s="221">
        <f>T119/درآمدها!$J$5</f>
        <v>1.2742605334637959E-3</v>
      </c>
    </row>
    <row r="120" spans="1:22" s="152" customFormat="1" ht="42.75" customHeight="1">
      <c r="A120" s="55"/>
      <c r="B120" s="242" t="s">
        <v>154</v>
      </c>
      <c r="C120" s="243"/>
      <c r="D120" s="193">
        <v>4910876357</v>
      </c>
      <c r="E120" s="193"/>
      <c r="F120" s="193">
        <f>VLOOKUP(B120,'درآمد ناشی از تغییر قیمت اوراق '!$A$8:$Q$293,9,0)</f>
        <v>-47129995</v>
      </c>
      <c r="G120" s="193"/>
      <c r="H120" s="193">
        <f>VLOOKUP(B120,'درآمد ناشی ازفروش'!$A$8:$Q$317,9,0)</f>
        <v>0</v>
      </c>
      <c r="I120" s="193"/>
      <c r="J120" s="230">
        <f t="shared" si="3"/>
        <v>4863746362</v>
      </c>
      <c r="K120" s="230"/>
      <c r="L120" s="221">
        <f t="shared" si="5"/>
        <v>-1.4100090184394155E-2</v>
      </c>
      <c r="M120" s="221"/>
      <c r="N120" s="193">
        <v>601262220</v>
      </c>
      <c r="O120" s="193"/>
      <c r="P120" s="193">
        <f>VLOOKUP(B120,'درآمد ناشی از تغییر قیمت اوراق '!$A$8:$Q$293,17,0)</f>
        <v>-3225356420</v>
      </c>
      <c r="Q120" s="193"/>
      <c r="R120" s="193">
        <f>VLOOKUP(B120,'درآمد ناشی ازفروش'!$A$8:$Q$317,17,0)</f>
        <v>-641620005</v>
      </c>
      <c r="S120" s="193"/>
      <c r="T120" s="230">
        <f t="shared" si="4"/>
        <v>-3265714205</v>
      </c>
      <c r="U120" s="226"/>
      <c r="V120" s="221">
        <f>T120/درآمدها!$J$5</f>
        <v>2.7252191850936102E-3</v>
      </c>
    </row>
    <row r="121" spans="1:22" s="152" customFormat="1" ht="42.75" customHeight="1">
      <c r="A121" s="55"/>
      <c r="B121" s="242" t="s">
        <v>271</v>
      </c>
      <c r="C121" s="243"/>
      <c r="D121" s="193">
        <v>0</v>
      </c>
      <c r="E121" s="193"/>
      <c r="F121" s="193">
        <f>VLOOKUP(B121,'درآمد ناشی از تغییر قیمت اوراق '!$A$8:$Q$293,9,0)</f>
        <v>791676229</v>
      </c>
      <c r="G121" s="193"/>
      <c r="H121" s="193">
        <f>VLOOKUP(B121,'درآمد ناشی ازفروش'!$A$8:$Q$317,9,0)</f>
        <v>-1278474229</v>
      </c>
      <c r="I121" s="193"/>
      <c r="J121" s="230">
        <f t="shared" si="3"/>
        <v>-486798000</v>
      </c>
      <c r="K121" s="230"/>
      <c r="L121" s="221">
        <f t="shared" si="5"/>
        <v>1.4112363578844668E-3</v>
      </c>
      <c r="M121" s="221"/>
      <c r="N121" s="193">
        <v>5554017360</v>
      </c>
      <c r="O121" s="193"/>
      <c r="P121" s="193">
        <f>VLOOKUP(B121,'درآمد ناشی از تغییر قیمت اوراق '!$A$8:$Q$293,17,0)</f>
        <v>0</v>
      </c>
      <c r="Q121" s="193"/>
      <c r="R121" s="193">
        <f>VLOOKUP(B121,'درآمد ناشی ازفروش'!$A$8:$Q$317,17,0)</f>
        <v>3534120605</v>
      </c>
      <c r="S121" s="193"/>
      <c r="T121" s="230">
        <f t="shared" si="4"/>
        <v>9088137965</v>
      </c>
      <c r="U121" s="226"/>
      <c r="V121" s="221">
        <f>T121/درآمدها!$J$5</f>
        <v>-7.5839973691131986E-3</v>
      </c>
    </row>
    <row r="122" spans="1:22" s="152" customFormat="1" ht="42.75" customHeight="1">
      <c r="A122" s="55"/>
      <c r="B122" s="242" t="s">
        <v>358</v>
      </c>
      <c r="C122" s="243"/>
      <c r="D122" s="193">
        <v>0</v>
      </c>
      <c r="E122" s="193"/>
      <c r="F122" s="193">
        <f>VLOOKUP(B122,'درآمد ناشی از تغییر قیمت اوراق '!$A$8:$Q$293,9,0)</f>
        <v>-971989319</v>
      </c>
      <c r="G122" s="193"/>
      <c r="H122" s="193">
        <f>VLOOKUP(B122,'درآمد ناشی ازفروش'!$A$8:$Q$317,9,0)</f>
        <v>0</v>
      </c>
      <c r="I122" s="193"/>
      <c r="J122" s="230">
        <f t="shared" si="3"/>
        <v>-971989319</v>
      </c>
      <c r="K122" s="230"/>
      <c r="L122" s="221">
        <f t="shared" si="5"/>
        <v>2.8178149179909598E-3</v>
      </c>
      <c r="M122" s="221"/>
      <c r="N122" s="193">
        <v>1136601000</v>
      </c>
      <c r="O122" s="193"/>
      <c r="P122" s="193">
        <f>VLOOKUP(B122,'درآمد ناشی از تغییر قیمت اوراق '!$A$8:$Q$293,17,0)</f>
        <v>-557015665</v>
      </c>
      <c r="Q122" s="193"/>
      <c r="R122" s="193">
        <f>VLOOKUP(B122,'درآمد ناشی ازفروش'!$A$8:$Q$317,17,0)</f>
        <v>1211831637</v>
      </c>
      <c r="S122" s="193"/>
      <c r="T122" s="230">
        <f t="shared" si="4"/>
        <v>1791416972</v>
      </c>
      <c r="U122" s="226"/>
      <c r="V122" s="221">
        <f>T122/درآمدها!$J$5</f>
        <v>-1.4949268656522571E-3</v>
      </c>
    </row>
    <row r="123" spans="1:22" s="152" customFormat="1" ht="42.75" customHeight="1">
      <c r="A123" s="55"/>
      <c r="B123" s="242" t="s">
        <v>396</v>
      </c>
      <c r="C123" s="243"/>
      <c r="D123" s="193">
        <v>0</v>
      </c>
      <c r="E123" s="193"/>
      <c r="F123" s="193">
        <f>VLOOKUP(B123,'درآمد ناشی از تغییر قیمت اوراق '!$A$8:$Q$293,9,0)</f>
        <v>-2101484766</v>
      </c>
      <c r="G123" s="193"/>
      <c r="H123" s="193">
        <f>VLOOKUP(B123,'درآمد ناشی ازفروش'!$A$8:$Q$317,9,0)</f>
        <v>-12305142</v>
      </c>
      <c r="I123" s="193"/>
      <c r="J123" s="230">
        <f t="shared" si="3"/>
        <v>-2113789908</v>
      </c>
      <c r="K123" s="230"/>
      <c r="L123" s="221">
        <f t="shared" si="5"/>
        <v>6.1279158318211296E-3</v>
      </c>
      <c r="M123" s="221"/>
      <c r="N123" s="193">
        <v>0</v>
      </c>
      <c r="O123" s="193"/>
      <c r="P123" s="193">
        <f>VLOOKUP(B123,'درآمد ناشی از تغییر قیمت اوراق '!$A$8:$Q$293,17,0)</f>
        <v>-4073283222</v>
      </c>
      <c r="Q123" s="193"/>
      <c r="R123" s="193">
        <f>VLOOKUP(B123,'درآمد ناشی ازفروش'!$A$8:$Q$317,17,0)</f>
        <v>533796464</v>
      </c>
      <c r="S123" s="193"/>
      <c r="T123" s="230">
        <f t="shared" si="4"/>
        <v>-3539486758</v>
      </c>
      <c r="U123" s="226"/>
      <c r="V123" s="221">
        <f>T123/درآمدها!$J$5</f>
        <v>2.9536807610163747E-3</v>
      </c>
    </row>
    <row r="124" spans="1:22" s="152" customFormat="1" ht="42.75" customHeight="1">
      <c r="A124" s="55"/>
      <c r="B124" s="242" t="s">
        <v>224</v>
      </c>
      <c r="C124" s="243"/>
      <c r="D124" s="193">
        <v>0</v>
      </c>
      <c r="E124" s="193"/>
      <c r="F124" s="193">
        <f>VLOOKUP(B124,'درآمد ناشی از تغییر قیمت اوراق '!$A$8:$Q$293,9,0)</f>
        <v>-2964431962</v>
      </c>
      <c r="G124" s="193"/>
      <c r="H124" s="193">
        <f>VLOOKUP(B124,'درآمد ناشی ازفروش'!$A$8:$Q$317,9,0)</f>
        <v>-468846556</v>
      </c>
      <c r="I124" s="193"/>
      <c r="J124" s="230">
        <f t="shared" si="3"/>
        <v>-3433278518</v>
      </c>
      <c r="K124" s="230"/>
      <c r="L124" s="221">
        <f t="shared" si="5"/>
        <v>9.9531375875523322E-3</v>
      </c>
      <c r="M124" s="221"/>
      <c r="N124" s="193">
        <v>2137211395</v>
      </c>
      <c r="O124" s="193"/>
      <c r="P124" s="193">
        <f>VLOOKUP(B124,'درآمد ناشی از تغییر قیمت اوراق '!$A$8:$Q$293,17,0)</f>
        <v>-17949655312</v>
      </c>
      <c r="Q124" s="193"/>
      <c r="R124" s="193">
        <f>VLOOKUP(B124,'درآمد ناشی ازفروش'!$A$8:$Q$317,17,0)</f>
        <v>-18366507923</v>
      </c>
      <c r="S124" s="193"/>
      <c r="T124" s="230">
        <f t="shared" si="4"/>
        <v>-34178951840</v>
      </c>
      <c r="U124" s="226"/>
      <c r="V124" s="221">
        <f>T124/درآمدها!$J$5</f>
        <v>2.8522133118124019E-2</v>
      </c>
    </row>
    <row r="125" spans="1:22" s="152" customFormat="1" ht="42.75" customHeight="1">
      <c r="A125" s="55"/>
      <c r="B125" s="242" t="s">
        <v>185</v>
      </c>
      <c r="C125" s="243"/>
      <c r="D125" s="193">
        <v>0</v>
      </c>
      <c r="E125" s="193"/>
      <c r="F125" s="193">
        <v>0</v>
      </c>
      <c r="G125" s="193"/>
      <c r="H125" s="193">
        <f>VLOOKUP(B125,'درآمد ناشی ازفروش'!$A$8:$Q$317,9,0)</f>
        <v>0</v>
      </c>
      <c r="I125" s="193"/>
      <c r="J125" s="230">
        <f t="shared" si="3"/>
        <v>0</v>
      </c>
      <c r="K125" s="230"/>
      <c r="L125" s="221">
        <f t="shared" si="5"/>
        <v>0</v>
      </c>
      <c r="M125" s="221"/>
      <c r="N125" s="193">
        <v>2918735520</v>
      </c>
      <c r="O125" s="193"/>
      <c r="P125" s="193">
        <v>0</v>
      </c>
      <c r="Q125" s="193"/>
      <c r="R125" s="193">
        <f>VLOOKUP(B125,'درآمد ناشی ازفروش'!$A$8:$Q$317,17,0)</f>
        <v>8409274179</v>
      </c>
      <c r="S125" s="193"/>
      <c r="T125" s="230">
        <f t="shared" si="4"/>
        <v>11328009699</v>
      </c>
      <c r="U125" s="226"/>
      <c r="V125" s="221">
        <f>T125/درآمدها!$J$5</f>
        <v>-9.4531570807315311E-3</v>
      </c>
    </row>
    <row r="126" spans="1:22" s="152" customFormat="1" ht="42.75" customHeight="1">
      <c r="A126" s="55"/>
      <c r="B126" s="242" t="s">
        <v>214</v>
      </c>
      <c r="C126" s="243"/>
      <c r="D126" s="193">
        <v>0</v>
      </c>
      <c r="E126" s="193"/>
      <c r="F126" s="193">
        <f>VLOOKUP(B126,'درآمد ناشی از تغییر قیمت اوراق '!$A$8:$Q$293,9,0)</f>
        <v>-1448618279</v>
      </c>
      <c r="G126" s="193"/>
      <c r="H126" s="193">
        <f>VLOOKUP(B126,'درآمد ناشی ازفروش'!$A$8:$Q$317,9,0)</f>
        <v>0</v>
      </c>
      <c r="I126" s="193"/>
      <c r="J126" s="230">
        <f t="shared" si="3"/>
        <v>-1448618279</v>
      </c>
      <c r="K126" s="230"/>
      <c r="L126" s="221">
        <f t="shared" si="5"/>
        <v>4.1995710418301314E-3</v>
      </c>
      <c r="M126" s="221"/>
      <c r="N126" s="193">
        <v>0</v>
      </c>
      <c r="O126" s="193"/>
      <c r="P126" s="193">
        <f>VLOOKUP(B126,'درآمد ناشی از تغییر قیمت اوراق '!$A$8:$Q$293,17,0)</f>
        <v>1171379940</v>
      </c>
      <c r="Q126" s="193"/>
      <c r="R126" s="193">
        <f>VLOOKUP(B126,'درآمد ناشی ازفروش'!$A$8:$Q$317,17,0)</f>
        <v>7917202392</v>
      </c>
      <c r="S126" s="193"/>
      <c r="T126" s="230">
        <f t="shared" si="4"/>
        <v>9088582332</v>
      </c>
      <c r="U126" s="226"/>
      <c r="V126" s="221">
        <f>T126/درآمدها!$J$5</f>
        <v>-7.5843681907459574E-3</v>
      </c>
    </row>
    <row r="127" spans="1:22" s="152" customFormat="1" ht="42.75" customHeight="1">
      <c r="A127" s="55"/>
      <c r="B127" s="242" t="s">
        <v>256</v>
      </c>
      <c r="C127" s="243"/>
      <c r="D127" s="193">
        <v>0</v>
      </c>
      <c r="E127" s="193"/>
      <c r="F127" s="193">
        <f>VLOOKUP(B127,'درآمد ناشی از تغییر قیمت اوراق '!$A$8:$Q$293,9,0)</f>
        <v>-8664056082</v>
      </c>
      <c r="G127" s="193"/>
      <c r="H127" s="193">
        <f>VLOOKUP(B127,'درآمد ناشی ازفروش'!$A$8:$Q$317,9,0)</f>
        <v>0</v>
      </c>
      <c r="I127" s="193"/>
      <c r="J127" s="230">
        <f t="shared" si="3"/>
        <v>-8664056082</v>
      </c>
      <c r="K127" s="230"/>
      <c r="L127" s="221">
        <f t="shared" si="5"/>
        <v>2.5117257979014793E-2</v>
      </c>
      <c r="M127" s="221"/>
      <c r="N127" s="193">
        <v>82141970</v>
      </c>
      <c r="O127" s="193"/>
      <c r="P127" s="193">
        <f>VLOOKUP(B127,'درآمد ناشی از تغییر قیمت اوراق '!$A$8:$Q$293,17,0)</f>
        <v>-8991086888</v>
      </c>
      <c r="Q127" s="193"/>
      <c r="R127" s="193">
        <f>VLOOKUP(B127,'درآمد ناشی ازفروش'!$A$8:$Q$317,17,0)</f>
        <v>2448059358</v>
      </c>
      <c r="S127" s="193"/>
      <c r="T127" s="230">
        <f t="shared" si="4"/>
        <v>-6460885560</v>
      </c>
      <c r="U127" s="226"/>
      <c r="V127" s="221">
        <f>T127/درآمدها!$J$5</f>
        <v>5.391570779172415E-3</v>
      </c>
    </row>
    <row r="128" spans="1:22" s="152" customFormat="1" ht="42.75" customHeight="1">
      <c r="A128" s="55"/>
      <c r="B128" s="242" t="s">
        <v>165</v>
      </c>
      <c r="C128" s="243"/>
      <c r="D128" s="193">
        <v>0</v>
      </c>
      <c r="E128" s="193"/>
      <c r="F128" s="193">
        <f>VLOOKUP(B128,'درآمد ناشی از تغییر قیمت اوراق '!$A$8:$Q$293,9,0)</f>
        <v>-664089758</v>
      </c>
      <c r="G128" s="193"/>
      <c r="H128" s="193">
        <f>VLOOKUP(B128,'درآمد ناشی ازفروش'!$A$8:$Q$317,9,0)</f>
        <v>-201846830</v>
      </c>
      <c r="I128" s="193"/>
      <c r="J128" s="230">
        <f t="shared" si="3"/>
        <v>-865936588</v>
      </c>
      <c r="K128" s="230"/>
      <c r="L128" s="221">
        <f t="shared" si="5"/>
        <v>2.5103660997128625E-3</v>
      </c>
      <c r="M128" s="221"/>
      <c r="N128" s="193">
        <v>25586605000</v>
      </c>
      <c r="O128" s="193"/>
      <c r="P128" s="193">
        <f>VLOOKUP(B128,'درآمد ناشی از تغییر قیمت اوراق '!$A$8:$Q$293,17,0)</f>
        <v>-7099287714</v>
      </c>
      <c r="Q128" s="193"/>
      <c r="R128" s="193">
        <f>VLOOKUP(B128,'درآمد ناشی ازفروش'!$A$8:$Q$317,17,0)</f>
        <v>-62253637335</v>
      </c>
      <c r="S128" s="193"/>
      <c r="T128" s="230">
        <f t="shared" si="4"/>
        <v>-43766320049</v>
      </c>
      <c r="U128" s="226"/>
      <c r="V128" s="221">
        <f>T128/درآمدها!$J$5</f>
        <v>3.6522735172559877E-2</v>
      </c>
    </row>
    <row r="129" spans="1:22" s="152" customFormat="1" ht="42.75" customHeight="1">
      <c r="A129" s="55"/>
      <c r="B129" s="242" t="s">
        <v>152</v>
      </c>
      <c r="C129" s="243"/>
      <c r="D129" s="193">
        <v>0</v>
      </c>
      <c r="E129" s="193"/>
      <c r="F129" s="193">
        <f>VLOOKUP(B129,'درآمد ناشی از تغییر قیمت اوراق '!$A$8:$Q$293,9,0)</f>
        <v>-3461071191</v>
      </c>
      <c r="G129" s="193"/>
      <c r="H129" s="193">
        <f>VLOOKUP(B129,'درآمد ناشی ازفروش'!$A$8:$Q$317,9,0)</f>
        <v>0</v>
      </c>
      <c r="I129" s="193"/>
      <c r="J129" s="230">
        <f t="shared" si="3"/>
        <v>-3461071191</v>
      </c>
      <c r="K129" s="230"/>
      <c r="L129" s="221">
        <f t="shared" si="5"/>
        <v>1.0033709057896077E-2</v>
      </c>
      <c r="M129" s="221"/>
      <c r="N129" s="193">
        <v>0</v>
      </c>
      <c r="O129" s="193"/>
      <c r="P129" s="193">
        <f>VLOOKUP(B129,'درآمد ناشی از تغییر قیمت اوراق '!$A$8:$Q$293,17,0)</f>
        <v>-18048555080</v>
      </c>
      <c r="Q129" s="193"/>
      <c r="R129" s="193">
        <f>VLOOKUP(B129,'درآمد ناشی ازفروش'!$A$8:$Q$317,17,0)</f>
        <v>-1987102191</v>
      </c>
      <c r="S129" s="193"/>
      <c r="T129" s="230">
        <f t="shared" si="4"/>
        <v>-20035657271</v>
      </c>
      <c r="U129" s="226"/>
      <c r="V129" s="221">
        <f>T129/درآمدها!$J$5</f>
        <v>1.6719637467752475E-2</v>
      </c>
    </row>
    <row r="130" spans="1:22" s="152" customFormat="1" ht="42.75" customHeight="1">
      <c r="A130" s="55"/>
      <c r="B130" s="242" t="s">
        <v>276</v>
      </c>
      <c r="C130" s="243"/>
      <c r="D130" s="193">
        <v>0</v>
      </c>
      <c r="E130" s="193"/>
      <c r="F130" s="193">
        <f>VLOOKUP(B130,'درآمد ناشی از تغییر قیمت اوراق '!$A$8:$Q$293,9,0)</f>
        <v>-3572890142</v>
      </c>
      <c r="G130" s="193"/>
      <c r="H130" s="193">
        <f>VLOOKUP(B130,'درآمد ناشی ازفروش'!$A$8:$Q$317,9,0)</f>
        <v>-540410509</v>
      </c>
      <c r="I130" s="193"/>
      <c r="J130" s="230">
        <f t="shared" si="3"/>
        <v>-4113300651</v>
      </c>
      <c r="K130" s="230"/>
      <c r="L130" s="221">
        <f t="shared" si="5"/>
        <v>1.1924534261852034E-2</v>
      </c>
      <c r="M130" s="221"/>
      <c r="N130" s="193">
        <v>661213280</v>
      </c>
      <c r="O130" s="193"/>
      <c r="P130" s="193">
        <f>VLOOKUP(B130,'درآمد ناشی از تغییر قیمت اوراق '!$A$8:$Q$293,17,0)</f>
        <v>-22755996906</v>
      </c>
      <c r="Q130" s="193"/>
      <c r="R130" s="193">
        <f>VLOOKUP(B130,'درآمد ناشی ازفروش'!$A$8:$Q$317,17,0)</f>
        <v>-1601857037</v>
      </c>
      <c r="S130" s="193"/>
      <c r="T130" s="230">
        <f t="shared" si="4"/>
        <v>-23696640663</v>
      </c>
      <c r="U130" s="226"/>
      <c r="V130" s="221">
        <f>T130/درآمدها!$J$5</f>
        <v>1.9774706451104459E-2</v>
      </c>
    </row>
    <row r="131" spans="1:22" s="152" customFormat="1" ht="42.75" customHeight="1">
      <c r="A131" s="55"/>
      <c r="B131" s="242" t="s">
        <v>426</v>
      </c>
      <c r="C131" s="243"/>
      <c r="D131" s="193">
        <v>0</v>
      </c>
      <c r="E131" s="193"/>
      <c r="F131" s="193">
        <f>VLOOKUP(B131,'درآمد ناشی از تغییر قیمت اوراق '!$A$8:$Q$293,9,0)</f>
        <v>-1588919253</v>
      </c>
      <c r="G131" s="193"/>
      <c r="H131" s="193">
        <f>VLOOKUP(B131,'درآمد ناشی ازفروش'!$A$8:$Q$317,9,0)</f>
        <v>0</v>
      </c>
      <c r="I131" s="193"/>
      <c r="J131" s="230">
        <f t="shared" si="3"/>
        <v>-1588919253</v>
      </c>
      <c r="K131" s="230"/>
      <c r="L131" s="221">
        <f t="shared" si="5"/>
        <v>4.6063061466485641E-3</v>
      </c>
      <c r="M131" s="221"/>
      <c r="N131" s="193">
        <v>0</v>
      </c>
      <c r="O131" s="193"/>
      <c r="P131" s="193">
        <f>VLOOKUP(B131,'درآمد ناشی از تغییر قیمت اوراق '!$A$8:$Q$293,17,0)</f>
        <v>483977379</v>
      </c>
      <c r="Q131" s="193"/>
      <c r="R131" s="193">
        <f>VLOOKUP(B131,'درآمد ناشی ازفروش'!$A$8:$Q$317,17,0)</f>
        <v>53560245</v>
      </c>
      <c r="S131" s="193"/>
      <c r="T131" s="230">
        <f t="shared" si="4"/>
        <v>537537624</v>
      </c>
      <c r="U131" s="226"/>
      <c r="V131" s="221">
        <f>T131/درآمدها!$J$5</f>
        <v>-4.4857196731776944E-4</v>
      </c>
    </row>
    <row r="132" spans="1:22" s="152" customFormat="1" ht="42.75" customHeight="1">
      <c r="A132" s="55"/>
      <c r="B132" s="242" t="s">
        <v>202</v>
      </c>
      <c r="C132" s="243"/>
      <c r="D132" s="193">
        <v>2137211395</v>
      </c>
      <c r="E132" s="193"/>
      <c r="F132" s="193">
        <v>0</v>
      </c>
      <c r="G132" s="193"/>
      <c r="H132" s="193">
        <f>VLOOKUP(B132,'درآمد ناشی ازفروش'!$A$8:$Q$317,9,0)</f>
        <v>0</v>
      </c>
      <c r="I132" s="193"/>
      <c r="J132" s="230">
        <f t="shared" si="3"/>
        <v>2137211395</v>
      </c>
      <c r="K132" s="230"/>
      <c r="L132" s="221">
        <f t="shared" si="5"/>
        <v>-6.1958151535318152E-3</v>
      </c>
      <c r="M132" s="221"/>
      <c r="N132" s="193">
        <v>0</v>
      </c>
      <c r="O132" s="193"/>
      <c r="P132" s="193">
        <v>0</v>
      </c>
      <c r="Q132" s="193"/>
      <c r="R132" s="193">
        <f>VLOOKUP(B132,'درآمد ناشی ازفروش'!$A$8:$Q$317,17,0)</f>
        <v>-3193782098</v>
      </c>
      <c r="S132" s="193"/>
      <c r="T132" s="230">
        <f t="shared" si="4"/>
        <v>-3193782098</v>
      </c>
      <c r="U132" s="226"/>
      <c r="V132" s="221">
        <f>T132/درآمدها!$J$5</f>
        <v>2.6651922673307294E-3</v>
      </c>
    </row>
    <row r="133" spans="1:22" s="152" customFormat="1" ht="42.75" customHeight="1">
      <c r="A133" s="55"/>
      <c r="B133" s="242" t="s">
        <v>117</v>
      </c>
      <c r="C133" s="243"/>
      <c r="D133" s="193">
        <v>0</v>
      </c>
      <c r="E133" s="193"/>
      <c r="F133" s="193">
        <f>VLOOKUP(B133,'درآمد ناشی از تغییر قیمت اوراق '!$A$8:$Q$293,9,0)</f>
        <v>-4015358191</v>
      </c>
      <c r="G133" s="193"/>
      <c r="H133" s="193">
        <f>VLOOKUP(B133,'درآمد ناشی ازفروش'!$A$8:$Q$317,9,0)</f>
        <v>-148332762</v>
      </c>
      <c r="I133" s="193"/>
      <c r="J133" s="230">
        <f t="shared" si="3"/>
        <v>-4163690953</v>
      </c>
      <c r="K133" s="230"/>
      <c r="L133" s="221">
        <f t="shared" si="5"/>
        <v>1.2070616674407507E-2</v>
      </c>
      <c r="M133" s="221"/>
      <c r="N133" s="193">
        <v>527706740</v>
      </c>
      <c r="O133" s="193"/>
      <c r="P133" s="193">
        <f>VLOOKUP(B133,'درآمد ناشی از تغییر قیمت اوراق '!$A$8:$Q$293,17,0)</f>
        <v>-16170904791</v>
      </c>
      <c r="Q133" s="193"/>
      <c r="R133" s="193">
        <f>VLOOKUP(B133,'درآمد ناشی ازفروش'!$A$8:$Q$317,17,0)</f>
        <v>-1630923160</v>
      </c>
      <c r="S133" s="193"/>
      <c r="T133" s="230">
        <f t="shared" si="4"/>
        <v>-17274121211</v>
      </c>
      <c r="U133" s="226"/>
      <c r="V133" s="221">
        <f>T133/درآمدها!$J$5</f>
        <v>1.4415151962095736E-2</v>
      </c>
    </row>
    <row r="134" spans="1:22" s="152" customFormat="1" ht="42.75" customHeight="1">
      <c r="A134" s="55"/>
      <c r="B134" s="242" t="s">
        <v>210</v>
      </c>
      <c r="C134" s="243"/>
      <c r="D134" s="193">
        <v>0</v>
      </c>
      <c r="E134" s="193"/>
      <c r="F134" s="193">
        <f>VLOOKUP(B134,'درآمد ناشی از تغییر قیمت اوراق '!$A$8:$Q$293,9,0)</f>
        <v>-1114089570</v>
      </c>
      <c r="G134" s="193"/>
      <c r="H134" s="193">
        <f>VLOOKUP(B134,'درآمد ناشی ازفروش'!$A$8:$Q$317,9,0)</f>
        <v>0</v>
      </c>
      <c r="I134" s="193"/>
      <c r="J134" s="230">
        <f t="shared" si="3"/>
        <v>-1114089570</v>
      </c>
      <c r="K134" s="230"/>
      <c r="L134" s="221">
        <f t="shared" si="5"/>
        <v>3.2297661599346582E-3</v>
      </c>
      <c r="M134" s="221"/>
      <c r="N134" s="193">
        <v>702452400</v>
      </c>
      <c r="O134" s="193"/>
      <c r="P134" s="193">
        <f>VLOOKUP(B134,'درآمد ناشی از تغییر قیمت اوراق '!$A$8:$Q$293,17,0)</f>
        <v>-15236196592</v>
      </c>
      <c r="Q134" s="193"/>
      <c r="R134" s="193">
        <f>VLOOKUP(B134,'درآمد ناشی ازفروش'!$A$8:$Q$317,17,0)</f>
        <v>-2217985027</v>
      </c>
      <c r="S134" s="193"/>
      <c r="T134" s="230">
        <f t="shared" si="4"/>
        <v>-16751729219</v>
      </c>
      <c r="U134" s="226"/>
      <c r="V134" s="221">
        <f>T134/درآمدها!$J$5</f>
        <v>1.3979218935084982E-2</v>
      </c>
    </row>
    <row r="135" spans="1:22" s="152" customFormat="1" ht="42.75" customHeight="1">
      <c r="A135" s="55"/>
      <c r="B135" s="242" t="s">
        <v>209</v>
      </c>
      <c r="C135" s="243"/>
      <c r="D135" s="193">
        <v>0</v>
      </c>
      <c r="E135" s="193"/>
      <c r="F135" s="193">
        <f>VLOOKUP(B135,'درآمد ناشی از تغییر قیمت اوراق '!$A$8:$Q$293,9,0)</f>
        <v>-1008838255</v>
      </c>
      <c r="G135" s="193"/>
      <c r="H135" s="193">
        <f>VLOOKUP(B135,'درآمد ناشی ازفروش'!$A$8:$Q$317,9,0)</f>
        <v>-421470391</v>
      </c>
      <c r="I135" s="193"/>
      <c r="J135" s="230">
        <f t="shared" si="3"/>
        <v>-1430308646</v>
      </c>
      <c r="K135" s="230"/>
      <c r="L135" s="221">
        <f t="shared" si="5"/>
        <v>4.1464910789109719E-3</v>
      </c>
      <c r="M135" s="221"/>
      <c r="N135" s="193">
        <v>1240749600</v>
      </c>
      <c r="O135" s="193"/>
      <c r="P135" s="193">
        <f>VLOOKUP(B135,'درآمد ناشی از تغییر قیمت اوراق '!$A$8:$Q$293,17,0)</f>
        <v>-16861361457</v>
      </c>
      <c r="Q135" s="193"/>
      <c r="R135" s="193">
        <f>VLOOKUP(B135,'درآمد ناشی ازفروش'!$A$8:$Q$317,17,0)</f>
        <v>-853222216</v>
      </c>
      <c r="S135" s="193"/>
      <c r="T135" s="230">
        <f t="shared" si="4"/>
        <v>-16473834073</v>
      </c>
      <c r="U135" s="226"/>
      <c r="V135" s="221">
        <f>T135/درآمدها!$J$5</f>
        <v>1.3747317079691733E-2</v>
      </c>
    </row>
    <row r="136" spans="1:22" s="152" customFormat="1" ht="42.75" customHeight="1">
      <c r="A136" s="55"/>
      <c r="B136" s="242" t="s">
        <v>186</v>
      </c>
      <c r="C136" s="243"/>
      <c r="D136" s="193">
        <v>0</v>
      </c>
      <c r="E136" s="193"/>
      <c r="F136" s="193">
        <f>VLOOKUP(B136,'درآمد ناشی از تغییر قیمت اوراق '!$A$8:$Q$293,9,0)</f>
        <v>-527683881</v>
      </c>
      <c r="G136" s="193"/>
      <c r="H136" s="193">
        <f>VLOOKUP(B136,'درآمد ناشی ازفروش'!$A$8:$Q$317,9,0)</f>
        <v>-487318087</v>
      </c>
      <c r="I136" s="193"/>
      <c r="J136" s="230">
        <f t="shared" si="3"/>
        <v>-1015001968</v>
      </c>
      <c r="K136" s="230"/>
      <c r="L136" s="221">
        <f t="shared" si="5"/>
        <v>2.9425093787687835E-3</v>
      </c>
      <c r="M136" s="221"/>
      <c r="N136" s="193">
        <v>1506023460</v>
      </c>
      <c r="O136" s="193"/>
      <c r="P136" s="193">
        <f>VLOOKUP(B136,'درآمد ناشی از تغییر قیمت اوراق '!$A$8:$Q$293,17,0)</f>
        <v>-12032198096</v>
      </c>
      <c r="Q136" s="193"/>
      <c r="R136" s="193">
        <f>VLOOKUP(B136,'درآمد ناشی ازفروش'!$A$8:$Q$317,17,0)</f>
        <v>-1695283542</v>
      </c>
      <c r="S136" s="193"/>
      <c r="T136" s="230">
        <f t="shared" si="4"/>
        <v>-12221458178</v>
      </c>
      <c r="U136" s="226"/>
      <c r="V136" s="221">
        <f>T136/درآمدها!$J$5</f>
        <v>1.0198734551085678E-2</v>
      </c>
    </row>
    <row r="137" spans="1:22" s="152" customFormat="1" ht="42.75" customHeight="1">
      <c r="A137" s="55"/>
      <c r="B137" s="242" t="s">
        <v>109</v>
      </c>
      <c r="C137" s="243"/>
      <c r="D137" s="193">
        <v>0</v>
      </c>
      <c r="E137" s="193"/>
      <c r="F137" s="193">
        <f>VLOOKUP(B137,'درآمد ناشی از تغییر قیمت اوراق '!$A$8:$Q$293,9,0)</f>
        <v>-4874920924</v>
      </c>
      <c r="G137" s="193"/>
      <c r="H137" s="193">
        <f>VLOOKUP(B137,'درآمد ناشی ازفروش'!$A$8:$Q$317,9,0)</f>
        <v>0</v>
      </c>
      <c r="I137" s="193"/>
      <c r="J137" s="230">
        <f t="shared" si="3"/>
        <v>-4874920924</v>
      </c>
      <c r="K137" s="230"/>
      <c r="L137" s="221">
        <f t="shared" si="5"/>
        <v>1.4132485445216579E-2</v>
      </c>
      <c r="M137" s="221"/>
      <c r="N137" s="193">
        <v>91339140</v>
      </c>
      <c r="O137" s="193"/>
      <c r="P137" s="193">
        <f>VLOOKUP(B137,'درآمد ناشی از تغییر قیمت اوراق '!$A$8:$Q$293,17,0)</f>
        <v>-8373962104</v>
      </c>
      <c r="Q137" s="193"/>
      <c r="R137" s="193">
        <f>VLOOKUP(B137,'درآمد ناشی ازفروش'!$A$8:$Q$317,17,0)</f>
        <v>3304698193</v>
      </c>
      <c r="S137" s="193"/>
      <c r="T137" s="230">
        <f t="shared" si="4"/>
        <v>-4977924771</v>
      </c>
      <c r="U137" s="226"/>
      <c r="V137" s="221">
        <f>T137/درآمدها!$J$5</f>
        <v>4.1540487735000423E-3</v>
      </c>
    </row>
    <row r="138" spans="1:22" s="152" customFormat="1" ht="42.75" customHeight="1">
      <c r="A138" s="55"/>
      <c r="B138" s="242" t="s">
        <v>110</v>
      </c>
      <c r="C138" s="243"/>
      <c r="D138" s="193">
        <v>0</v>
      </c>
      <c r="E138" s="193"/>
      <c r="F138" s="193">
        <f>VLOOKUP(B138,'درآمد ناشی از تغییر قیمت اوراق '!$A$8:$Q$293,9,0)</f>
        <v>931603464</v>
      </c>
      <c r="G138" s="193"/>
      <c r="H138" s="193">
        <f>VLOOKUP(B138,'درآمد ناشی ازفروش'!$A$8:$Q$317,9,0)</f>
        <v>182395681</v>
      </c>
      <c r="I138" s="193"/>
      <c r="J138" s="230">
        <f t="shared" si="3"/>
        <v>1113999145</v>
      </c>
      <c r="K138" s="230"/>
      <c r="L138" s="221">
        <f t="shared" si="5"/>
        <v>-3.2295040161960612E-3</v>
      </c>
      <c r="M138" s="221"/>
      <c r="N138" s="193">
        <v>994992350</v>
      </c>
      <c r="O138" s="193"/>
      <c r="P138" s="193">
        <f>VLOOKUP(B138,'درآمد ناشی از تغییر قیمت اوراق '!$A$8:$Q$293,17,0)</f>
        <v>7474673632</v>
      </c>
      <c r="Q138" s="193"/>
      <c r="R138" s="193">
        <f>VLOOKUP(B138,'درآمد ناشی ازفروش'!$A$8:$Q$317,17,0)</f>
        <v>11617779001</v>
      </c>
      <c r="S138" s="193"/>
      <c r="T138" s="230">
        <f t="shared" si="4"/>
        <v>20087444983</v>
      </c>
      <c r="U138" s="226"/>
      <c r="V138" s="221">
        <f>T138/درآمدها!$J$5</f>
        <v>-1.6762854007056013E-2</v>
      </c>
    </row>
    <row r="139" spans="1:22" s="152" customFormat="1" ht="42.75" customHeight="1">
      <c r="A139" s="55"/>
      <c r="B139" s="242" t="s">
        <v>169</v>
      </c>
      <c r="C139" s="243"/>
      <c r="D139" s="193">
        <v>9175217874</v>
      </c>
      <c r="E139" s="193"/>
      <c r="F139" s="193">
        <f>VLOOKUP(B139,'درآمد ناشی از تغییر قیمت اوراق '!$A$8:$Q$293,9,0)</f>
        <v>9975347788</v>
      </c>
      <c r="G139" s="193"/>
      <c r="H139" s="193">
        <f>VLOOKUP(B139,'درآمد ناشی ازفروش'!$A$8:$Q$317,9,0)</f>
        <v>-5929292960</v>
      </c>
      <c r="I139" s="193"/>
      <c r="J139" s="230">
        <f t="shared" ref="J139:J202" si="6">D139+F139+H139</f>
        <v>13221272702</v>
      </c>
      <c r="K139" s="230"/>
      <c r="L139" s="221">
        <f t="shared" si="5"/>
        <v>-3.8328712801958521E-2</v>
      </c>
      <c r="M139" s="221"/>
      <c r="N139" s="193">
        <v>21317036150</v>
      </c>
      <c r="O139" s="193"/>
      <c r="P139" s="193">
        <f>VLOOKUP(B139,'درآمد ناشی از تغییر قیمت اوراق '!$A$8:$Q$293,17,0)</f>
        <v>-8459578005</v>
      </c>
      <c r="Q139" s="193"/>
      <c r="R139" s="193">
        <f>VLOOKUP(B139,'درآمد ناشی ازفروش'!$A$8:$Q$317,17,0)</f>
        <v>-7806965724</v>
      </c>
      <c r="S139" s="193"/>
      <c r="T139" s="230">
        <f t="shared" ref="T139:T202" si="7">N139+P139+R139</f>
        <v>5050492421</v>
      </c>
      <c r="U139" s="226"/>
      <c r="V139" s="221">
        <f>T139/درآمدها!$J$5</f>
        <v>-4.2146060481367429E-3</v>
      </c>
    </row>
    <row r="140" spans="1:22" s="152" customFormat="1" ht="42.75" customHeight="1">
      <c r="A140" s="55"/>
      <c r="B140" s="242" t="s">
        <v>503</v>
      </c>
      <c r="C140" s="243"/>
      <c r="D140" s="193">
        <v>0</v>
      </c>
      <c r="E140" s="193"/>
      <c r="F140" s="193">
        <f>VLOOKUP(B140,'درآمد ناشی از تغییر قیمت اوراق '!$A$8:$Q$293,9,0)</f>
        <v>-120259765</v>
      </c>
      <c r="G140" s="193"/>
      <c r="H140" s="193">
        <v>0</v>
      </c>
      <c r="I140" s="193"/>
      <c r="J140" s="230">
        <f t="shared" si="6"/>
        <v>-120259765</v>
      </c>
      <c r="K140" s="230"/>
      <c r="L140" s="221">
        <f t="shared" ref="L140:L203" si="8">J140/-344944344213</f>
        <v>3.4863527121853805E-4</v>
      </c>
      <c r="M140" s="221"/>
      <c r="N140" s="193">
        <v>0</v>
      </c>
      <c r="O140" s="193"/>
      <c r="P140" s="193">
        <f>VLOOKUP(B140,'درآمد ناشی از تغییر قیمت اوراق '!$A$8:$Q$293,17,0)</f>
        <v>-120259765</v>
      </c>
      <c r="Q140" s="193"/>
      <c r="R140" s="193">
        <v>0</v>
      </c>
      <c r="S140" s="193"/>
      <c r="T140" s="230">
        <f t="shared" si="7"/>
        <v>-120259765</v>
      </c>
      <c r="U140" s="226"/>
      <c r="V140" s="221">
        <f>T140/درآمدها!$J$5</f>
        <v>1.0035606247205245E-4</v>
      </c>
    </row>
    <row r="141" spans="1:22" s="152" customFormat="1" ht="42.75" customHeight="1">
      <c r="A141" s="55"/>
      <c r="B141" s="236" t="s">
        <v>430</v>
      </c>
      <c r="C141" s="243"/>
      <c r="D141" s="193">
        <v>0</v>
      </c>
      <c r="E141" s="193"/>
      <c r="F141" s="193">
        <f>VLOOKUP(B141,'درآمد ناشی از تغییر قیمت اوراق '!$A$8:$Q$293,9,0)</f>
        <v>1337085114</v>
      </c>
      <c r="G141" s="193"/>
      <c r="H141" s="193">
        <f>VLOOKUP(B141,'درآمد ناشی ازفروش'!$A$8:$Q$317,9,0)</f>
        <v>-1510816821</v>
      </c>
      <c r="I141" s="193"/>
      <c r="J141" s="230">
        <f t="shared" si="6"/>
        <v>-173731707</v>
      </c>
      <c r="K141" s="230"/>
      <c r="L141" s="221">
        <f t="shared" si="8"/>
        <v>5.0365141482859696E-4</v>
      </c>
      <c r="M141" s="221"/>
      <c r="N141" s="193">
        <v>6561435670</v>
      </c>
      <c r="O141" s="193"/>
      <c r="P141" s="193">
        <f>VLOOKUP(B141,'درآمد ناشی از تغییر قیمت اوراق '!$A$8:$Q$293,17,0)</f>
        <v>-324462173</v>
      </c>
      <c r="Q141" s="193"/>
      <c r="R141" s="193">
        <f>VLOOKUP(B141,'درآمد ناشی ازفروش'!$A$8:$Q$317,17,0)</f>
        <v>-6123809768</v>
      </c>
      <c r="S141" s="193"/>
      <c r="T141" s="230">
        <f t="shared" si="7"/>
        <v>113163729</v>
      </c>
      <c r="U141" s="226"/>
      <c r="V141" s="221">
        <f>T141/درآمدها!$J$5</f>
        <v>-9.4434462408058198E-5</v>
      </c>
    </row>
    <row r="142" spans="1:22" s="152" customFormat="1" ht="42.75" customHeight="1">
      <c r="A142" s="55"/>
      <c r="B142" s="242" t="s">
        <v>331</v>
      </c>
      <c r="C142" s="243"/>
      <c r="D142" s="193">
        <v>0</v>
      </c>
      <c r="E142" s="193"/>
      <c r="F142" s="193">
        <f>VLOOKUP(B142,'درآمد ناشی از تغییر قیمت اوراق '!$A$8:$Q$293,9,0)</f>
        <v>-16913554145</v>
      </c>
      <c r="G142" s="193"/>
      <c r="H142" s="193">
        <f>VLOOKUP(B142,'درآمد ناشی ازفروش'!$A$8:$Q$317,9,0)</f>
        <v>0</v>
      </c>
      <c r="I142" s="193"/>
      <c r="J142" s="230">
        <f t="shared" si="6"/>
        <v>-16913554145</v>
      </c>
      <c r="K142" s="230"/>
      <c r="L142" s="221">
        <f t="shared" si="8"/>
        <v>4.9032704634101885E-2</v>
      </c>
      <c r="M142" s="221"/>
      <c r="N142" s="193">
        <v>9175217874</v>
      </c>
      <c r="O142" s="193"/>
      <c r="P142" s="193">
        <f>VLOOKUP(B142,'درآمد ناشی از تغییر قیمت اوراق '!$A$8:$Q$293,17,0)</f>
        <v>-57637736625</v>
      </c>
      <c r="Q142" s="193"/>
      <c r="R142" s="193">
        <f>VLOOKUP(B142,'درآمد ناشی ازفروش'!$A$8:$Q$317,17,0)</f>
        <v>-1228331662</v>
      </c>
      <c r="S142" s="193"/>
      <c r="T142" s="230">
        <f t="shared" si="7"/>
        <v>-49690850413</v>
      </c>
      <c r="U142" s="226"/>
      <c r="V142" s="221">
        <f>T142/درآمدها!$J$5</f>
        <v>4.1466720713585634E-2</v>
      </c>
    </row>
    <row r="143" spans="1:22" s="152" customFormat="1" ht="42.75" customHeight="1">
      <c r="A143" s="55"/>
      <c r="B143" s="242" t="s">
        <v>89</v>
      </c>
      <c r="C143" s="243"/>
      <c r="D143" s="193">
        <v>0</v>
      </c>
      <c r="E143" s="193"/>
      <c r="F143" s="193">
        <f>VLOOKUP(B143,'درآمد ناشی از تغییر قیمت اوراق '!$A$8:$Q$293,9,0)</f>
        <v>-1532577968</v>
      </c>
      <c r="G143" s="193"/>
      <c r="H143" s="193">
        <f>VLOOKUP(B143,'درآمد ناشی ازفروش'!$A$8:$Q$317,9,0)</f>
        <v>0</v>
      </c>
      <c r="I143" s="193"/>
      <c r="J143" s="230">
        <f t="shared" si="6"/>
        <v>-1532577968</v>
      </c>
      <c r="K143" s="230"/>
      <c r="L143" s="221">
        <f t="shared" si="8"/>
        <v>4.4429717248926602E-3</v>
      </c>
      <c r="M143" s="221"/>
      <c r="N143" s="193">
        <v>1354554524</v>
      </c>
      <c r="O143" s="193"/>
      <c r="P143" s="193">
        <f>VLOOKUP(B143,'درآمد ناشی از تغییر قیمت اوراق '!$A$8:$Q$293,17,0)</f>
        <v>-10081233636</v>
      </c>
      <c r="Q143" s="193"/>
      <c r="R143" s="193">
        <f>VLOOKUP(B143,'درآمد ناشی ازفروش'!$A$8:$Q$317,17,0)</f>
        <v>-661557306</v>
      </c>
      <c r="S143" s="193"/>
      <c r="T143" s="230">
        <f t="shared" si="7"/>
        <v>-9388236418</v>
      </c>
      <c r="U143" s="226"/>
      <c r="V143" s="221">
        <f>T143/درآمدها!$J$5</f>
        <v>7.8344277528498898E-3</v>
      </c>
    </row>
    <row r="144" spans="1:22" s="152" customFormat="1" ht="42.75" customHeight="1">
      <c r="A144" s="55"/>
      <c r="B144" s="242" t="s">
        <v>404</v>
      </c>
      <c r="C144" s="243"/>
      <c r="D144" s="193">
        <v>1280882388</v>
      </c>
      <c r="E144" s="193"/>
      <c r="F144" s="193">
        <f>VLOOKUP(B144,'درآمد ناشی از تغییر قیمت اوراق '!$A$8:$Q$293,9,0)</f>
        <v>321002605</v>
      </c>
      <c r="G144" s="193"/>
      <c r="H144" s="193">
        <f>VLOOKUP(B144,'درآمد ناشی ازفروش'!$A$8:$Q$317,9,0)</f>
        <v>0</v>
      </c>
      <c r="I144" s="193"/>
      <c r="J144" s="230">
        <f t="shared" si="6"/>
        <v>1601884993</v>
      </c>
      <c r="K144" s="230"/>
      <c r="L144" s="221">
        <f t="shared" si="8"/>
        <v>-4.6438940654462526E-3</v>
      </c>
      <c r="M144" s="221"/>
      <c r="N144" s="193">
        <v>5154054709</v>
      </c>
      <c r="O144" s="193"/>
      <c r="P144" s="193">
        <f>VLOOKUP(B144,'درآمد ناشی از تغییر قیمت اوراق '!$A$8:$Q$293,17,0)</f>
        <v>-6937221921</v>
      </c>
      <c r="Q144" s="193"/>
      <c r="R144" s="193">
        <f>VLOOKUP(B144,'درآمد ناشی ازفروش'!$A$8:$Q$317,17,0)</f>
        <v>-287517280</v>
      </c>
      <c r="S144" s="193"/>
      <c r="T144" s="230">
        <f t="shared" si="7"/>
        <v>-2070684492</v>
      </c>
      <c r="U144" s="226"/>
      <c r="V144" s="221">
        <f>T144/درآمدها!$J$5</f>
        <v>1.7279739590299562E-3</v>
      </c>
    </row>
    <row r="145" spans="1:22" s="152" customFormat="1" ht="42.75" customHeight="1">
      <c r="A145" s="55"/>
      <c r="B145" s="242" t="s">
        <v>323</v>
      </c>
      <c r="C145" s="243"/>
      <c r="D145" s="193">
        <v>3079054497</v>
      </c>
      <c r="E145" s="193"/>
      <c r="F145" s="193">
        <v>0</v>
      </c>
      <c r="G145" s="193"/>
      <c r="H145" s="193">
        <f>VLOOKUP(B145,'درآمد ناشی ازفروش'!$A$8:$Q$317,9,0)</f>
        <v>0</v>
      </c>
      <c r="I145" s="193"/>
      <c r="J145" s="230">
        <f t="shared" si="6"/>
        <v>3079054497</v>
      </c>
      <c r="K145" s="230"/>
      <c r="L145" s="221">
        <f t="shared" si="8"/>
        <v>-8.9262356338236162E-3</v>
      </c>
      <c r="M145" s="221"/>
      <c r="N145" s="193">
        <v>0</v>
      </c>
      <c r="O145" s="193"/>
      <c r="P145" s="193">
        <v>0</v>
      </c>
      <c r="Q145" s="193"/>
      <c r="R145" s="193">
        <f>VLOOKUP(B145,'درآمد ناشی ازفروش'!$A$8:$Q$317,17,0)</f>
        <v>-10184005104</v>
      </c>
      <c r="S145" s="193"/>
      <c r="T145" s="230">
        <f t="shared" si="7"/>
        <v>-10184005104</v>
      </c>
      <c r="U145" s="226"/>
      <c r="V145" s="221">
        <f>T145/درآمدها!$J$5</f>
        <v>8.4984920137896897E-3</v>
      </c>
    </row>
    <row r="146" spans="1:22" s="152" customFormat="1" ht="42.75" customHeight="1">
      <c r="A146" s="55"/>
      <c r="B146" s="242" t="s">
        <v>428</v>
      </c>
      <c r="C146" s="243"/>
      <c r="D146" s="193">
        <v>0</v>
      </c>
      <c r="E146" s="193"/>
      <c r="F146" s="193">
        <f>VLOOKUP(B146,'درآمد ناشی از تغییر قیمت اوراق '!$A$8:$Q$293,9,0)</f>
        <v>60527916</v>
      </c>
      <c r="G146" s="193"/>
      <c r="H146" s="193">
        <f>VLOOKUP(B146,'درآمد ناشی ازفروش'!$A$8:$Q$317,9,0)</f>
        <v>-58793406</v>
      </c>
      <c r="I146" s="193"/>
      <c r="J146" s="230">
        <f t="shared" si="6"/>
        <v>1734510</v>
      </c>
      <c r="K146" s="230"/>
      <c r="L146" s="221">
        <f t="shared" si="8"/>
        <v>-5.0283764007127943E-6</v>
      </c>
      <c r="M146" s="221"/>
      <c r="N146" s="193">
        <v>0</v>
      </c>
      <c r="O146" s="193"/>
      <c r="P146" s="193">
        <f>VLOOKUP(B146,'درآمد ناشی از تغییر قیمت اوراق '!$A$8:$Q$293,17,0)</f>
        <v>-2297521602</v>
      </c>
      <c r="Q146" s="193"/>
      <c r="R146" s="193">
        <f>VLOOKUP(B146,'درآمد ناشی ازفروش'!$A$8:$Q$317,17,0)</f>
        <v>-114256935</v>
      </c>
      <c r="S146" s="193"/>
      <c r="T146" s="230">
        <f t="shared" si="7"/>
        <v>-2411778537</v>
      </c>
      <c r="U146" s="226"/>
      <c r="V146" s="221">
        <f>T146/درآمدها!$J$5</f>
        <v>2.0126149217731069E-3</v>
      </c>
    </row>
    <row r="147" spans="1:22" s="152" customFormat="1" ht="42.75" customHeight="1">
      <c r="A147" s="55"/>
      <c r="B147" s="242" t="s">
        <v>122</v>
      </c>
      <c r="C147" s="243"/>
      <c r="D147" s="193">
        <v>0</v>
      </c>
      <c r="E147" s="193"/>
      <c r="F147" s="193">
        <v>0</v>
      </c>
      <c r="G147" s="193"/>
      <c r="H147" s="193">
        <f>VLOOKUP(B147,'درآمد ناشی ازفروش'!$A$8:$Q$317,9,0)</f>
        <v>0</v>
      </c>
      <c r="I147" s="193"/>
      <c r="J147" s="230">
        <f t="shared" si="6"/>
        <v>0</v>
      </c>
      <c r="K147" s="230"/>
      <c r="L147" s="221">
        <f t="shared" si="8"/>
        <v>0</v>
      </c>
      <c r="M147" s="221"/>
      <c r="N147" s="193">
        <v>0</v>
      </c>
      <c r="O147" s="193"/>
      <c r="P147" s="193">
        <v>0</v>
      </c>
      <c r="Q147" s="193"/>
      <c r="R147" s="193">
        <f>VLOOKUP(B147,'درآمد ناشی ازفروش'!$A$8:$Q$317,17,0)</f>
        <v>-738510839</v>
      </c>
      <c r="S147" s="193"/>
      <c r="T147" s="230">
        <f t="shared" si="7"/>
        <v>-738510839</v>
      </c>
      <c r="U147" s="226"/>
      <c r="V147" s="221">
        <f>T147/درآمدها!$J$5</f>
        <v>6.1628292633842969E-4</v>
      </c>
    </row>
    <row r="148" spans="1:22" s="152" customFormat="1" ht="42.75" customHeight="1">
      <c r="A148" s="55"/>
      <c r="B148" s="242" t="s">
        <v>257</v>
      </c>
      <c r="C148" s="243"/>
      <c r="D148" s="193">
        <v>0</v>
      </c>
      <c r="E148" s="193"/>
      <c r="F148" s="193">
        <f>VLOOKUP(B148,'درآمد ناشی از تغییر قیمت اوراق '!$A$8:$Q$293,9,0)</f>
        <v>-970307125</v>
      </c>
      <c r="G148" s="193"/>
      <c r="H148" s="193">
        <f>VLOOKUP(B148,'درآمد ناشی ازفروش'!$A$8:$Q$317,9,0)</f>
        <v>0</v>
      </c>
      <c r="I148" s="193"/>
      <c r="J148" s="230">
        <f t="shared" si="6"/>
        <v>-970307125</v>
      </c>
      <c r="K148" s="230"/>
      <c r="L148" s="221">
        <f t="shared" si="8"/>
        <v>2.8129382066367325E-3</v>
      </c>
      <c r="M148" s="221"/>
      <c r="N148" s="193">
        <v>0</v>
      </c>
      <c r="O148" s="193"/>
      <c r="P148" s="193">
        <f>VLOOKUP(B148,'درآمد ناشی از تغییر قیمت اوراق '!$A$8:$Q$293,17,0)</f>
        <v>-13336946738</v>
      </c>
      <c r="Q148" s="193"/>
      <c r="R148" s="193">
        <f>VLOOKUP(B148,'درآمد ناشی ازفروش'!$A$8:$Q$317,17,0)</f>
        <v>-1755527249</v>
      </c>
      <c r="S148" s="193"/>
      <c r="T148" s="230">
        <f t="shared" si="7"/>
        <v>-15092473987</v>
      </c>
      <c r="U148" s="226"/>
      <c r="V148" s="221">
        <f>T148/درآمدها!$J$5</f>
        <v>1.2594580259633788E-2</v>
      </c>
    </row>
    <row r="149" spans="1:22" s="152" customFormat="1" ht="42.75" customHeight="1">
      <c r="A149" s="55"/>
      <c r="B149" s="242" t="s">
        <v>351</v>
      </c>
      <c r="C149" s="243"/>
      <c r="D149" s="193">
        <v>0</v>
      </c>
      <c r="E149" s="193"/>
      <c r="F149" s="193">
        <f>VLOOKUP(B149,'درآمد ناشی از تغییر قیمت اوراق '!$A$8:$Q$293,9,0)</f>
        <v>-4360117935</v>
      </c>
      <c r="G149" s="193"/>
      <c r="H149" s="193">
        <f>VLOOKUP(B149,'درآمد ناشی ازفروش'!$A$8:$Q$317,9,0)</f>
        <v>0</v>
      </c>
      <c r="I149" s="193"/>
      <c r="J149" s="230">
        <f t="shared" si="6"/>
        <v>-4360117935</v>
      </c>
      <c r="K149" s="230"/>
      <c r="L149" s="221">
        <f t="shared" si="8"/>
        <v>1.2640062108998276E-2</v>
      </c>
      <c r="M149" s="221"/>
      <c r="N149" s="193">
        <v>3874855256</v>
      </c>
      <c r="O149" s="193"/>
      <c r="P149" s="193">
        <f>VLOOKUP(B149,'درآمد ناشی از تغییر قیمت اوراق '!$A$8:$Q$293,17,0)</f>
        <v>-6279989074</v>
      </c>
      <c r="Q149" s="193"/>
      <c r="R149" s="193">
        <f>VLOOKUP(B149,'درآمد ناشی ازفروش'!$A$8:$Q$317,17,0)</f>
        <v>-372613878</v>
      </c>
      <c r="S149" s="193"/>
      <c r="T149" s="230">
        <f t="shared" si="7"/>
        <v>-2777747696</v>
      </c>
      <c r="U149" s="226"/>
      <c r="V149" s="221">
        <f>T149/درآمدها!$J$5</f>
        <v>2.3180140199955965E-3</v>
      </c>
    </row>
    <row r="150" spans="1:22" s="152" customFormat="1" ht="42.75" customHeight="1">
      <c r="A150" s="55"/>
      <c r="B150" s="242" t="s">
        <v>204</v>
      </c>
      <c r="C150" s="243"/>
      <c r="D150" s="193">
        <v>0</v>
      </c>
      <c r="E150" s="193"/>
      <c r="F150" s="193">
        <f>VLOOKUP(B150,'درآمد ناشی از تغییر قیمت اوراق '!$A$8:$Q$293,9,0)</f>
        <v>-1257189519</v>
      </c>
      <c r="G150" s="193"/>
      <c r="H150" s="193">
        <f>VLOOKUP(B150,'درآمد ناشی ازفروش'!$A$8:$Q$317,9,0)</f>
        <v>0</v>
      </c>
      <c r="I150" s="193"/>
      <c r="J150" s="230">
        <f t="shared" si="6"/>
        <v>-1257189519</v>
      </c>
      <c r="K150" s="230"/>
      <c r="L150" s="221">
        <f t="shared" si="8"/>
        <v>3.6446155447723383E-3</v>
      </c>
      <c r="M150" s="221"/>
      <c r="N150" s="193">
        <v>3918221400</v>
      </c>
      <c r="O150" s="193"/>
      <c r="P150" s="193">
        <f>VLOOKUP(B150,'درآمد ناشی از تغییر قیمت اوراق '!$A$8:$Q$293,17,0)</f>
        <v>-12273108073</v>
      </c>
      <c r="Q150" s="193"/>
      <c r="R150" s="193">
        <f>VLOOKUP(B150,'درآمد ناشی ازفروش'!$A$8:$Q$317,17,0)</f>
        <v>-3197219672</v>
      </c>
      <c r="S150" s="193"/>
      <c r="T150" s="230">
        <f t="shared" si="7"/>
        <v>-11552106345</v>
      </c>
      <c r="U150" s="226"/>
      <c r="V150" s="221">
        <f>T150/درآمدها!$J$5</f>
        <v>9.6401644061304571E-3</v>
      </c>
    </row>
    <row r="151" spans="1:22" s="152" customFormat="1" ht="42.75" customHeight="1">
      <c r="A151" s="55"/>
      <c r="B151" s="242" t="s">
        <v>335</v>
      </c>
      <c r="C151" s="243"/>
      <c r="D151" s="193">
        <v>0</v>
      </c>
      <c r="E151" s="193"/>
      <c r="F151" s="193">
        <f>VLOOKUP(B151,'درآمد ناشی از تغییر قیمت اوراق '!$A$8:$Q$293,9,0)</f>
        <v>-2443943911</v>
      </c>
      <c r="G151" s="193"/>
      <c r="H151" s="193">
        <f>VLOOKUP(B151,'درآمد ناشی ازفروش'!$A$8:$Q$317,9,0)</f>
        <v>-76039613</v>
      </c>
      <c r="I151" s="193"/>
      <c r="J151" s="230">
        <f t="shared" si="6"/>
        <v>-2519983524</v>
      </c>
      <c r="K151" s="230"/>
      <c r="L151" s="221">
        <f t="shared" si="8"/>
        <v>7.3054785975674181E-3</v>
      </c>
      <c r="M151" s="221"/>
      <c r="N151" s="193">
        <v>2820890380</v>
      </c>
      <c r="O151" s="193"/>
      <c r="P151" s="193">
        <f>VLOOKUP(B151,'درآمد ناشی از تغییر قیمت اوراق '!$A$8:$Q$293,17,0)</f>
        <v>-5010254788</v>
      </c>
      <c r="Q151" s="193"/>
      <c r="R151" s="193">
        <f>VLOOKUP(B151,'درآمد ناشی ازفروش'!$A$8:$Q$317,17,0)</f>
        <v>-591959360</v>
      </c>
      <c r="S151" s="193"/>
      <c r="T151" s="230">
        <f t="shared" si="7"/>
        <v>-2781323768</v>
      </c>
      <c r="U151" s="226"/>
      <c r="V151" s="221">
        <f>T151/درآمدها!$J$5</f>
        <v>2.3209982309246348E-3</v>
      </c>
    </row>
    <row r="152" spans="1:22" s="152" customFormat="1" ht="42.75" customHeight="1">
      <c r="A152" s="55"/>
      <c r="B152" s="242" t="s">
        <v>138</v>
      </c>
      <c r="C152" s="243"/>
      <c r="D152" s="193">
        <v>0</v>
      </c>
      <c r="E152" s="193"/>
      <c r="F152" s="193">
        <f>VLOOKUP(B152,'درآمد ناشی از تغییر قیمت اوراق '!$A$8:$Q$293,9,0)</f>
        <v>1284810838</v>
      </c>
      <c r="G152" s="193"/>
      <c r="H152" s="193">
        <f>VLOOKUP(B152,'درآمد ناشی ازفروش'!$A$8:$Q$317,9,0)</f>
        <v>0</v>
      </c>
      <c r="I152" s="193"/>
      <c r="J152" s="230">
        <f t="shared" si="6"/>
        <v>1284810838</v>
      </c>
      <c r="K152" s="230"/>
      <c r="L152" s="221">
        <f t="shared" si="8"/>
        <v>-3.7246902567175909E-3</v>
      </c>
      <c r="M152" s="221"/>
      <c r="N152" s="193">
        <v>2715264750</v>
      </c>
      <c r="O152" s="193"/>
      <c r="P152" s="193">
        <f>VLOOKUP(B152,'درآمد ناشی از تغییر قیمت اوراق '!$A$8:$Q$293,17,0)</f>
        <v>-11804966687</v>
      </c>
      <c r="Q152" s="193"/>
      <c r="R152" s="193">
        <f>VLOOKUP(B152,'درآمد ناشی ازفروش'!$A$8:$Q$317,17,0)</f>
        <v>-78152158</v>
      </c>
      <c r="S152" s="193"/>
      <c r="T152" s="230">
        <f t="shared" si="7"/>
        <v>-9167854095</v>
      </c>
      <c r="U152" s="226"/>
      <c r="V152" s="221">
        <f>T152/درآمدها!$J$5</f>
        <v>7.6505200080216502E-3</v>
      </c>
    </row>
    <row r="153" spans="1:22" s="152" customFormat="1" ht="42.75" customHeight="1">
      <c r="A153" s="55"/>
      <c r="B153" s="242" t="s">
        <v>118</v>
      </c>
      <c r="C153" s="243"/>
      <c r="D153" s="193">
        <v>0</v>
      </c>
      <c r="E153" s="193"/>
      <c r="F153" s="193">
        <f>VLOOKUP(B153,'درآمد ناشی از تغییر قیمت اوراق '!$A$8:$Q$293,9,0)</f>
        <v>-1948936291</v>
      </c>
      <c r="G153" s="193"/>
      <c r="H153" s="193">
        <f>VLOOKUP(B153,'درآمد ناشی ازفروش'!$A$8:$Q$317,9,0)</f>
        <v>-432664066</v>
      </c>
      <c r="I153" s="193"/>
      <c r="J153" s="230">
        <f t="shared" si="6"/>
        <v>-2381600357</v>
      </c>
      <c r="K153" s="230"/>
      <c r="L153" s="221">
        <f t="shared" si="8"/>
        <v>6.9043032505249121E-3</v>
      </c>
      <c r="M153" s="221"/>
      <c r="N153" s="193">
        <v>3476355624</v>
      </c>
      <c r="O153" s="193"/>
      <c r="P153" s="193">
        <f>VLOOKUP(B153,'درآمد ناشی از تغییر قیمت اوراق '!$A$8:$Q$293,17,0)</f>
        <v>-6419561748</v>
      </c>
      <c r="Q153" s="193"/>
      <c r="R153" s="193">
        <f>VLOOKUP(B153,'درآمد ناشی ازفروش'!$A$8:$Q$317,17,0)</f>
        <v>-544689588</v>
      </c>
      <c r="S153" s="193"/>
      <c r="T153" s="230">
        <f t="shared" si="7"/>
        <v>-3487895712</v>
      </c>
      <c r="U153" s="226"/>
      <c r="V153" s="221">
        <f>T153/درآمدها!$J$5</f>
        <v>2.9106283383264204E-3</v>
      </c>
    </row>
    <row r="154" spans="1:22" s="152" customFormat="1" ht="42.75" customHeight="1">
      <c r="A154" s="55"/>
      <c r="B154" s="242" t="s">
        <v>339</v>
      </c>
      <c r="C154" s="243"/>
      <c r="D154" s="193">
        <v>0</v>
      </c>
      <c r="E154" s="193"/>
      <c r="F154" s="193">
        <f>VLOOKUP(B154,'درآمد ناشی از تغییر قیمت اوراق '!$A$8:$Q$293,9,0)</f>
        <v>1534317339</v>
      </c>
      <c r="G154" s="193"/>
      <c r="H154" s="193">
        <f>VLOOKUP(B154,'درآمد ناشی ازفروش'!$A$8:$Q$317,9,0)</f>
        <v>-51086874</v>
      </c>
      <c r="I154" s="193"/>
      <c r="J154" s="230">
        <f t="shared" si="6"/>
        <v>1483230465</v>
      </c>
      <c r="K154" s="230"/>
      <c r="L154" s="221">
        <f t="shared" si="8"/>
        <v>-4.299912405823122E-3</v>
      </c>
      <c r="M154" s="221"/>
      <c r="N154" s="193">
        <v>0</v>
      </c>
      <c r="O154" s="193"/>
      <c r="P154" s="193">
        <f>VLOOKUP(B154,'درآمد ناشی از تغییر قیمت اوراق '!$A$8:$Q$293,17,0)</f>
        <v>811106254</v>
      </c>
      <c r="Q154" s="193"/>
      <c r="R154" s="193">
        <f>VLOOKUP(B154,'درآمد ناشی ازفروش'!$A$8:$Q$317,17,0)</f>
        <v>-120475248</v>
      </c>
      <c r="S154" s="193"/>
      <c r="T154" s="230">
        <f t="shared" si="7"/>
        <v>690631006</v>
      </c>
      <c r="U154" s="226"/>
      <c r="V154" s="221">
        <f>T154/درآمدها!$J$5</f>
        <v>-5.7632748894256044E-4</v>
      </c>
    </row>
    <row r="155" spans="1:22" s="152" customFormat="1" ht="42.75" customHeight="1">
      <c r="A155" s="55"/>
      <c r="B155" s="242" t="s">
        <v>170</v>
      </c>
      <c r="C155" s="243"/>
      <c r="D155" s="193">
        <v>0</v>
      </c>
      <c r="E155" s="193"/>
      <c r="F155" s="193">
        <f>VLOOKUP(B155,'درآمد ناشی از تغییر قیمت اوراق '!$A$8:$Q$293,9,0)</f>
        <v>-724788017</v>
      </c>
      <c r="G155" s="193"/>
      <c r="H155" s="193">
        <f>VLOOKUP(B155,'درآمد ناشی ازفروش'!$A$8:$Q$317,9,0)</f>
        <v>0</v>
      </c>
      <c r="I155" s="193"/>
      <c r="J155" s="230">
        <f t="shared" si="6"/>
        <v>-724788017</v>
      </c>
      <c r="K155" s="230"/>
      <c r="L155" s="221">
        <f t="shared" si="8"/>
        <v>2.1011737955977327E-3</v>
      </c>
      <c r="M155" s="221"/>
      <c r="N155" s="193">
        <v>17469542000</v>
      </c>
      <c r="O155" s="193"/>
      <c r="P155" s="193">
        <f>VLOOKUP(B155,'درآمد ناشی از تغییر قیمت اوراق '!$A$8:$Q$293,17,0)</f>
        <v>-5605692265</v>
      </c>
      <c r="Q155" s="193"/>
      <c r="R155" s="193">
        <f>VLOOKUP(B155,'درآمد ناشی ازفروش'!$A$8:$Q$317,17,0)</f>
        <v>-29951329171</v>
      </c>
      <c r="S155" s="193"/>
      <c r="T155" s="230">
        <f t="shared" si="7"/>
        <v>-18087479436</v>
      </c>
      <c r="U155" s="226"/>
      <c r="V155" s="221">
        <f>T155/درآمدها!$J$5</f>
        <v>1.5093894589276636E-2</v>
      </c>
    </row>
    <row r="156" spans="1:22" s="152" customFormat="1" ht="42.75" customHeight="1">
      <c r="A156" s="55"/>
      <c r="B156" s="242" t="s">
        <v>189</v>
      </c>
      <c r="C156" s="243"/>
      <c r="D156" s="193">
        <v>0</v>
      </c>
      <c r="E156" s="193"/>
      <c r="F156" s="193">
        <f>VLOOKUP(B156,'درآمد ناشی از تغییر قیمت اوراق '!$A$8:$Q$293,9,0)</f>
        <v>2937392610</v>
      </c>
      <c r="G156" s="193"/>
      <c r="H156" s="193">
        <f>VLOOKUP(B156,'درآمد ناشی ازفروش'!$A$8:$Q$317,9,0)</f>
        <v>-2603375457</v>
      </c>
      <c r="I156" s="193"/>
      <c r="J156" s="230">
        <f t="shared" si="6"/>
        <v>334017153</v>
      </c>
      <c r="K156" s="230"/>
      <c r="L156" s="221">
        <f t="shared" si="8"/>
        <v>-9.6832187164010272E-4</v>
      </c>
      <c r="M156" s="221"/>
      <c r="N156" s="193">
        <v>2882257300</v>
      </c>
      <c r="O156" s="193"/>
      <c r="P156" s="193">
        <f>VLOOKUP(B156,'درآمد ناشی از تغییر قیمت اوراق '!$A$8:$Q$293,17,0)</f>
        <v>-15576012295</v>
      </c>
      <c r="Q156" s="193"/>
      <c r="R156" s="193">
        <f>VLOOKUP(B156,'درآمد ناشی ازفروش'!$A$8:$Q$317,17,0)</f>
        <v>-5696931987</v>
      </c>
      <c r="S156" s="193"/>
      <c r="T156" s="230">
        <f t="shared" si="7"/>
        <v>-18390686982</v>
      </c>
      <c r="U156" s="226"/>
      <c r="V156" s="221">
        <f>T156/درآمدها!$J$5</f>
        <v>1.5346919492729372E-2</v>
      </c>
    </row>
    <row r="157" spans="1:22" s="152" customFormat="1" ht="42.75" customHeight="1">
      <c r="A157" s="55"/>
      <c r="B157" s="242" t="s">
        <v>142</v>
      </c>
      <c r="C157" s="243"/>
      <c r="D157" s="193">
        <v>0</v>
      </c>
      <c r="E157" s="193"/>
      <c r="F157" s="193">
        <f>VLOOKUP(B157,'درآمد ناشی از تغییر قیمت اوراق '!$A$8:$Q$293,9,0)</f>
        <v>-647708366</v>
      </c>
      <c r="G157" s="193"/>
      <c r="H157" s="193">
        <f>VLOOKUP(B157,'درآمد ناشی ازفروش'!$A$8:$Q$317,9,0)</f>
        <v>-15872447</v>
      </c>
      <c r="I157" s="193"/>
      <c r="J157" s="230">
        <f t="shared" si="6"/>
        <v>-663580813</v>
      </c>
      <c r="K157" s="230"/>
      <c r="L157" s="221">
        <f t="shared" si="8"/>
        <v>1.9237329851399009E-3</v>
      </c>
      <c r="M157" s="221"/>
      <c r="N157" s="193">
        <v>14348940200</v>
      </c>
      <c r="O157" s="193"/>
      <c r="P157" s="193">
        <f>VLOOKUP(B157,'درآمد ناشی از تغییر قیمت اوراق '!$A$8:$Q$293,17,0)</f>
        <v>-2417215261</v>
      </c>
      <c r="Q157" s="193"/>
      <c r="R157" s="193">
        <f>VLOOKUP(B157,'درآمد ناشی ازفروش'!$A$8:$Q$317,17,0)</f>
        <v>-2125616078</v>
      </c>
      <c r="S157" s="193"/>
      <c r="T157" s="230">
        <f t="shared" si="7"/>
        <v>9806108861</v>
      </c>
      <c r="U157" s="226"/>
      <c r="V157" s="221">
        <f>T157/درآمدها!$J$5</f>
        <v>-8.1831398345262266E-3</v>
      </c>
    </row>
    <row r="158" spans="1:22" s="152" customFormat="1" ht="42.75" customHeight="1">
      <c r="A158" s="55"/>
      <c r="B158" s="242" t="s">
        <v>219</v>
      </c>
      <c r="C158" s="243"/>
      <c r="D158" s="193">
        <v>0</v>
      </c>
      <c r="E158" s="193"/>
      <c r="F158" s="193">
        <f>VLOOKUP(B158,'درآمد ناشی از تغییر قیمت اوراق '!$A$8:$Q$293,9,0)</f>
        <v>6755555804</v>
      </c>
      <c r="G158" s="193"/>
      <c r="H158" s="193">
        <f>VLOOKUP(B158,'درآمد ناشی ازفروش'!$A$8:$Q$317,9,0)</f>
        <v>1211796069</v>
      </c>
      <c r="I158" s="193"/>
      <c r="J158" s="230">
        <f t="shared" si="6"/>
        <v>7967351873</v>
      </c>
      <c r="K158" s="230"/>
      <c r="L158" s="221">
        <f t="shared" si="8"/>
        <v>-2.3097499659481973E-2</v>
      </c>
      <c r="M158" s="221"/>
      <c r="N158" s="193">
        <v>13125492245</v>
      </c>
      <c r="O158" s="193"/>
      <c r="P158" s="193">
        <f>VLOOKUP(B158,'درآمد ناشی از تغییر قیمت اوراق '!$A$8:$Q$293,17,0)</f>
        <v>29619412763</v>
      </c>
      <c r="Q158" s="193"/>
      <c r="R158" s="193">
        <f>VLOOKUP(B158,'درآمد ناشی ازفروش'!$A$8:$Q$317,17,0)</f>
        <v>12517516299</v>
      </c>
      <c r="S158" s="193"/>
      <c r="T158" s="230">
        <f t="shared" si="7"/>
        <v>55262421307</v>
      </c>
      <c r="U158" s="226"/>
      <c r="V158" s="221">
        <f>T158/درآمدها!$J$5</f>
        <v>-4.6116163664898013E-2</v>
      </c>
    </row>
    <row r="159" spans="1:22" s="152" customFormat="1" ht="42.75" customHeight="1">
      <c r="A159" s="55"/>
      <c r="B159" s="242" t="s">
        <v>245</v>
      </c>
      <c r="C159" s="243"/>
      <c r="D159" s="193">
        <v>0</v>
      </c>
      <c r="E159" s="193"/>
      <c r="F159" s="193">
        <f>VLOOKUP(B159,'درآمد ناشی از تغییر قیمت اوراق '!$A$8:$Q$293,9,0)</f>
        <v>-2977533872</v>
      </c>
      <c r="G159" s="193"/>
      <c r="H159" s="193">
        <f>VLOOKUP(B159,'درآمد ناشی ازفروش'!$A$8:$Q$317,9,0)</f>
        <v>0</v>
      </c>
      <c r="I159" s="193"/>
      <c r="J159" s="230">
        <f t="shared" si="6"/>
        <v>-2977533872</v>
      </c>
      <c r="K159" s="230"/>
      <c r="L159" s="221">
        <f t="shared" si="8"/>
        <v>8.6319254742191105E-3</v>
      </c>
      <c r="M159" s="221"/>
      <c r="N159" s="193">
        <v>963807810</v>
      </c>
      <c r="O159" s="193"/>
      <c r="P159" s="193">
        <f>VLOOKUP(B159,'درآمد ناشی از تغییر قیمت اوراق '!$A$8:$Q$293,17,0)</f>
        <v>-15176680568</v>
      </c>
      <c r="Q159" s="193"/>
      <c r="R159" s="193">
        <f>VLOOKUP(B159,'درآمد ناشی ازفروش'!$A$8:$Q$317,17,0)</f>
        <v>-858571078</v>
      </c>
      <c r="S159" s="193"/>
      <c r="T159" s="230">
        <f t="shared" si="7"/>
        <v>-15071443836</v>
      </c>
      <c r="U159" s="226"/>
      <c r="V159" s="221">
        <f>T159/درآمدها!$J$5</f>
        <v>1.2577030723032311E-2</v>
      </c>
    </row>
    <row r="160" spans="1:22" s="152" customFormat="1" ht="49.5" customHeight="1">
      <c r="A160" s="55"/>
      <c r="B160" s="242" t="s">
        <v>247</v>
      </c>
      <c r="C160" s="243"/>
      <c r="D160" s="193">
        <v>1923832997</v>
      </c>
      <c r="E160" s="193"/>
      <c r="F160" s="193">
        <f>VLOOKUP(B160,'درآمد ناشی از تغییر قیمت اوراق '!$A$8:$Q$293,9,0)</f>
        <v>9319824163</v>
      </c>
      <c r="G160" s="193"/>
      <c r="H160" s="193">
        <f>VLOOKUP(B160,'درآمد ناشی ازفروش'!$A$8:$Q$317,9,0)</f>
        <v>-2284746038</v>
      </c>
      <c r="I160" s="193"/>
      <c r="J160" s="230">
        <f t="shared" si="6"/>
        <v>8958911122</v>
      </c>
      <c r="K160" s="230"/>
      <c r="L160" s="221">
        <f t="shared" si="8"/>
        <v>-2.5972048164581454E-2</v>
      </c>
      <c r="M160" s="221"/>
      <c r="N160" s="193">
        <v>6362961500</v>
      </c>
      <c r="O160" s="193"/>
      <c r="P160" s="193">
        <f>VLOOKUP(B160,'درآمد ناشی از تغییر قیمت اوراق '!$A$8:$Q$293,17,0)</f>
        <v>-19253021994</v>
      </c>
      <c r="Q160" s="193"/>
      <c r="R160" s="193">
        <f>VLOOKUP(B160,'درآمد ناشی ازفروش'!$A$8:$Q$317,17,0)</f>
        <v>-15300462400</v>
      </c>
      <c r="S160" s="193"/>
      <c r="T160" s="230">
        <f t="shared" si="7"/>
        <v>-28190522894</v>
      </c>
      <c r="U160" s="226"/>
      <c r="V160" s="221">
        <f>T160/درآمدها!$J$5</f>
        <v>2.3524824588423972E-2</v>
      </c>
    </row>
    <row r="161" spans="1:22" s="152" customFormat="1" ht="42.75" customHeight="1">
      <c r="A161" s="55"/>
      <c r="B161" s="242" t="s">
        <v>328</v>
      </c>
      <c r="C161" s="243"/>
      <c r="D161" s="193">
        <v>0</v>
      </c>
      <c r="E161" s="193"/>
      <c r="F161" s="193">
        <f>VLOOKUP(B161,'درآمد ناشی از تغییر قیمت اوراق '!$A$8:$Q$293,9,0)</f>
        <v>-1461129000</v>
      </c>
      <c r="G161" s="193"/>
      <c r="H161" s="193">
        <f>VLOOKUP(B161,'درآمد ناشی ازفروش'!$A$8:$Q$317,9,0)</f>
        <v>-6463151</v>
      </c>
      <c r="I161" s="193"/>
      <c r="J161" s="230">
        <f t="shared" si="6"/>
        <v>-1467592151</v>
      </c>
      <c r="K161" s="230"/>
      <c r="L161" s="221">
        <f t="shared" si="8"/>
        <v>4.2545766458306541E-3</v>
      </c>
      <c r="M161" s="221"/>
      <c r="N161" s="193">
        <v>0</v>
      </c>
      <c r="O161" s="193"/>
      <c r="P161" s="193">
        <f>VLOOKUP(B161,'درآمد ناشی از تغییر قیمت اوراق '!$A$8:$Q$293,17,0)</f>
        <v>-7528778200</v>
      </c>
      <c r="Q161" s="193"/>
      <c r="R161" s="193">
        <f>VLOOKUP(B161,'درآمد ناشی ازفروش'!$A$8:$Q$317,17,0)</f>
        <v>-531725842</v>
      </c>
      <c r="S161" s="193"/>
      <c r="T161" s="230">
        <f t="shared" si="7"/>
        <v>-8060504042</v>
      </c>
      <c r="U161" s="226"/>
      <c r="V161" s="221">
        <f>T161/درآمدها!$J$5</f>
        <v>6.7264429395416095E-3</v>
      </c>
    </row>
    <row r="162" spans="1:22" s="152" customFormat="1" ht="42.75" customHeight="1">
      <c r="A162" s="55"/>
      <c r="B162" s="242" t="s">
        <v>286</v>
      </c>
      <c r="C162" s="243"/>
      <c r="D162" s="193">
        <v>0</v>
      </c>
      <c r="E162" s="193"/>
      <c r="F162" s="193">
        <f>VLOOKUP(B162,'درآمد ناشی از تغییر قیمت اوراق '!$A$8:$Q$293,9,0)</f>
        <v>1707310681</v>
      </c>
      <c r="G162" s="193"/>
      <c r="H162" s="193">
        <f>VLOOKUP(B162,'درآمد ناشی ازفروش'!$A$8:$Q$317,9,0)</f>
        <v>-55900884</v>
      </c>
      <c r="I162" s="193"/>
      <c r="J162" s="230">
        <f t="shared" si="6"/>
        <v>1651409797</v>
      </c>
      <c r="K162" s="230"/>
      <c r="L162" s="221">
        <f t="shared" si="8"/>
        <v>-4.7874673833766916E-3</v>
      </c>
      <c r="M162" s="221"/>
      <c r="N162" s="193">
        <v>6941006600</v>
      </c>
      <c r="O162" s="193"/>
      <c r="P162" s="193">
        <f>VLOOKUP(B162,'درآمد ناشی از تغییر قیمت اوراق '!$A$8:$Q$293,17,0)</f>
        <v>1986908062</v>
      </c>
      <c r="Q162" s="193"/>
      <c r="R162" s="193">
        <f>VLOOKUP(B162,'درآمد ناشی ازفروش'!$A$8:$Q$317,17,0)</f>
        <v>-1336793617</v>
      </c>
      <c r="S162" s="193"/>
      <c r="T162" s="230">
        <f t="shared" si="7"/>
        <v>7591121045</v>
      </c>
      <c r="U162" s="226"/>
      <c r="V162" s="221">
        <f>T162/درآمدها!$J$5</f>
        <v>-6.334745605273152E-3</v>
      </c>
    </row>
    <row r="163" spans="1:22" s="152" customFormat="1" ht="42.75" customHeight="1">
      <c r="A163" s="55"/>
      <c r="B163" s="242" t="s">
        <v>265</v>
      </c>
      <c r="C163" s="243"/>
      <c r="D163" s="193">
        <v>0</v>
      </c>
      <c r="E163" s="193"/>
      <c r="F163" s="193">
        <f>VLOOKUP(B163,'درآمد ناشی از تغییر قیمت اوراق '!$A$8:$Q$293,9,0)</f>
        <v>-1822160850</v>
      </c>
      <c r="G163" s="193"/>
      <c r="H163" s="193">
        <f>VLOOKUP(B163,'درآمد ناشی ازفروش'!$A$8:$Q$317,9,0)</f>
        <v>-4186735</v>
      </c>
      <c r="I163" s="193"/>
      <c r="J163" s="230">
        <f t="shared" si="6"/>
        <v>-1826347585</v>
      </c>
      <c r="K163" s="230"/>
      <c r="L163" s="221">
        <f t="shared" si="8"/>
        <v>5.294615249213209E-3</v>
      </c>
      <c r="M163" s="221"/>
      <c r="N163" s="193">
        <v>1219224000</v>
      </c>
      <c r="O163" s="193"/>
      <c r="P163" s="193">
        <f>VLOOKUP(B163,'درآمد ناشی از تغییر قیمت اوراق '!$A$8:$Q$293,17,0)</f>
        <v>-8926200786</v>
      </c>
      <c r="Q163" s="193"/>
      <c r="R163" s="193">
        <f>VLOOKUP(B163,'درآمد ناشی ازفروش'!$A$8:$Q$317,17,0)</f>
        <v>-678451115</v>
      </c>
      <c r="S163" s="193"/>
      <c r="T163" s="230">
        <f t="shared" si="7"/>
        <v>-8385427901</v>
      </c>
      <c r="U163" s="226"/>
      <c r="V163" s="221">
        <f>T163/درآمدها!$J$5</f>
        <v>6.9975899777256967E-3</v>
      </c>
    </row>
    <row r="164" spans="1:22" s="152" customFormat="1" ht="42.75" customHeight="1">
      <c r="A164" s="55"/>
      <c r="B164" s="242" t="s">
        <v>182</v>
      </c>
      <c r="C164" s="243"/>
      <c r="D164" s="193">
        <v>0</v>
      </c>
      <c r="E164" s="193"/>
      <c r="F164" s="193">
        <f>VLOOKUP(B164,'درآمد ناشی از تغییر قیمت اوراق '!$A$8:$Q$293,9,0)</f>
        <v>-945325464</v>
      </c>
      <c r="G164" s="193"/>
      <c r="H164" s="193">
        <f>VLOOKUP(B164,'درآمد ناشی ازفروش'!$A$8:$Q$317,9,0)</f>
        <v>-2592950</v>
      </c>
      <c r="I164" s="193"/>
      <c r="J164" s="230">
        <f t="shared" si="6"/>
        <v>-947918414</v>
      </c>
      <c r="K164" s="230"/>
      <c r="L164" s="221">
        <f t="shared" si="8"/>
        <v>2.748032921550582E-3</v>
      </c>
      <c r="M164" s="221"/>
      <c r="N164" s="193">
        <v>0</v>
      </c>
      <c r="O164" s="193"/>
      <c r="P164" s="193">
        <f>VLOOKUP(B164,'درآمد ناشی از تغییر قیمت اوراق '!$A$8:$Q$293,17,0)</f>
        <v>-978710593</v>
      </c>
      <c r="Q164" s="193"/>
      <c r="R164" s="193">
        <f>VLOOKUP(B164,'درآمد ناشی ازفروش'!$A$8:$Q$317,17,0)</f>
        <v>17546514387</v>
      </c>
      <c r="S164" s="193"/>
      <c r="T164" s="230">
        <f t="shared" si="7"/>
        <v>16567803794</v>
      </c>
      <c r="U164" s="226"/>
      <c r="V164" s="221">
        <f>T164/درآمدها!$J$5</f>
        <v>-1.3825734255969745E-2</v>
      </c>
    </row>
    <row r="165" spans="1:22" s="152" customFormat="1" ht="42.75" customHeight="1">
      <c r="A165" s="55"/>
      <c r="B165" s="242" t="s">
        <v>101</v>
      </c>
      <c r="C165" s="243"/>
      <c r="D165" s="193">
        <v>0</v>
      </c>
      <c r="E165" s="193"/>
      <c r="F165" s="193">
        <f>VLOOKUP(B165,'درآمد ناشی از تغییر قیمت اوراق '!$A$8:$Q$293,9,0)</f>
        <v>-988498022</v>
      </c>
      <c r="G165" s="193"/>
      <c r="H165" s="193">
        <f>VLOOKUP(B165,'درآمد ناشی ازفروش'!$A$8:$Q$317,9,0)</f>
        <v>-286653251</v>
      </c>
      <c r="I165" s="193"/>
      <c r="J165" s="230">
        <f t="shared" si="6"/>
        <v>-1275151273</v>
      </c>
      <c r="K165" s="230"/>
      <c r="L165" s="221">
        <f t="shared" si="8"/>
        <v>3.6966870000703814E-3</v>
      </c>
      <c r="M165" s="221"/>
      <c r="N165" s="193">
        <v>184705425</v>
      </c>
      <c r="O165" s="193"/>
      <c r="P165" s="193">
        <f>VLOOKUP(B165,'درآمد ناشی از تغییر قیمت اوراق '!$A$8:$Q$293,17,0)</f>
        <v>-11477130377</v>
      </c>
      <c r="Q165" s="193"/>
      <c r="R165" s="193">
        <f>VLOOKUP(B165,'درآمد ناشی ازفروش'!$A$8:$Q$317,17,0)</f>
        <v>-1934769502</v>
      </c>
      <c r="S165" s="193"/>
      <c r="T165" s="230">
        <f t="shared" si="7"/>
        <v>-13227194454</v>
      </c>
      <c r="U165" s="226"/>
      <c r="V165" s="221">
        <f>T165/درآمدها!$J$5</f>
        <v>1.1038015523775634E-2</v>
      </c>
    </row>
    <row r="166" spans="1:22" s="152" customFormat="1" ht="42.75" customHeight="1">
      <c r="A166" s="55"/>
      <c r="B166" s="242" t="s">
        <v>114</v>
      </c>
      <c r="C166" s="243"/>
      <c r="D166" s="193">
        <v>0</v>
      </c>
      <c r="E166" s="193"/>
      <c r="F166" s="193">
        <v>0</v>
      </c>
      <c r="G166" s="193"/>
      <c r="H166" s="193">
        <f>VLOOKUP(B166,'درآمد ناشی ازفروش'!$A$8:$Q$317,9,0)</f>
        <v>0</v>
      </c>
      <c r="I166" s="193"/>
      <c r="J166" s="230">
        <f t="shared" si="6"/>
        <v>0</v>
      </c>
      <c r="K166" s="230"/>
      <c r="L166" s="221">
        <f t="shared" si="8"/>
        <v>0</v>
      </c>
      <c r="M166" s="221"/>
      <c r="N166" s="193">
        <v>0</v>
      </c>
      <c r="O166" s="193"/>
      <c r="P166" s="193">
        <v>0</v>
      </c>
      <c r="Q166" s="193"/>
      <c r="R166" s="193">
        <f>VLOOKUP(B166,'درآمد ناشی ازفروش'!$A$8:$Q$317,17,0)</f>
        <v>3778182794</v>
      </c>
      <c r="S166" s="193"/>
      <c r="T166" s="230">
        <f t="shared" si="7"/>
        <v>3778182794</v>
      </c>
      <c r="U166" s="226"/>
      <c r="V166" s="221">
        <f>T166/درآمدها!$J$5</f>
        <v>-3.1528711910047192E-3</v>
      </c>
    </row>
    <row r="167" spans="1:22" s="152" customFormat="1" ht="42.75" customHeight="1">
      <c r="A167" s="55"/>
      <c r="B167" s="242" t="s">
        <v>112</v>
      </c>
      <c r="C167" s="243"/>
      <c r="D167" s="193">
        <v>0</v>
      </c>
      <c r="E167" s="193"/>
      <c r="F167" s="193">
        <f>VLOOKUP(B167,'درآمد ناشی از تغییر قیمت اوراق '!$A$8:$Q$293,9,0)</f>
        <v>-10263069225</v>
      </c>
      <c r="G167" s="193"/>
      <c r="H167" s="193">
        <f>VLOOKUP(B167,'درآمد ناشی ازفروش'!$A$8:$Q$317,9,0)</f>
        <v>0</v>
      </c>
      <c r="I167" s="193"/>
      <c r="J167" s="230">
        <f t="shared" si="6"/>
        <v>-10263069225</v>
      </c>
      <c r="K167" s="230"/>
      <c r="L167" s="221">
        <f t="shared" si="8"/>
        <v>2.9752826498476079E-2</v>
      </c>
      <c r="M167" s="221"/>
      <c r="N167" s="193">
        <v>6551905849</v>
      </c>
      <c r="O167" s="193"/>
      <c r="P167" s="193">
        <f>VLOOKUP(B167,'درآمد ناشی از تغییر قیمت اوراق '!$A$8:$Q$293,17,0)</f>
        <v>-10349109564</v>
      </c>
      <c r="Q167" s="193"/>
      <c r="R167" s="193">
        <f>VLOOKUP(B167,'درآمد ناشی ازفروش'!$A$8:$Q$317,17,0)</f>
        <v>-467877563</v>
      </c>
      <c r="S167" s="193"/>
      <c r="T167" s="230">
        <f t="shared" si="7"/>
        <v>-4265081278</v>
      </c>
      <c r="U167" s="226"/>
      <c r="V167" s="221">
        <f>T167/درآمدها!$J$5</f>
        <v>3.5591850955583463E-3</v>
      </c>
    </row>
    <row r="168" spans="1:22" s="152" customFormat="1" ht="42.75" customHeight="1">
      <c r="A168" s="55"/>
      <c r="B168" s="242" t="s">
        <v>120</v>
      </c>
      <c r="C168" s="243"/>
      <c r="D168" s="193">
        <v>4335338797</v>
      </c>
      <c r="E168" s="193"/>
      <c r="F168" s="193">
        <f>VLOOKUP(B168,'درآمد ناشی از تغییر قیمت اوراق '!$A$8:$Q$293,9,0)</f>
        <v>174274493</v>
      </c>
      <c r="G168" s="193"/>
      <c r="H168" s="193">
        <f>VLOOKUP(B168,'درآمد ناشی ازفروش'!$A$8:$Q$317,9,0)</f>
        <v>-169839702</v>
      </c>
      <c r="I168" s="193"/>
      <c r="J168" s="230">
        <f t="shared" si="6"/>
        <v>4339773588</v>
      </c>
      <c r="K168" s="230"/>
      <c r="L168" s="221">
        <f t="shared" si="8"/>
        <v>-1.2581083472759389E-2</v>
      </c>
      <c r="M168" s="221"/>
      <c r="N168" s="193">
        <v>2871720705</v>
      </c>
      <c r="O168" s="193"/>
      <c r="P168" s="193">
        <f>VLOOKUP(B168,'درآمد ناشی از تغییر قیمت اوراق '!$A$8:$Q$293,17,0)</f>
        <v>-4574623898</v>
      </c>
      <c r="Q168" s="193"/>
      <c r="R168" s="193">
        <f>VLOOKUP(B168,'درآمد ناشی ازفروش'!$A$8:$Q$317,17,0)</f>
        <v>-2252392782</v>
      </c>
      <c r="S168" s="193"/>
      <c r="T168" s="230">
        <f t="shared" si="7"/>
        <v>-3955295975</v>
      </c>
      <c r="U168" s="226"/>
      <c r="V168" s="221">
        <f>T168/درآمدها!$J$5</f>
        <v>3.3006710928011338E-3</v>
      </c>
    </row>
    <row r="169" spans="1:22" s="152" customFormat="1" ht="42.75" customHeight="1">
      <c r="A169" s="55"/>
      <c r="B169" s="242" t="s">
        <v>94</v>
      </c>
      <c r="C169" s="243"/>
      <c r="D169" s="193">
        <v>0</v>
      </c>
      <c r="E169" s="193"/>
      <c r="F169" s="193">
        <f>VLOOKUP(B169,'درآمد ناشی از تغییر قیمت اوراق '!$A$8:$Q$293,9,0)</f>
        <v>-1500607274</v>
      </c>
      <c r="G169" s="193"/>
      <c r="H169" s="193">
        <f>VLOOKUP(B169,'درآمد ناشی ازفروش'!$A$8:$Q$317,9,0)</f>
        <v>-304118525</v>
      </c>
      <c r="I169" s="193"/>
      <c r="J169" s="230">
        <f t="shared" si="6"/>
        <v>-1804725799</v>
      </c>
      <c r="K169" s="230"/>
      <c r="L169" s="221">
        <f t="shared" si="8"/>
        <v>5.2319332938115899E-3</v>
      </c>
      <c r="M169" s="221"/>
      <c r="N169" s="193">
        <v>2189157390</v>
      </c>
      <c r="O169" s="193"/>
      <c r="P169" s="193">
        <f>VLOOKUP(B169,'درآمد ناشی از تغییر قیمت اوراق '!$A$8:$Q$293,17,0)</f>
        <v>-21125090751</v>
      </c>
      <c r="Q169" s="193"/>
      <c r="R169" s="193">
        <f>VLOOKUP(B169,'درآمد ناشی ازفروش'!$A$8:$Q$317,17,0)</f>
        <v>-7147637851</v>
      </c>
      <c r="S169" s="193"/>
      <c r="T169" s="230">
        <f t="shared" si="7"/>
        <v>-26083571212</v>
      </c>
      <c r="U169" s="226"/>
      <c r="V169" s="221">
        <f>T169/درآمدها!$J$5</f>
        <v>2.1766585873884758E-2</v>
      </c>
    </row>
    <row r="170" spans="1:22" s="152" customFormat="1" ht="42.75" customHeight="1">
      <c r="A170" s="55"/>
      <c r="B170" s="242" t="s">
        <v>374</v>
      </c>
      <c r="C170" s="243"/>
      <c r="D170" s="193">
        <v>0</v>
      </c>
      <c r="E170" s="193"/>
      <c r="F170" s="193">
        <f>VLOOKUP(B170,'درآمد ناشی از تغییر قیمت اوراق '!$A$8:$Q$293,9,0)</f>
        <v>-1886710421</v>
      </c>
      <c r="G170" s="193"/>
      <c r="H170" s="193">
        <f>VLOOKUP(B170,'درآمد ناشی ازفروش'!$A$8:$Q$317,9,0)</f>
        <v>0</v>
      </c>
      <c r="I170" s="193"/>
      <c r="J170" s="230">
        <f t="shared" si="6"/>
        <v>-1886710421</v>
      </c>
      <c r="K170" s="230"/>
      <c r="L170" s="221">
        <f t="shared" si="8"/>
        <v>5.4696082213047488E-3</v>
      </c>
      <c r="M170" s="221"/>
      <c r="N170" s="193">
        <v>0</v>
      </c>
      <c r="O170" s="193"/>
      <c r="P170" s="193">
        <f>VLOOKUP(B170,'درآمد ناشی از تغییر قیمت اوراق '!$A$8:$Q$293,17,0)</f>
        <v>-6631717922</v>
      </c>
      <c r="Q170" s="193"/>
      <c r="R170" s="193">
        <f>VLOOKUP(B170,'درآمد ناشی ازفروش'!$A$8:$Q$317,17,0)</f>
        <v>106611072</v>
      </c>
      <c r="S170" s="193"/>
      <c r="T170" s="230">
        <f t="shared" si="7"/>
        <v>-6525106850</v>
      </c>
      <c r="U170" s="226"/>
      <c r="V170" s="221">
        <f>T170/درآمدها!$J$5</f>
        <v>5.4451630657636604E-3</v>
      </c>
    </row>
    <row r="171" spans="1:22" s="152" customFormat="1" ht="42.75" customHeight="1">
      <c r="A171" s="55"/>
      <c r="B171" s="242" t="s">
        <v>163</v>
      </c>
      <c r="C171" s="243"/>
      <c r="D171" s="193">
        <v>0</v>
      </c>
      <c r="E171" s="193"/>
      <c r="F171" s="193">
        <f>VLOOKUP(B171,'درآمد ناشی از تغییر قیمت اوراق '!$A$8:$Q$293,9,0)</f>
        <v>-3117480098</v>
      </c>
      <c r="G171" s="193"/>
      <c r="H171" s="193">
        <f>VLOOKUP(B171,'درآمد ناشی ازفروش'!$A$8:$Q$317,9,0)</f>
        <v>-3393791</v>
      </c>
      <c r="I171" s="193"/>
      <c r="J171" s="230">
        <f t="shared" si="6"/>
        <v>-3120873889</v>
      </c>
      <c r="K171" s="230"/>
      <c r="L171" s="221">
        <f t="shared" si="8"/>
        <v>9.0474708206054501E-3</v>
      </c>
      <c r="M171" s="221"/>
      <c r="N171" s="193">
        <v>332865050</v>
      </c>
      <c r="O171" s="193"/>
      <c r="P171" s="193">
        <f>VLOOKUP(B171,'درآمد ناشی از تغییر قیمت اوراق '!$A$8:$Q$293,17,0)</f>
        <v>-24951567666</v>
      </c>
      <c r="Q171" s="193"/>
      <c r="R171" s="193">
        <f>VLOOKUP(B171,'درآمد ناشی ازفروش'!$A$8:$Q$317,17,0)</f>
        <v>-11003540532</v>
      </c>
      <c r="S171" s="193"/>
      <c r="T171" s="230">
        <f t="shared" si="7"/>
        <v>-35622243148</v>
      </c>
      <c r="U171" s="226"/>
      <c r="V171" s="221">
        <f>T171/درآمدها!$J$5</f>
        <v>2.9726551176574557E-2</v>
      </c>
    </row>
    <row r="172" spans="1:22" s="152" customFormat="1" ht="42.75" customHeight="1">
      <c r="A172" s="55"/>
      <c r="B172" s="242" t="s">
        <v>289</v>
      </c>
      <c r="C172" s="243"/>
      <c r="D172" s="193">
        <v>0</v>
      </c>
      <c r="E172" s="193"/>
      <c r="F172" s="193">
        <f>VLOOKUP(B172,'درآمد ناشی از تغییر قیمت اوراق '!$A$8:$Q$293,9,0)</f>
        <v>-4117282165</v>
      </c>
      <c r="G172" s="193"/>
      <c r="H172" s="193">
        <f>VLOOKUP(B172,'درآمد ناشی ازفروش'!$A$8:$Q$317,9,0)</f>
        <v>-600674851</v>
      </c>
      <c r="I172" s="193"/>
      <c r="J172" s="230">
        <f t="shared" si="6"/>
        <v>-4717957016</v>
      </c>
      <c r="K172" s="230"/>
      <c r="L172" s="221">
        <f t="shared" si="8"/>
        <v>1.3677444188175193E-2</v>
      </c>
      <c r="M172" s="221"/>
      <c r="N172" s="193">
        <v>3563607097</v>
      </c>
      <c r="O172" s="193"/>
      <c r="P172" s="193">
        <f>VLOOKUP(B172,'درآمد ناشی از تغییر قیمت اوراق '!$A$8:$Q$293,17,0)</f>
        <v>-23165379661</v>
      </c>
      <c r="Q172" s="193"/>
      <c r="R172" s="193">
        <f>VLOOKUP(B172,'درآمد ناشی ازفروش'!$A$8:$Q$317,17,0)</f>
        <v>-3831631807</v>
      </c>
      <c r="S172" s="193"/>
      <c r="T172" s="230">
        <f t="shared" si="7"/>
        <v>-23433404371</v>
      </c>
      <c r="U172" s="226"/>
      <c r="V172" s="221">
        <f>T172/درآمدها!$J$5</f>
        <v>1.9555037322656857E-2</v>
      </c>
    </row>
    <row r="173" spans="1:22" s="152" customFormat="1" ht="42.75" customHeight="1">
      <c r="A173" s="55"/>
      <c r="B173" s="242" t="s">
        <v>392</v>
      </c>
      <c r="C173" s="243"/>
      <c r="D173" s="193">
        <v>0</v>
      </c>
      <c r="E173" s="193"/>
      <c r="F173" s="193">
        <f>VLOOKUP(B173,'درآمد ناشی از تغییر قیمت اوراق '!$A$8:$Q$293,9,0)</f>
        <v>-38811435</v>
      </c>
      <c r="G173" s="193"/>
      <c r="H173" s="193">
        <f>VLOOKUP(B173,'درآمد ناشی ازفروش'!$A$8:$Q$317,9,0)</f>
        <v>-16343462</v>
      </c>
      <c r="I173" s="193"/>
      <c r="J173" s="230">
        <f t="shared" si="6"/>
        <v>-55154897</v>
      </c>
      <c r="K173" s="230"/>
      <c r="L173" s="221">
        <f t="shared" si="8"/>
        <v>1.5989506111728665E-4</v>
      </c>
      <c r="M173" s="221"/>
      <c r="N173" s="193">
        <v>103633962</v>
      </c>
      <c r="O173" s="193"/>
      <c r="P173" s="193">
        <f>VLOOKUP(B173,'درآمد ناشی از تغییر قیمت اوراق '!$A$8:$Q$293,17,0)</f>
        <v>-636647295</v>
      </c>
      <c r="Q173" s="193"/>
      <c r="R173" s="193">
        <f>VLOOKUP(B173,'درآمد ناشی ازفروش'!$A$8:$Q$317,17,0)</f>
        <v>-54381070</v>
      </c>
      <c r="S173" s="193"/>
      <c r="T173" s="230">
        <f t="shared" si="7"/>
        <v>-587394403</v>
      </c>
      <c r="U173" s="226"/>
      <c r="V173" s="221">
        <f>T173/درآمدها!$J$5</f>
        <v>4.9017715445562316E-4</v>
      </c>
    </row>
    <row r="174" spans="1:22" s="152" customFormat="1" ht="42.75" customHeight="1">
      <c r="A174" s="55"/>
      <c r="B174" s="242" t="s">
        <v>395</v>
      </c>
      <c r="C174" s="243"/>
      <c r="D174" s="193">
        <v>0</v>
      </c>
      <c r="E174" s="193"/>
      <c r="F174" s="193">
        <f>VLOOKUP(B174,'درآمد ناشی از تغییر قیمت اوراق '!$A$8:$Q$293,9,0)</f>
        <v>344678167</v>
      </c>
      <c r="G174" s="193"/>
      <c r="H174" s="193">
        <f>VLOOKUP(B174,'درآمد ناشی ازفروش'!$A$8:$Q$317,9,0)</f>
        <v>0</v>
      </c>
      <c r="I174" s="193"/>
      <c r="J174" s="230">
        <f t="shared" si="6"/>
        <v>344678167</v>
      </c>
      <c r="K174" s="230"/>
      <c r="L174" s="221">
        <f t="shared" si="8"/>
        <v>-9.9922834736250769E-4</v>
      </c>
      <c r="M174" s="221"/>
      <c r="N174" s="193">
        <v>81326345</v>
      </c>
      <c r="O174" s="193"/>
      <c r="P174" s="193">
        <f>VLOOKUP(B174,'درآمد ناشی از تغییر قیمت اوراق '!$A$8:$Q$293,17,0)</f>
        <v>-1094034737</v>
      </c>
      <c r="Q174" s="193"/>
      <c r="R174" s="193">
        <f>VLOOKUP(B174,'درآمد ناشی ازفروش'!$A$8:$Q$317,17,0)</f>
        <v>1366265154</v>
      </c>
      <c r="S174" s="193"/>
      <c r="T174" s="230">
        <f t="shared" si="7"/>
        <v>353556762</v>
      </c>
      <c r="U174" s="226"/>
      <c r="V174" s="221">
        <f>T174/درآمدها!$J$5</f>
        <v>-2.9504102635398113E-4</v>
      </c>
    </row>
    <row r="175" spans="1:22" s="152" customFormat="1" ht="42.75" customHeight="1">
      <c r="A175" s="55"/>
      <c r="B175" s="242" t="s">
        <v>195</v>
      </c>
      <c r="C175" s="243"/>
      <c r="D175" s="193">
        <v>0</v>
      </c>
      <c r="E175" s="193"/>
      <c r="F175" s="193">
        <f>VLOOKUP(B175,'درآمد ناشی از تغییر قیمت اوراق '!$A$8:$Q$293,9,0)</f>
        <v>-219512066</v>
      </c>
      <c r="G175" s="193"/>
      <c r="H175" s="193">
        <f>VLOOKUP(B175,'درآمد ناشی ازفروش'!$A$8:$Q$317,9,0)</f>
        <v>-494477673</v>
      </c>
      <c r="I175" s="193"/>
      <c r="J175" s="230">
        <f t="shared" si="6"/>
        <v>-713989739</v>
      </c>
      <c r="K175" s="230"/>
      <c r="L175" s="221">
        <f t="shared" si="8"/>
        <v>2.0698693890140079E-3</v>
      </c>
      <c r="M175" s="221"/>
      <c r="N175" s="193">
        <v>1713193760</v>
      </c>
      <c r="O175" s="193"/>
      <c r="P175" s="193">
        <f>VLOOKUP(B175,'درآمد ناشی از تغییر قیمت اوراق '!$A$8:$Q$293,17,0)</f>
        <v>-15795888696</v>
      </c>
      <c r="Q175" s="193"/>
      <c r="R175" s="193">
        <f>VLOOKUP(B175,'درآمد ناشی ازفروش'!$A$8:$Q$317,17,0)</f>
        <v>-14669750751</v>
      </c>
      <c r="S175" s="193"/>
      <c r="T175" s="230">
        <f t="shared" si="7"/>
        <v>-28752445687</v>
      </c>
      <c r="U175" s="226"/>
      <c r="V175" s="221">
        <f>T175/درآمدها!$J$5</f>
        <v>2.3993745835016945E-2</v>
      </c>
    </row>
    <row r="176" spans="1:22" s="152" customFormat="1" ht="42.75" customHeight="1">
      <c r="A176" s="55"/>
      <c r="B176" s="242" t="s">
        <v>172</v>
      </c>
      <c r="C176" s="243"/>
      <c r="D176" s="193">
        <v>0</v>
      </c>
      <c r="E176" s="193"/>
      <c r="F176" s="193">
        <f>VLOOKUP(B176,'درآمد ناشی از تغییر قیمت اوراق '!$A$8:$Q$293,9,0)</f>
        <v>1629964303</v>
      </c>
      <c r="G176" s="193"/>
      <c r="H176" s="193">
        <f>VLOOKUP(B176,'درآمد ناشی ازفروش'!$A$8:$Q$317,9,0)</f>
        <v>-9717325272</v>
      </c>
      <c r="I176" s="193"/>
      <c r="J176" s="230">
        <f t="shared" si="6"/>
        <v>-8087360969</v>
      </c>
      <c r="K176" s="230"/>
      <c r="L176" s="221">
        <f t="shared" si="8"/>
        <v>2.3445408236657819E-2</v>
      </c>
      <c r="M176" s="221"/>
      <c r="N176" s="193">
        <v>16235003070</v>
      </c>
      <c r="O176" s="193"/>
      <c r="P176" s="193">
        <f>VLOOKUP(B176,'درآمد ناشی از تغییر قیمت اوراق '!$A$8:$Q$293,17,0)</f>
        <v>-34836649973</v>
      </c>
      <c r="Q176" s="193"/>
      <c r="R176" s="193">
        <f>VLOOKUP(B176,'درآمد ناشی ازفروش'!$A$8:$Q$317,17,0)</f>
        <v>-17229128285</v>
      </c>
      <c r="S176" s="193"/>
      <c r="T176" s="230">
        <f t="shared" si="7"/>
        <v>-35830775188</v>
      </c>
      <c r="U176" s="226"/>
      <c r="V176" s="221">
        <f>T176/درآمدها!$J$5</f>
        <v>2.9900569930341993E-2</v>
      </c>
    </row>
    <row r="177" spans="1:22" s="152" customFormat="1" ht="42.75" customHeight="1">
      <c r="A177" s="55"/>
      <c r="B177" s="242" t="s">
        <v>83</v>
      </c>
      <c r="C177" s="243"/>
      <c r="D177" s="193">
        <v>0</v>
      </c>
      <c r="E177" s="193"/>
      <c r="F177" s="193">
        <f>VLOOKUP(B177,'درآمد ناشی از تغییر قیمت اوراق '!$A$8:$Q$293,9,0)</f>
        <v>2382915749</v>
      </c>
      <c r="G177" s="193"/>
      <c r="H177" s="193">
        <f>VLOOKUP(B177,'درآمد ناشی ازفروش'!$A$8:$Q$317,9,0)</f>
        <v>-193587779</v>
      </c>
      <c r="I177" s="193"/>
      <c r="J177" s="230">
        <f t="shared" si="6"/>
        <v>2189327970</v>
      </c>
      <c r="K177" s="230"/>
      <c r="L177" s="221">
        <f t="shared" si="8"/>
        <v>-6.3469020632734591E-3</v>
      </c>
      <c r="M177" s="221"/>
      <c r="N177" s="193">
        <v>4153430160</v>
      </c>
      <c r="O177" s="193"/>
      <c r="P177" s="193">
        <f>VLOOKUP(B177,'درآمد ناشی از تغییر قیمت اوراق '!$A$8:$Q$293,17,0)</f>
        <v>-15351365475</v>
      </c>
      <c r="Q177" s="193"/>
      <c r="R177" s="193">
        <f>VLOOKUP(B177,'درآمد ناشی ازفروش'!$A$8:$Q$317,17,0)</f>
        <v>-6000528178</v>
      </c>
      <c r="S177" s="193"/>
      <c r="T177" s="230">
        <f t="shared" si="7"/>
        <v>-17198463493</v>
      </c>
      <c r="U177" s="226"/>
      <c r="V177" s="221">
        <f>T177/درآمدها!$J$5</f>
        <v>1.4352016043992945E-2</v>
      </c>
    </row>
    <row r="178" spans="1:22" s="152" customFormat="1" ht="42.75" customHeight="1">
      <c r="A178" s="55"/>
      <c r="B178" s="242" t="s">
        <v>505</v>
      </c>
      <c r="C178" s="243"/>
      <c r="D178" s="193">
        <v>0</v>
      </c>
      <c r="E178" s="193"/>
      <c r="F178" s="193">
        <f>VLOOKUP(B178,'درآمد ناشی از تغییر قیمت اوراق '!$A$8:$Q$293,9,0)</f>
        <v>-2015308240</v>
      </c>
      <c r="G178" s="193"/>
      <c r="H178" s="193">
        <v>0</v>
      </c>
      <c r="I178" s="193"/>
      <c r="J178" s="230">
        <f t="shared" si="6"/>
        <v>-2015308240</v>
      </c>
      <c r="K178" s="230"/>
      <c r="L178" s="221">
        <f t="shared" si="8"/>
        <v>5.8424156644689479E-3</v>
      </c>
      <c r="M178" s="221"/>
      <c r="N178" s="193">
        <v>0</v>
      </c>
      <c r="O178" s="193"/>
      <c r="P178" s="193">
        <f>VLOOKUP(B178,'درآمد ناشی از تغییر قیمت اوراق '!$A$8:$Q$293,17,0)</f>
        <v>-2015308240</v>
      </c>
      <c r="Q178" s="193"/>
      <c r="R178" s="193">
        <v>0</v>
      </c>
      <c r="S178" s="193"/>
      <c r="T178" s="230">
        <f t="shared" si="7"/>
        <v>-2015308240</v>
      </c>
      <c r="U178" s="226"/>
      <c r="V178" s="221">
        <f>T178/درآمدها!$J$5</f>
        <v>1.6817628043251378E-3</v>
      </c>
    </row>
    <row r="179" spans="1:22" s="152" customFormat="1" ht="42.75" customHeight="1">
      <c r="A179" s="55"/>
      <c r="B179" s="242" t="s">
        <v>250</v>
      </c>
      <c r="C179" s="243"/>
      <c r="D179" s="193">
        <v>0</v>
      </c>
      <c r="E179" s="193"/>
      <c r="F179" s="193">
        <f>VLOOKUP(B179,'درآمد ناشی از تغییر قیمت اوراق '!$A$8:$Q$293,9,0)</f>
        <v>-3347359873</v>
      </c>
      <c r="G179" s="193"/>
      <c r="H179" s="193">
        <f>VLOOKUP(B179,'درآمد ناشی ازفروش'!$A$8:$Q$317,9,0)</f>
        <v>85902467</v>
      </c>
      <c r="I179" s="193"/>
      <c r="J179" s="230">
        <f t="shared" si="6"/>
        <v>-3261457406</v>
      </c>
      <c r="K179" s="230"/>
      <c r="L179" s="221">
        <f t="shared" si="8"/>
        <v>9.4550250227789789E-3</v>
      </c>
      <c r="M179" s="221"/>
      <c r="N179" s="193">
        <v>4384502940</v>
      </c>
      <c r="O179" s="193"/>
      <c r="P179" s="193">
        <f>VLOOKUP(B179,'درآمد ناشی از تغییر قیمت اوراق '!$A$8:$Q$293,17,0)</f>
        <v>260762707</v>
      </c>
      <c r="Q179" s="193"/>
      <c r="R179" s="193">
        <f>VLOOKUP(B179,'درآمد ناشی ازفروش'!$A$8:$Q$317,17,0)</f>
        <v>59908069714</v>
      </c>
      <c r="S179" s="193"/>
      <c r="T179" s="230">
        <f t="shared" si="7"/>
        <v>64553335361</v>
      </c>
      <c r="U179" s="226"/>
      <c r="V179" s="221">
        <f>T179/درآمدها!$J$5</f>
        <v>-5.3869376480719613E-2</v>
      </c>
    </row>
    <row r="180" spans="1:22" s="152" customFormat="1" ht="42.75" customHeight="1">
      <c r="A180" s="55"/>
      <c r="B180" s="242" t="s">
        <v>405</v>
      </c>
      <c r="C180" s="243"/>
      <c r="D180" s="193">
        <v>0</v>
      </c>
      <c r="E180" s="193"/>
      <c r="F180" s="193">
        <v>0</v>
      </c>
      <c r="G180" s="193"/>
      <c r="H180" s="193">
        <f>VLOOKUP(B180,'درآمد ناشی ازفروش'!$A$8:$Q$317,9,0)</f>
        <v>0</v>
      </c>
      <c r="I180" s="193"/>
      <c r="J180" s="230">
        <f t="shared" si="6"/>
        <v>0</v>
      </c>
      <c r="K180" s="230"/>
      <c r="L180" s="221">
        <f t="shared" si="8"/>
        <v>0</v>
      </c>
      <c r="M180" s="221"/>
      <c r="N180" s="193">
        <v>0</v>
      </c>
      <c r="O180" s="193"/>
      <c r="P180" s="193">
        <v>0</v>
      </c>
      <c r="Q180" s="193"/>
      <c r="R180" s="193">
        <f>VLOOKUP(B180,'درآمد ناشی ازفروش'!$A$8:$Q$317,17,0)</f>
        <v>224866643</v>
      </c>
      <c r="S180" s="193"/>
      <c r="T180" s="230">
        <f t="shared" si="7"/>
        <v>224866643</v>
      </c>
      <c r="U180" s="226"/>
      <c r="V180" s="221">
        <f>T180/درآمدها!$J$5</f>
        <v>-1.8764988334035672E-4</v>
      </c>
    </row>
    <row r="181" spans="1:22" s="152" customFormat="1" ht="42.75" customHeight="1">
      <c r="A181" s="55"/>
      <c r="B181" s="242" t="s">
        <v>201</v>
      </c>
      <c r="C181" s="243"/>
      <c r="D181" s="193">
        <v>0</v>
      </c>
      <c r="E181" s="193"/>
      <c r="F181" s="193">
        <f>VLOOKUP(B181,'درآمد ناشی از تغییر قیمت اوراق '!$A$8:$Q$293,9,0)</f>
        <v>-718216210</v>
      </c>
      <c r="G181" s="193"/>
      <c r="H181" s="193">
        <f>VLOOKUP(B181,'درآمد ناشی ازفروش'!$A$8:$Q$317,9,0)</f>
        <v>-167386164</v>
      </c>
      <c r="I181" s="193"/>
      <c r="J181" s="230">
        <f t="shared" si="6"/>
        <v>-885602374</v>
      </c>
      <c r="K181" s="230"/>
      <c r="L181" s="221">
        <f t="shared" si="8"/>
        <v>2.5673775751288985E-3</v>
      </c>
      <c r="M181" s="221"/>
      <c r="N181" s="193">
        <v>8072859900</v>
      </c>
      <c r="O181" s="193"/>
      <c r="P181" s="193">
        <f>VLOOKUP(B181,'درآمد ناشی از تغییر قیمت اوراق '!$A$8:$Q$293,17,0)</f>
        <v>-3439061840</v>
      </c>
      <c r="Q181" s="193"/>
      <c r="R181" s="193">
        <f>VLOOKUP(B181,'درآمد ناشی ازفروش'!$A$8:$Q$317,17,0)</f>
        <v>2852307771</v>
      </c>
      <c r="S181" s="193"/>
      <c r="T181" s="230">
        <f t="shared" si="7"/>
        <v>7486105831</v>
      </c>
      <c r="U181" s="226"/>
      <c r="V181" s="221">
        <f>T181/درآمدها!$J$5</f>
        <v>-6.2471110304284398E-3</v>
      </c>
    </row>
    <row r="182" spans="1:22" s="152" customFormat="1" ht="42.75" customHeight="1">
      <c r="A182" s="55"/>
      <c r="B182" s="242" t="s">
        <v>427</v>
      </c>
      <c r="C182" s="243"/>
      <c r="D182" s="193">
        <v>0</v>
      </c>
      <c r="E182" s="193"/>
      <c r="F182" s="193">
        <f>VLOOKUP(B182,'درآمد ناشی از تغییر قیمت اوراق '!$A$8:$Q$293,9,0)</f>
        <v>-9549164357</v>
      </c>
      <c r="G182" s="193"/>
      <c r="H182" s="193">
        <f>VLOOKUP(B182,'درآمد ناشی ازفروش'!$A$8:$Q$317,9,0)</f>
        <v>8884296249</v>
      </c>
      <c r="I182" s="193"/>
      <c r="J182" s="230">
        <f t="shared" si="6"/>
        <v>-664868108</v>
      </c>
      <c r="K182" s="230"/>
      <c r="L182" s="221">
        <f t="shared" si="8"/>
        <v>1.927464877027959E-3</v>
      </c>
      <c r="M182" s="221"/>
      <c r="N182" s="193">
        <v>0</v>
      </c>
      <c r="O182" s="193"/>
      <c r="P182" s="193">
        <f>VLOOKUP(B182,'درآمد ناشی از تغییر قیمت اوراق '!$A$8:$Q$293,17,0)</f>
        <v>0</v>
      </c>
      <c r="Q182" s="193"/>
      <c r="R182" s="193">
        <f>VLOOKUP(B182,'درآمد ناشی ازفروش'!$A$8:$Q$317,17,0)</f>
        <v>28807761901</v>
      </c>
      <c r="S182" s="193"/>
      <c r="T182" s="230">
        <f t="shared" si="7"/>
        <v>28807761901</v>
      </c>
      <c r="U182" s="226"/>
      <c r="V182" s="221">
        <f>T182/درآمدها!$J$5</f>
        <v>-2.4039906888365933E-2</v>
      </c>
    </row>
    <row r="183" spans="1:22" s="152" customFormat="1" ht="42.75" customHeight="1">
      <c r="A183" s="55"/>
      <c r="B183" s="242" t="s">
        <v>194</v>
      </c>
      <c r="C183" s="243"/>
      <c r="D183" s="193">
        <v>0</v>
      </c>
      <c r="E183" s="193"/>
      <c r="F183" s="193">
        <f>VLOOKUP(B183,'درآمد ناشی از تغییر قیمت اوراق '!$A$8:$Q$293,9,0)</f>
        <v>-43400500083</v>
      </c>
      <c r="G183" s="193"/>
      <c r="H183" s="193">
        <f>VLOOKUP(B183,'درآمد ناشی ازفروش'!$A$8:$Q$317,9,0)</f>
        <v>25516331</v>
      </c>
      <c r="I183" s="193"/>
      <c r="J183" s="230">
        <f t="shared" si="6"/>
        <v>-43374983752</v>
      </c>
      <c r="K183" s="230"/>
      <c r="L183" s="221">
        <f t="shared" si="8"/>
        <v>0.12574487588993877</v>
      </c>
      <c r="M183" s="221"/>
      <c r="N183" s="193">
        <v>9903221263</v>
      </c>
      <c r="O183" s="193"/>
      <c r="P183" s="193">
        <f>VLOOKUP(B183,'درآمد ناشی از تغییر قیمت اوراق '!$A$8:$Q$293,17,0)</f>
        <v>-37243873578</v>
      </c>
      <c r="Q183" s="193"/>
      <c r="R183" s="193">
        <f>VLOOKUP(B183,'درآمد ناشی ازفروش'!$A$8:$Q$317,17,0)</f>
        <v>-1450633973</v>
      </c>
      <c r="S183" s="193"/>
      <c r="T183" s="230">
        <f t="shared" si="7"/>
        <v>-28791286288</v>
      </c>
      <c r="U183" s="226"/>
      <c r="V183" s="221">
        <f>T183/درآمدها!$J$5</f>
        <v>2.4026158086782181E-2</v>
      </c>
    </row>
    <row r="184" spans="1:22" s="152" customFormat="1" ht="42.75" customHeight="1">
      <c r="A184" s="55"/>
      <c r="B184" s="242" t="s">
        <v>95</v>
      </c>
      <c r="C184" s="243"/>
      <c r="D184" s="193">
        <v>0</v>
      </c>
      <c r="E184" s="193"/>
      <c r="F184" s="193">
        <f>VLOOKUP(B184,'درآمد ناشی از تغییر قیمت اوراق '!$A$8:$Q$293,9,0)</f>
        <v>4816626235</v>
      </c>
      <c r="G184" s="193"/>
      <c r="H184" s="193">
        <f>VLOOKUP(B184,'درآمد ناشی ازفروش'!$A$8:$Q$317,9,0)</f>
        <v>-714191061</v>
      </c>
      <c r="I184" s="193"/>
      <c r="J184" s="230">
        <f t="shared" si="6"/>
        <v>4102435174</v>
      </c>
      <c r="K184" s="230"/>
      <c r="L184" s="221">
        <f t="shared" si="8"/>
        <v>-1.1893035044131013E-2</v>
      </c>
      <c r="M184" s="221"/>
      <c r="N184" s="193">
        <v>17784211200</v>
      </c>
      <c r="O184" s="193"/>
      <c r="P184" s="193">
        <f>VLOOKUP(B184,'درآمد ناشی از تغییر قیمت اوراق '!$A$8:$Q$293,17,0)</f>
        <v>-17809397079</v>
      </c>
      <c r="Q184" s="193"/>
      <c r="R184" s="193">
        <f>VLOOKUP(B184,'درآمد ناشی ازفروش'!$A$8:$Q$317,17,0)</f>
        <v>-9362447266</v>
      </c>
      <c r="S184" s="193"/>
      <c r="T184" s="230">
        <f t="shared" si="7"/>
        <v>-9387633145</v>
      </c>
      <c r="U184" s="226"/>
      <c r="V184" s="221">
        <f>T184/درآمدها!$J$5</f>
        <v>7.8339243251001698E-3</v>
      </c>
    </row>
    <row r="185" spans="1:22" s="152" customFormat="1" ht="42.75" customHeight="1">
      <c r="A185" s="55"/>
      <c r="B185" s="242" t="s">
        <v>135</v>
      </c>
      <c r="C185" s="243"/>
      <c r="D185" s="193">
        <v>1480176690</v>
      </c>
      <c r="E185" s="193"/>
      <c r="F185" s="193">
        <f>VLOOKUP(B185,'درآمد ناشی از تغییر قیمت اوراق '!$A$8:$Q$293,9,0)</f>
        <v>-6240914481</v>
      </c>
      <c r="G185" s="193"/>
      <c r="H185" s="193">
        <f>VLOOKUP(B185,'درآمد ناشی ازفروش'!$A$8:$Q$317,9,0)</f>
        <v>0</v>
      </c>
      <c r="I185" s="193"/>
      <c r="J185" s="230">
        <f t="shared" si="6"/>
        <v>-4760737791</v>
      </c>
      <c r="K185" s="230"/>
      <c r="L185" s="221">
        <f t="shared" si="8"/>
        <v>1.3801466441961105E-2</v>
      </c>
      <c r="M185" s="221"/>
      <c r="N185" s="193">
        <v>182057073</v>
      </c>
      <c r="O185" s="193"/>
      <c r="P185" s="193">
        <f>VLOOKUP(B185,'درآمد ناشی از تغییر قیمت اوراق '!$A$8:$Q$293,17,0)</f>
        <v>-30911222489</v>
      </c>
      <c r="Q185" s="193"/>
      <c r="R185" s="193">
        <f>VLOOKUP(B185,'درآمد ناشی ازفروش'!$A$8:$Q$317,17,0)</f>
        <v>-5090055427</v>
      </c>
      <c r="S185" s="193"/>
      <c r="T185" s="230">
        <f t="shared" si="7"/>
        <v>-35819220843</v>
      </c>
      <c r="U185" s="226"/>
      <c r="V185" s="221">
        <f>T185/درآمدها!$J$5</f>
        <v>2.9890927897791509E-2</v>
      </c>
    </row>
    <row r="186" spans="1:22" s="152" customFormat="1" ht="42.75" customHeight="1">
      <c r="A186" s="55"/>
      <c r="B186" s="242" t="s">
        <v>234</v>
      </c>
      <c r="C186" s="243"/>
      <c r="D186" s="193">
        <v>4384502940</v>
      </c>
      <c r="E186" s="193"/>
      <c r="F186" s="193">
        <f>VLOOKUP(B186,'درآمد ناشی از تغییر قیمت اوراق '!$A$8:$Q$293,9,0)</f>
        <v>-759985520</v>
      </c>
      <c r="G186" s="193"/>
      <c r="H186" s="193">
        <f>VLOOKUP(B186,'درآمد ناشی ازفروش'!$A$8:$Q$317,9,0)</f>
        <v>0</v>
      </c>
      <c r="I186" s="193"/>
      <c r="J186" s="230">
        <f t="shared" si="6"/>
        <v>3624517420</v>
      </c>
      <c r="K186" s="230"/>
      <c r="L186" s="221">
        <f t="shared" si="8"/>
        <v>-1.0507542682775206E-2</v>
      </c>
      <c r="M186" s="221"/>
      <c r="N186" s="193">
        <v>0</v>
      </c>
      <c r="O186" s="193"/>
      <c r="P186" s="193">
        <f>VLOOKUP(B186,'درآمد ناشی از تغییر قیمت اوراق '!$A$8:$Q$293,17,0)</f>
        <v>-4700015132</v>
      </c>
      <c r="Q186" s="193"/>
      <c r="R186" s="193">
        <f>VLOOKUP(B186,'درآمد ناشی ازفروش'!$A$8:$Q$317,17,0)</f>
        <v>-6845192167</v>
      </c>
      <c r="S186" s="193"/>
      <c r="T186" s="230">
        <f t="shared" si="7"/>
        <v>-11545207299</v>
      </c>
      <c r="U186" s="226"/>
      <c r="V186" s="221">
        <f>T186/درآمدها!$J$5</f>
        <v>9.6344071930561295E-3</v>
      </c>
    </row>
    <row r="187" spans="1:22" s="152" customFormat="1" ht="42.75" customHeight="1">
      <c r="A187" s="55"/>
      <c r="B187" s="242" t="s">
        <v>507</v>
      </c>
      <c r="C187" s="243"/>
      <c r="D187" s="193">
        <v>0</v>
      </c>
      <c r="E187" s="193"/>
      <c r="F187" s="193">
        <f>VLOOKUP(B187,'درآمد ناشی از تغییر قیمت اوراق '!$A$8:$Q$293,9,0)</f>
        <v>-1077366420</v>
      </c>
      <c r="G187" s="193"/>
      <c r="H187" s="193">
        <v>0</v>
      </c>
      <c r="I187" s="193"/>
      <c r="J187" s="230">
        <f t="shared" si="6"/>
        <v>-1077366420</v>
      </c>
      <c r="K187" s="230"/>
      <c r="L187" s="221">
        <f t="shared" si="8"/>
        <v>3.1233050724691286E-3</v>
      </c>
      <c r="M187" s="221"/>
      <c r="N187" s="193">
        <v>419778799</v>
      </c>
      <c r="O187" s="193"/>
      <c r="P187" s="193">
        <f>VLOOKUP(B187,'درآمد ناشی از تغییر قیمت اوراق '!$A$8:$Q$293,17,0)</f>
        <v>-1077366420</v>
      </c>
      <c r="Q187" s="193"/>
      <c r="R187" s="193">
        <v>0</v>
      </c>
      <c r="S187" s="193"/>
      <c r="T187" s="230">
        <f t="shared" si="7"/>
        <v>-657587621</v>
      </c>
      <c r="U187" s="226"/>
      <c r="V187" s="221">
        <f>T187/درآمدها!$J$5</f>
        <v>5.4875297963474605E-4</v>
      </c>
    </row>
    <row r="188" spans="1:22" s="152" customFormat="1" ht="42.75" customHeight="1">
      <c r="A188" s="55"/>
      <c r="B188" s="242" t="s">
        <v>184</v>
      </c>
      <c r="C188" s="243"/>
      <c r="D188" s="193">
        <v>0</v>
      </c>
      <c r="E188" s="193"/>
      <c r="F188" s="193">
        <f>VLOOKUP(B188,'درآمد ناشی از تغییر قیمت اوراق '!$A$8:$Q$293,9,0)</f>
        <v>-4010622526</v>
      </c>
      <c r="G188" s="193"/>
      <c r="H188" s="193">
        <f>VLOOKUP(B188,'درآمد ناشی ازفروش'!$A$8:$Q$317,9,0)</f>
        <v>695347382</v>
      </c>
      <c r="I188" s="193"/>
      <c r="J188" s="230">
        <f t="shared" si="6"/>
        <v>-3315275144</v>
      </c>
      <c r="K188" s="230"/>
      <c r="L188" s="221">
        <f t="shared" si="8"/>
        <v>9.6110436353548327E-3</v>
      </c>
      <c r="M188" s="221"/>
      <c r="N188" s="193">
        <v>8556132259</v>
      </c>
      <c r="O188" s="193"/>
      <c r="P188" s="193">
        <f>VLOOKUP(B188,'درآمد ناشی از تغییر قیمت اوراق '!$A$8:$Q$293,17,0)</f>
        <v>4133274982</v>
      </c>
      <c r="Q188" s="193"/>
      <c r="R188" s="193">
        <f>VLOOKUP(B188,'درآمد ناشی ازفروش'!$A$8:$Q$317,17,0)</f>
        <v>11610221902</v>
      </c>
      <c r="S188" s="193"/>
      <c r="T188" s="230">
        <f t="shared" si="7"/>
        <v>24299629143</v>
      </c>
      <c r="U188" s="226"/>
      <c r="V188" s="221">
        <f>T188/درآمدها!$J$5</f>
        <v>-2.0277896770566732E-2</v>
      </c>
    </row>
    <row r="189" spans="1:22" s="152" customFormat="1" ht="42.75" customHeight="1">
      <c r="A189" s="55"/>
      <c r="B189" s="242" t="s">
        <v>212</v>
      </c>
      <c r="C189" s="243"/>
      <c r="D189" s="193">
        <v>5874315272</v>
      </c>
      <c r="E189" s="193"/>
      <c r="F189" s="193">
        <f>VLOOKUP(B189,'درآمد ناشی از تغییر قیمت اوراق '!$A$8:$Q$293,9,0)</f>
        <v>553051740</v>
      </c>
      <c r="G189" s="193"/>
      <c r="H189" s="193">
        <f>VLOOKUP(B189,'درآمد ناشی ازفروش'!$A$8:$Q$317,9,0)</f>
        <v>-284702898</v>
      </c>
      <c r="I189" s="193"/>
      <c r="J189" s="230">
        <f t="shared" si="6"/>
        <v>6142664114</v>
      </c>
      <c r="K189" s="230"/>
      <c r="L189" s="221">
        <f t="shared" si="8"/>
        <v>-1.7807696276379476E-2</v>
      </c>
      <c r="M189" s="221"/>
      <c r="N189" s="193">
        <v>1052161800</v>
      </c>
      <c r="O189" s="193"/>
      <c r="P189" s="193">
        <f>VLOOKUP(B189,'درآمد ناشی از تغییر قیمت اوراق '!$A$8:$Q$293,17,0)</f>
        <v>-9442474993</v>
      </c>
      <c r="Q189" s="193"/>
      <c r="R189" s="193">
        <f>VLOOKUP(B189,'درآمد ناشی ازفروش'!$A$8:$Q$317,17,0)</f>
        <v>-1919140923</v>
      </c>
      <c r="S189" s="193"/>
      <c r="T189" s="230">
        <f t="shared" si="7"/>
        <v>-10309454116</v>
      </c>
      <c r="U189" s="226"/>
      <c r="V189" s="221">
        <f>T189/درآمدها!$J$5</f>
        <v>8.6031784721852245E-3</v>
      </c>
    </row>
    <row r="190" spans="1:22" s="152" customFormat="1" ht="42.75" customHeight="1">
      <c r="A190" s="55"/>
      <c r="B190" s="242" t="s">
        <v>136</v>
      </c>
      <c r="C190" s="243"/>
      <c r="D190" s="193">
        <v>0</v>
      </c>
      <c r="E190" s="193"/>
      <c r="F190" s="193">
        <v>0</v>
      </c>
      <c r="G190" s="193"/>
      <c r="H190" s="193">
        <f>VLOOKUP(B190,'درآمد ناشی ازفروش'!$A$8:$Q$317,9,0)</f>
        <v>0</v>
      </c>
      <c r="I190" s="193"/>
      <c r="J190" s="230">
        <f t="shared" si="6"/>
        <v>0</v>
      </c>
      <c r="K190" s="230"/>
      <c r="L190" s="221">
        <f t="shared" si="8"/>
        <v>0</v>
      </c>
      <c r="M190" s="221"/>
      <c r="N190" s="193">
        <v>0</v>
      </c>
      <c r="O190" s="193"/>
      <c r="P190" s="193">
        <v>0</v>
      </c>
      <c r="Q190" s="193"/>
      <c r="R190" s="193">
        <f>VLOOKUP(B190,'درآمد ناشی ازفروش'!$A$8:$Q$317,17,0)</f>
        <v>-66223110</v>
      </c>
      <c r="S190" s="193"/>
      <c r="T190" s="230">
        <f t="shared" si="7"/>
        <v>-66223110</v>
      </c>
      <c r="U190" s="226"/>
      <c r="V190" s="221">
        <f>T190/درآمدها!$J$5</f>
        <v>5.526279353908267E-5</v>
      </c>
    </row>
    <row r="191" spans="1:22" s="152" customFormat="1" ht="42.75" customHeight="1">
      <c r="A191" s="55"/>
      <c r="B191" s="242" t="s">
        <v>373</v>
      </c>
      <c r="C191" s="243"/>
      <c r="D191" s="193">
        <v>23437761920</v>
      </c>
      <c r="E191" s="193"/>
      <c r="F191" s="193">
        <f>VLOOKUP(B191,'درآمد ناشی از تغییر قیمت اوراق '!$A$8:$Q$293,9,0)</f>
        <v>-1444073656</v>
      </c>
      <c r="G191" s="193"/>
      <c r="H191" s="193">
        <f>VLOOKUP(B191,'درآمد ناشی ازفروش'!$A$8:$Q$317,9,0)</f>
        <v>7842938</v>
      </c>
      <c r="I191" s="193"/>
      <c r="J191" s="230">
        <f t="shared" si="6"/>
        <v>22001531202</v>
      </c>
      <c r="K191" s="230"/>
      <c r="L191" s="221">
        <f t="shared" si="8"/>
        <v>-6.3782843728593663E-2</v>
      </c>
      <c r="M191" s="221"/>
      <c r="N191" s="193">
        <v>0</v>
      </c>
      <c r="O191" s="193"/>
      <c r="P191" s="193">
        <f>VLOOKUP(B191,'درآمد ناشی از تغییر قیمت اوراق '!$A$8:$Q$293,17,0)</f>
        <v>1721329227</v>
      </c>
      <c r="Q191" s="193"/>
      <c r="R191" s="193">
        <f>VLOOKUP(B191,'درآمد ناشی ازفروش'!$A$8:$Q$317,17,0)</f>
        <v>3498495854</v>
      </c>
      <c r="S191" s="193"/>
      <c r="T191" s="230">
        <f t="shared" si="7"/>
        <v>5219825081</v>
      </c>
      <c r="U191" s="226"/>
      <c r="V191" s="221">
        <f>T191/درآمدها!$J$5</f>
        <v>-4.3559131511858697E-3</v>
      </c>
    </row>
    <row r="192" spans="1:22" s="152" customFormat="1" ht="42.75" customHeight="1">
      <c r="A192" s="55"/>
      <c r="B192" s="242" t="s">
        <v>99</v>
      </c>
      <c r="C192" s="243"/>
      <c r="D192" s="193">
        <v>0</v>
      </c>
      <c r="E192" s="193"/>
      <c r="F192" s="193">
        <f>VLOOKUP(B192,'درآمد ناشی از تغییر قیمت اوراق '!$A$8:$Q$293,9,0)</f>
        <v>-5912242574</v>
      </c>
      <c r="G192" s="193"/>
      <c r="H192" s="193">
        <f>VLOOKUP(B192,'درآمد ناشی ازفروش'!$A$8:$Q$317,9,0)</f>
        <v>102837421</v>
      </c>
      <c r="I192" s="193"/>
      <c r="J192" s="230">
        <f t="shared" si="6"/>
        <v>-5809405153</v>
      </c>
      <c r="K192" s="230"/>
      <c r="L192" s="221">
        <f t="shared" si="8"/>
        <v>1.6841572417296238E-2</v>
      </c>
      <c r="M192" s="221"/>
      <c r="N192" s="193">
        <v>3608943996</v>
      </c>
      <c r="O192" s="193"/>
      <c r="P192" s="193">
        <f>VLOOKUP(B192,'درآمد ناشی از تغییر قیمت اوراق '!$A$8:$Q$293,17,0)</f>
        <v>-1511340864</v>
      </c>
      <c r="Q192" s="193"/>
      <c r="R192" s="193">
        <f>VLOOKUP(B192,'درآمد ناشی ازفروش'!$A$8:$Q$317,17,0)</f>
        <v>1889526156</v>
      </c>
      <c r="S192" s="193"/>
      <c r="T192" s="230">
        <f t="shared" si="7"/>
        <v>3987129288</v>
      </c>
      <c r="U192" s="226"/>
      <c r="V192" s="221">
        <f>T192/درآمدها!$J$5</f>
        <v>-3.3272358041833688E-3</v>
      </c>
    </row>
    <row r="193" spans="1:22 16329:16329" s="152" customFormat="1" ht="42.75" customHeight="1">
      <c r="A193" s="55"/>
      <c r="B193" s="242" t="s">
        <v>274</v>
      </c>
      <c r="C193" s="243"/>
      <c r="D193" s="193">
        <v>2820890380</v>
      </c>
      <c r="E193" s="193"/>
      <c r="F193" s="193">
        <f>VLOOKUP(B193,'درآمد ناشی از تغییر قیمت اوراق '!$A$8:$Q$293,9,0)</f>
        <v>-2413581632</v>
      </c>
      <c r="G193" s="193"/>
      <c r="H193" s="193">
        <f>VLOOKUP(B193,'درآمد ناشی ازفروش'!$A$8:$Q$317,9,0)</f>
        <v>0</v>
      </c>
      <c r="I193" s="193"/>
      <c r="J193" s="230">
        <f t="shared" si="6"/>
        <v>407308748</v>
      </c>
      <c r="K193" s="230"/>
      <c r="L193" s="221">
        <f t="shared" si="8"/>
        <v>-1.1807955539299712E-3</v>
      </c>
      <c r="M193" s="221"/>
      <c r="N193" s="193">
        <v>0</v>
      </c>
      <c r="O193" s="193"/>
      <c r="P193" s="193">
        <f>VLOOKUP(B193,'درآمد ناشی از تغییر قیمت اوراق '!$A$8:$Q$293,17,0)</f>
        <v>-4836176523</v>
      </c>
      <c r="Q193" s="193"/>
      <c r="R193" s="193">
        <f>VLOOKUP(B193,'درآمد ناشی ازفروش'!$A$8:$Q$317,17,0)</f>
        <v>100941538</v>
      </c>
      <c r="S193" s="193"/>
      <c r="T193" s="230">
        <f t="shared" si="7"/>
        <v>-4735234985</v>
      </c>
      <c r="U193" s="226"/>
      <c r="V193" s="221">
        <f>T193/درآمدها!$J$5</f>
        <v>3.9515255827625162E-3</v>
      </c>
    </row>
    <row r="194" spans="1:22 16329:16329" s="152" customFormat="1" ht="42.75" customHeight="1">
      <c r="A194" s="55"/>
      <c r="B194" s="242" t="s">
        <v>158</v>
      </c>
      <c r="C194" s="243"/>
      <c r="D194" s="193">
        <v>0</v>
      </c>
      <c r="E194" s="193"/>
      <c r="F194" s="193">
        <v>0</v>
      </c>
      <c r="G194" s="193"/>
      <c r="H194" s="193">
        <f>VLOOKUP(B194,'درآمد ناشی ازفروش'!$A$8:$Q$317,9,0)</f>
        <v>0</v>
      </c>
      <c r="I194" s="193"/>
      <c r="J194" s="230">
        <f t="shared" si="6"/>
        <v>0</v>
      </c>
      <c r="K194" s="230"/>
      <c r="L194" s="221">
        <f t="shared" si="8"/>
        <v>0</v>
      </c>
      <c r="M194" s="221"/>
      <c r="N194" s="193">
        <v>100856800</v>
      </c>
      <c r="O194" s="193"/>
      <c r="P194" s="193">
        <v>0</v>
      </c>
      <c r="Q194" s="193"/>
      <c r="R194" s="193">
        <f>VLOOKUP(B194,'درآمد ناشی ازفروش'!$A$8:$Q$317,17,0)</f>
        <v>-1637875825</v>
      </c>
      <c r="S194" s="193"/>
      <c r="T194" s="230">
        <f t="shared" si="7"/>
        <v>-1537019025</v>
      </c>
      <c r="U194" s="226"/>
      <c r="V194" s="221">
        <f>T194/درآمدها!$J$5</f>
        <v>1.2826332838221754E-3</v>
      </c>
    </row>
    <row r="195" spans="1:22 16329:16329" s="152" customFormat="1" ht="42.75" customHeight="1">
      <c r="A195" s="55"/>
      <c r="B195" s="242" t="s">
        <v>388</v>
      </c>
      <c r="C195" s="243"/>
      <c r="D195" s="193">
        <v>0</v>
      </c>
      <c r="E195" s="193"/>
      <c r="F195" s="193">
        <v>0</v>
      </c>
      <c r="G195" s="193"/>
      <c r="H195" s="193">
        <f>VLOOKUP(B195,'درآمد ناشی ازفروش'!$A$8:$Q$317,9,0)</f>
        <v>0</v>
      </c>
      <c r="I195" s="193"/>
      <c r="J195" s="230">
        <f t="shared" si="6"/>
        <v>0</v>
      </c>
      <c r="K195" s="230"/>
      <c r="L195" s="221">
        <f t="shared" si="8"/>
        <v>0</v>
      </c>
      <c r="M195" s="221"/>
      <c r="N195" s="193">
        <v>0</v>
      </c>
      <c r="O195" s="193"/>
      <c r="P195" s="193">
        <v>0</v>
      </c>
      <c r="Q195" s="193"/>
      <c r="R195" s="193">
        <f>VLOOKUP(B195,'درآمد ناشی ازفروش'!$A$8:$Q$317,17,0)</f>
        <v>1861860017</v>
      </c>
      <c r="S195" s="193"/>
      <c r="T195" s="230">
        <f t="shared" si="7"/>
        <v>1861860017</v>
      </c>
      <c r="U195" s="226"/>
      <c r="V195" s="221">
        <f>T195/درآمدها!$J$5</f>
        <v>-1.5537111699849789E-3</v>
      </c>
    </row>
    <row r="196" spans="1:22 16329:16329" s="152" customFormat="1" ht="42.75" customHeight="1">
      <c r="A196" s="55"/>
      <c r="B196" s="242" t="s">
        <v>333</v>
      </c>
      <c r="C196" s="243"/>
      <c r="D196" s="193">
        <v>0</v>
      </c>
      <c r="E196" s="193"/>
      <c r="F196" s="193">
        <f>VLOOKUP(B196,'درآمد ناشی از تغییر قیمت اوراق '!$A$8:$Q$293,9,0)</f>
        <v>1897923787</v>
      </c>
      <c r="G196" s="193"/>
      <c r="H196" s="193">
        <f>VLOOKUP(B196,'درآمد ناشی ازفروش'!$A$8:$Q$317,9,0)</f>
        <v>-87459531</v>
      </c>
      <c r="I196" s="193"/>
      <c r="J196" s="230">
        <f t="shared" si="6"/>
        <v>1810464256</v>
      </c>
      <c r="K196" s="230"/>
      <c r="L196" s="221">
        <f t="shared" si="8"/>
        <v>-5.2485691862280684E-3</v>
      </c>
      <c r="M196" s="221"/>
      <c r="N196" s="193">
        <v>4599861400</v>
      </c>
      <c r="O196" s="193"/>
      <c r="P196" s="193">
        <f>VLOOKUP(B196,'درآمد ناشی از تغییر قیمت اوراق '!$A$8:$Q$293,17,0)</f>
        <v>-5243548072</v>
      </c>
      <c r="Q196" s="193"/>
      <c r="R196" s="193">
        <f>VLOOKUP(B196,'درآمد ناشی ازفروش'!$A$8:$Q$317,17,0)</f>
        <v>564601531</v>
      </c>
      <c r="S196" s="193"/>
      <c r="T196" s="230">
        <f t="shared" si="7"/>
        <v>-79085141</v>
      </c>
      <c r="U196" s="226"/>
      <c r="V196" s="221">
        <f>T196/درآمدها!$J$5</f>
        <v>6.5996082320692007E-5</v>
      </c>
    </row>
    <row r="197" spans="1:22 16329:16329" s="152" customFormat="1" ht="42.75" customHeight="1">
      <c r="A197" s="55"/>
      <c r="B197" s="242" t="s">
        <v>88</v>
      </c>
      <c r="C197" s="243"/>
      <c r="D197" s="193">
        <v>0</v>
      </c>
      <c r="E197" s="193"/>
      <c r="F197" s="193">
        <f>VLOOKUP(B197,'درآمد ناشی از تغییر قیمت اوراق '!$A$8:$Q$293,9,0)</f>
        <v>1191161270</v>
      </c>
      <c r="G197" s="193"/>
      <c r="H197" s="193">
        <f>VLOOKUP(B197,'درآمد ناشی ازفروش'!$A$8:$Q$317,9,0)</f>
        <v>0</v>
      </c>
      <c r="I197" s="193"/>
      <c r="J197" s="230">
        <f t="shared" si="6"/>
        <v>1191161270</v>
      </c>
      <c r="K197" s="230"/>
      <c r="L197" s="221">
        <f t="shared" si="8"/>
        <v>-3.4531984361641506E-3</v>
      </c>
      <c r="M197" s="221"/>
      <c r="N197" s="193">
        <v>2557135750</v>
      </c>
      <c r="O197" s="193"/>
      <c r="P197" s="193">
        <f>VLOOKUP(B197,'درآمد ناشی از تغییر قیمت اوراق '!$A$8:$Q$293,17,0)</f>
        <v>-4124388351</v>
      </c>
      <c r="Q197" s="193"/>
      <c r="R197" s="193">
        <f>VLOOKUP(B197,'درآمد ناشی ازفروش'!$A$8:$Q$317,17,0)</f>
        <v>-3067259442</v>
      </c>
      <c r="S197" s="193"/>
      <c r="T197" s="230">
        <f t="shared" si="7"/>
        <v>-4634512043</v>
      </c>
      <c r="U197" s="226"/>
      <c r="V197" s="221">
        <f>T197/درآمدها!$J$5</f>
        <v>3.8674728835100202E-3</v>
      </c>
    </row>
    <row r="198" spans="1:22 16329:16329" s="152" customFormat="1" ht="42.75" customHeight="1">
      <c r="A198" s="55"/>
      <c r="B198" s="242" t="s">
        <v>104</v>
      </c>
      <c r="C198" s="243"/>
      <c r="D198" s="193">
        <v>0</v>
      </c>
      <c r="E198" s="193"/>
      <c r="F198" s="193">
        <f>VLOOKUP(B198,'درآمد ناشی از تغییر قیمت اوراق '!$A$8:$Q$293,9,0)</f>
        <v>-90080071</v>
      </c>
      <c r="G198" s="193"/>
      <c r="H198" s="193">
        <f>VLOOKUP(B198,'درآمد ناشی ازفروش'!$A$8:$Q$317,9,0)</f>
        <v>-50899110</v>
      </c>
      <c r="I198" s="193"/>
      <c r="J198" s="230">
        <f t="shared" si="6"/>
        <v>-140979181</v>
      </c>
      <c r="K198" s="230"/>
      <c r="L198" s="221">
        <f t="shared" si="8"/>
        <v>4.0870123938877121E-4</v>
      </c>
      <c r="M198" s="221"/>
      <c r="N198" s="193">
        <v>0</v>
      </c>
      <c r="O198" s="193"/>
      <c r="P198" s="193">
        <f>VLOOKUP(B198,'درآمد ناشی از تغییر قیمت اوراق '!$A$8:$Q$293,17,0)</f>
        <v>-3498027457</v>
      </c>
      <c r="Q198" s="193"/>
      <c r="R198" s="193">
        <f>VLOOKUP(B198,'درآمد ناشی ازفروش'!$A$8:$Q$317,17,0)</f>
        <v>-433659521</v>
      </c>
      <c r="S198" s="193"/>
      <c r="T198" s="230">
        <f t="shared" si="7"/>
        <v>-3931686978</v>
      </c>
      <c r="U198" s="226"/>
      <c r="V198" s="221">
        <f>T198/درآمدها!$J$5</f>
        <v>3.2809695244683298E-3</v>
      </c>
      <c r="XDA198" s="154">
        <f>SUM(B198:XCZ198)</f>
        <v>-8145332317.9963112</v>
      </c>
    </row>
    <row r="199" spans="1:22 16329:16329" s="152" customFormat="1" ht="42.75" customHeight="1">
      <c r="A199" s="55"/>
      <c r="B199" s="242" t="s">
        <v>153</v>
      </c>
      <c r="C199" s="243"/>
      <c r="D199" s="193">
        <v>0</v>
      </c>
      <c r="E199" s="193"/>
      <c r="F199" s="193">
        <f>VLOOKUP(B199,'درآمد ناشی از تغییر قیمت اوراق '!$A$8:$Q$293,9,0)</f>
        <v>-3965347522</v>
      </c>
      <c r="G199" s="193"/>
      <c r="H199" s="193">
        <f>VLOOKUP(B199,'درآمد ناشی ازفروش'!$A$8:$Q$317,9,0)</f>
        <v>3890155834</v>
      </c>
      <c r="I199" s="193"/>
      <c r="J199" s="230">
        <f t="shared" si="6"/>
        <v>-75191688</v>
      </c>
      <c r="K199" s="230"/>
      <c r="L199" s="221">
        <f t="shared" si="8"/>
        <v>2.1798208685390075E-4</v>
      </c>
      <c r="M199" s="221"/>
      <c r="N199" s="193">
        <v>0</v>
      </c>
      <c r="O199" s="193"/>
      <c r="P199" s="193">
        <f>VLOOKUP(B199,'درآمد ناشی از تغییر قیمت اوراق '!$A$8:$Q$293,17,0)</f>
        <v>0</v>
      </c>
      <c r="Q199" s="193"/>
      <c r="R199" s="193">
        <f>VLOOKUP(B199,'درآمد ناشی ازفروش'!$A$8:$Q$317,17,0)</f>
        <v>10196977763</v>
      </c>
      <c r="S199" s="193"/>
      <c r="T199" s="230">
        <f t="shared" si="7"/>
        <v>10196977763</v>
      </c>
      <c r="U199" s="226"/>
      <c r="V199" s="221">
        <f>T199/درآمدها!$J$5</f>
        <v>-8.5093176209828578E-3</v>
      </c>
    </row>
    <row r="200" spans="1:22 16329:16329" s="152" customFormat="1" ht="42.75" customHeight="1">
      <c r="A200" s="55"/>
      <c r="B200" s="242" t="s">
        <v>221</v>
      </c>
      <c r="C200" s="243"/>
      <c r="D200" s="193">
        <v>0</v>
      </c>
      <c r="E200" s="193"/>
      <c r="F200" s="193">
        <f>VLOOKUP(B200,'درآمد ناشی از تغییر قیمت اوراق '!$A$8:$Q$293,9,0)</f>
        <v>-3664854589</v>
      </c>
      <c r="G200" s="193"/>
      <c r="H200" s="193">
        <f>VLOOKUP(B200,'درآمد ناشی ازفروش'!$A$8:$Q$317,9,0)</f>
        <v>0</v>
      </c>
      <c r="I200" s="193"/>
      <c r="J200" s="230">
        <f t="shared" si="6"/>
        <v>-3664854589</v>
      </c>
      <c r="K200" s="230"/>
      <c r="L200" s="221">
        <f t="shared" si="8"/>
        <v>1.0624480877810786E-2</v>
      </c>
      <c r="M200" s="221"/>
      <c r="N200" s="193">
        <v>4246119620</v>
      </c>
      <c r="O200" s="193"/>
      <c r="P200" s="193">
        <f>VLOOKUP(B200,'درآمد ناشی از تغییر قیمت اوراق '!$A$8:$Q$293,17,0)</f>
        <v>-12486642342</v>
      </c>
      <c r="Q200" s="193"/>
      <c r="R200" s="193">
        <f>VLOOKUP(B200,'درآمد ناشی ازفروش'!$A$8:$Q$317,17,0)</f>
        <v>-2164940701</v>
      </c>
      <c r="S200" s="193"/>
      <c r="T200" s="230">
        <f t="shared" si="7"/>
        <v>-10405463423</v>
      </c>
      <c r="U200" s="226"/>
      <c r="V200" s="221">
        <f>T200/درآمدها!$J$5</f>
        <v>8.6832976709146619E-3</v>
      </c>
    </row>
    <row r="201" spans="1:22 16329:16329" s="152" customFormat="1" ht="42.75" customHeight="1">
      <c r="A201" s="55"/>
      <c r="B201" s="242" t="s">
        <v>338</v>
      </c>
      <c r="C201" s="243"/>
      <c r="D201" s="193">
        <v>0</v>
      </c>
      <c r="E201" s="193"/>
      <c r="F201" s="193">
        <f>VLOOKUP(B201,'درآمد ناشی از تغییر قیمت اوراق '!$A$8:$Q$293,9,0)</f>
        <v>-2766323068</v>
      </c>
      <c r="G201" s="193"/>
      <c r="H201" s="193">
        <f>VLOOKUP(B201,'درآمد ناشی ازفروش'!$A$8:$Q$317,9,0)</f>
        <v>0</v>
      </c>
      <c r="I201" s="193"/>
      <c r="J201" s="230">
        <f t="shared" si="6"/>
        <v>-2766323068</v>
      </c>
      <c r="K201" s="230"/>
      <c r="L201" s="221">
        <f t="shared" si="8"/>
        <v>8.0196214676644204E-3</v>
      </c>
      <c r="M201" s="221"/>
      <c r="N201" s="193">
        <v>0</v>
      </c>
      <c r="O201" s="193"/>
      <c r="P201" s="193">
        <f>VLOOKUP(B201,'درآمد ناشی از تغییر قیمت اوراق '!$A$8:$Q$293,17,0)</f>
        <v>-8721923831</v>
      </c>
      <c r="Q201" s="193"/>
      <c r="R201" s="193">
        <f>VLOOKUP(B201,'درآمد ناشی ازفروش'!$A$8:$Q$317,17,0)</f>
        <v>-1390105462</v>
      </c>
      <c r="S201" s="193"/>
      <c r="T201" s="230">
        <f t="shared" si="7"/>
        <v>-10112029293</v>
      </c>
      <c r="U201" s="226"/>
      <c r="V201" s="221">
        <f>T201/درآمدها!$J$5</f>
        <v>8.4384286252973499E-3</v>
      </c>
    </row>
    <row r="202" spans="1:22 16329:16329" s="152" customFormat="1" ht="42.75" customHeight="1">
      <c r="A202" s="55"/>
      <c r="B202" s="242" t="s">
        <v>121</v>
      </c>
      <c r="C202" s="243"/>
      <c r="D202" s="193">
        <v>0</v>
      </c>
      <c r="E202" s="193"/>
      <c r="F202" s="193">
        <v>0</v>
      </c>
      <c r="G202" s="193"/>
      <c r="H202" s="193">
        <f>VLOOKUP(B202,'درآمد ناشی ازفروش'!$A$8:$Q$317,9,0)</f>
        <v>0</v>
      </c>
      <c r="I202" s="193"/>
      <c r="J202" s="230">
        <f t="shared" si="6"/>
        <v>0</v>
      </c>
      <c r="K202" s="230"/>
      <c r="L202" s="221">
        <f t="shared" si="8"/>
        <v>0</v>
      </c>
      <c r="M202" s="221"/>
      <c r="N202" s="193">
        <v>148431400</v>
      </c>
      <c r="O202" s="193"/>
      <c r="P202" s="193">
        <v>0</v>
      </c>
      <c r="Q202" s="193"/>
      <c r="R202" s="193">
        <f>VLOOKUP(B202,'درآمد ناشی ازفروش'!$A$8:$Q$317,17,0)</f>
        <v>-18942526</v>
      </c>
      <c r="S202" s="193"/>
      <c r="T202" s="230">
        <f t="shared" si="7"/>
        <v>129488874</v>
      </c>
      <c r="U202" s="226"/>
      <c r="V202" s="221">
        <f>T202/درآمدها!$J$5</f>
        <v>-1.0805769933593107E-4</v>
      </c>
    </row>
    <row r="203" spans="1:22 16329:16329" s="152" customFormat="1" ht="42.75" customHeight="1">
      <c r="A203" s="55"/>
      <c r="B203" s="242" t="s">
        <v>92</v>
      </c>
      <c r="C203" s="243"/>
      <c r="D203" s="193">
        <v>0</v>
      </c>
      <c r="E203" s="193"/>
      <c r="F203" s="193">
        <f>VLOOKUP(B203,'درآمد ناشی از تغییر قیمت اوراق '!$A$8:$Q$293,9,0)</f>
        <v>-14168975259</v>
      </c>
      <c r="G203" s="193"/>
      <c r="H203" s="193">
        <f>VLOOKUP(B203,'درآمد ناشی ازفروش'!$A$8:$Q$317,9,0)</f>
        <v>-96898241</v>
      </c>
      <c r="I203" s="193"/>
      <c r="J203" s="230">
        <f t="shared" ref="J203:J266" si="9">D203+F203+H203</f>
        <v>-14265873500</v>
      </c>
      <c r="K203" s="230"/>
      <c r="L203" s="221">
        <f t="shared" si="8"/>
        <v>4.1357029733442893E-2</v>
      </c>
      <c r="M203" s="221"/>
      <c r="N203" s="193">
        <v>1436885450</v>
      </c>
      <c r="O203" s="193"/>
      <c r="P203" s="193">
        <f>VLOOKUP(B203,'درآمد ناشی از تغییر قیمت اوراق '!$A$8:$Q$293,17,0)</f>
        <v>-7114149332</v>
      </c>
      <c r="Q203" s="193"/>
      <c r="R203" s="193">
        <f>VLOOKUP(B203,'درآمد ناشی ازفروش'!$A$8:$Q$317,17,0)</f>
        <v>26428209764</v>
      </c>
      <c r="S203" s="193"/>
      <c r="T203" s="230">
        <f t="shared" ref="T203:T266" si="10">N203+P203+R203</f>
        <v>20750945882</v>
      </c>
      <c r="U203" s="226"/>
      <c r="V203" s="221">
        <f>T203/درآمدها!$J$5</f>
        <v>-1.7316541582200591E-2</v>
      </c>
    </row>
    <row r="204" spans="1:22 16329:16329" s="152" customFormat="1" ht="42.75" customHeight="1">
      <c r="A204" s="55"/>
      <c r="B204" s="242" t="s">
        <v>316</v>
      </c>
      <c r="C204" s="243"/>
      <c r="D204" s="193">
        <v>0</v>
      </c>
      <c r="E204" s="193"/>
      <c r="F204" s="193">
        <f>VLOOKUP(B204,'درآمد ناشی از تغییر قیمت اوراق '!$A$8:$Q$293,9,0)</f>
        <v>98373304</v>
      </c>
      <c r="G204" s="193"/>
      <c r="H204" s="193">
        <f>VLOOKUP(B204,'درآمد ناشی ازفروش'!$A$8:$Q$317,9,0)</f>
        <v>-310071840</v>
      </c>
      <c r="I204" s="193"/>
      <c r="J204" s="230">
        <f t="shared" si="9"/>
        <v>-211698536</v>
      </c>
      <c r="K204" s="230"/>
      <c r="L204" s="221">
        <f t="shared" ref="L204:L267" si="11">J204/-344944344213</f>
        <v>6.1371795059575777E-4</v>
      </c>
      <c r="M204" s="221"/>
      <c r="N204" s="193">
        <v>408436440</v>
      </c>
      <c r="O204" s="193"/>
      <c r="P204" s="193">
        <f>VLOOKUP(B204,'درآمد ناشی از تغییر قیمت اوراق '!$A$8:$Q$293,17,0)</f>
        <v>-9529982763</v>
      </c>
      <c r="Q204" s="193"/>
      <c r="R204" s="193">
        <f>VLOOKUP(B204,'درآمد ناشی ازفروش'!$A$8:$Q$317,17,0)</f>
        <v>-1142350969</v>
      </c>
      <c r="S204" s="193"/>
      <c r="T204" s="230">
        <f t="shared" si="10"/>
        <v>-10263897292</v>
      </c>
      <c r="U204" s="226"/>
      <c r="V204" s="221">
        <f>T204/درآمدها!$J$5</f>
        <v>8.5651615720576356E-3</v>
      </c>
    </row>
    <row r="205" spans="1:22 16329:16329" s="152" customFormat="1" ht="42.75" customHeight="1">
      <c r="A205" s="55"/>
      <c r="B205" s="242" t="s">
        <v>126</v>
      </c>
      <c r="C205" s="243"/>
      <c r="D205" s="193">
        <v>0</v>
      </c>
      <c r="E205" s="193"/>
      <c r="F205" s="193">
        <f>VLOOKUP(B205,'درآمد ناشی از تغییر قیمت اوراق '!$A$8:$Q$293,9,0)</f>
        <v>1453447177</v>
      </c>
      <c r="G205" s="193"/>
      <c r="H205" s="193">
        <f>VLOOKUP(B205,'درآمد ناشی ازفروش'!$A$8:$Q$317,9,0)</f>
        <v>-178018551</v>
      </c>
      <c r="I205" s="193"/>
      <c r="J205" s="230">
        <f t="shared" si="9"/>
        <v>1275428626</v>
      </c>
      <c r="K205" s="230"/>
      <c r="L205" s="221">
        <f t="shared" si="11"/>
        <v>-3.6974910515199938E-3</v>
      </c>
      <c r="M205" s="221"/>
      <c r="N205" s="193">
        <v>1840655000</v>
      </c>
      <c r="O205" s="193"/>
      <c r="P205" s="193">
        <f>VLOOKUP(B205,'درآمد ناشی از تغییر قیمت اوراق '!$A$8:$Q$293,17,0)</f>
        <v>-4634659816</v>
      </c>
      <c r="Q205" s="193"/>
      <c r="R205" s="193">
        <f>VLOOKUP(B205,'درآمد ناشی ازفروش'!$A$8:$Q$317,17,0)</f>
        <v>-1990115278</v>
      </c>
      <c r="S205" s="193"/>
      <c r="T205" s="230">
        <f t="shared" si="10"/>
        <v>-4784120094</v>
      </c>
      <c r="U205" s="226"/>
      <c r="V205" s="221">
        <f>T205/درآمدها!$J$5</f>
        <v>3.9923199170334763E-3</v>
      </c>
    </row>
    <row r="206" spans="1:22 16329:16329" s="152" customFormat="1" ht="42.75" customHeight="1">
      <c r="A206" s="55"/>
      <c r="B206" s="242" t="s">
        <v>394</v>
      </c>
      <c r="C206" s="243"/>
      <c r="D206" s="193">
        <v>0</v>
      </c>
      <c r="E206" s="193"/>
      <c r="F206" s="193">
        <f>VLOOKUP(B206,'درآمد ناشی از تغییر قیمت اوراق '!$A$8:$Q$293,9,0)</f>
        <v>-1195050034</v>
      </c>
      <c r="G206" s="193"/>
      <c r="H206" s="193">
        <f>VLOOKUP(B206,'درآمد ناشی ازفروش'!$A$8:$Q$317,9,0)</f>
        <v>-33288449</v>
      </c>
      <c r="I206" s="193"/>
      <c r="J206" s="230">
        <f t="shared" si="9"/>
        <v>-1228338483</v>
      </c>
      <c r="K206" s="230"/>
      <c r="L206" s="221">
        <f t="shared" si="11"/>
        <v>3.5609758606203212E-3</v>
      </c>
      <c r="M206" s="221"/>
      <c r="N206" s="193">
        <v>0</v>
      </c>
      <c r="O206" s="193"/>
      <c r="P206" s="193">
        <f>VLOOKUP(B206,'درآمد ناشی از تغییر قیمت اوراق '!$A$8:$Q$293,17,0)</f>
        <v>-8275287549</v>
      </c>
      <c r="Q206" s="193"/>
      <c r="R206" s="193">
        <f>VLOOKUP(B206,'درآمد ناشی ازفروش'!$A$8:$Q$317,17,0)</f>
        <v>-275738333</v>
      </c>
      <c r="S206" s="193"/>
      <c r="T206" s="230">
        <f t="shared" si="10"/>
        <v>-8551025882</v>
      </c>
      <c r="U206" s="226"/>
      <c r="V206" s="221">
        <f>T206/درآمدها!$J$5</f>
        <v>7.1357805132425574E-3</v>
      </c>
    </row>
    <row r="207" spans="1:22 16329:16329" s="152" customFormat="1" ht="42.75" customHeight="1">
      <c r="A207" s="55"/>
      <c r="B207" s="242" t="s">
        <v>254</v>
      </c>
      <c r="C207" s="243"/>
      <c r="D207" s="193">
        <v>0</v>
      </c>
      <c r="E207" s="193"/>
      <c r="F207" s="193">
        <f>VLOOKUP(B207,'درآمد ناشی از تغییر قیمت اوراق '!$A$8:$Q$293,9,0)</f>
        <v>-1791423785</v>
      </c>
      <c r="G207" s="193"/>
      <c r="H207" s="193">
        <f>VLOOKUP(B207,'درآمد ناشی ازفروش'!$A$8:$Q$317,9,0)</f>
        <v>0</v>
      </c>
      <c r="I207" s="193"/>
      <c r="J207" s="230">
        <f t="shared" si="9"/>
        <v>-1791423785</v>
      </c>
      <c r="K207" s="230"/>
      <c r="L207" s="221">
        <f t="shared" si="11"/>
        <v>5.1933705105012889E-3</v>
      </c>
      <c r="M207" s="221"/>
      <c r="N207" s="193">
        <v>21153660</v>
      </c>
      <c r="O207" s="193"/>
      <c r="P207" s="193">
        <f>VLOOKUP(B207,'درآمد ناشی از تغییر قیمت اوراق '!$A$8:$Q$293,17,0)</f>
        <v>-9659530240</v>
      </c>
      <c r="Q207" s="193"/>
      <c r="R207" s="193">
        <f>VLOOKUP(B207,'درآمد ناشی ازفروش'!$A$8:$Q$317,17,0)</f>
        <v>-1872981435</v>
      </c>
      <c r="S207" s="193"/>
      <c r="T207" s="230">
        <f t="shared" si="10"/>
        <v>-11511358015</v>
      </c>
      <c r="U207" s="226"/>
      <c r="V207" s="221">
        <f>T207/درآمدها!$J$5</f>
        <v>9.6061601658002701E-3</v>
      </c>
    </row>
    <row r="208" spans="1:22 16329:16329" s="152" customFormat="1" ht="42.6" customHeight="1">
      <c r="A208" s="55"/>
      <c r="B208" s="242" t="s">
        <v>355</v>
      </c>
      <c r="C208" s="243"/>
      <c r="D208" s="193">
        <v>1151779587</v>
      </c>
      <c r="E208" s="193"/>
      <c r="F208" s="193">
        <f>VLOOKUP(B208,'درآمد ناشی از تغییر قیمت اوراق '!$A$8:$Q$293,9,0)</f>
        <v>-32030027862</v>
      </c>
      <c r="G208" s="193"/>
      <c r="H208" s="193">
        <f>VLOOKUP(B208,'درآمد ناشی ازفروش'!$A$8:$Q$317,9,0)</f>
        <v>0</v>
      </c>
      <c r="I208" s="193"/>
      <c r="J208" s="230">
        <f t="shared" si="9"/>
        <v>-30878248275</v>
      </c>
      <c r="K208" s="230"/>
      <c r="L208" s="221">
        <f t="shared" si="11"/>
        <v>8.9516609832956021E-2</v>
      </c>
      <c r="M208" s="221"/>
      <c r="N208" s="193">
        <v>23437761920</v>
      </c>
      <c r="O208" s="193"/>
      <c r="P208" s="193">
        <f>VLOOKUP(B208,'درآمد ناشی از تغییر قیمت اوراق '!$A$8:$Q$293,17,0)</f>
        <v>-26547210833</v>
      </c>
      <c r="Q208" s="193"/>
      <c r="R208" s="193">
        <f>VLOOKUP(B208,'درآمد ناشی ازفروش'!$A$8:$Q$317,17,0)</f>
        <v>2345341683</v>
      </c>
      <c r="S208" s="193"/>
      <c r="T208" s="230">
        <f t="shared" si="10"/>
        <v>-764107230</v>
      </c>
      <c r="U208" s="226"/>
      <c r="V208" s="221">
        <f>T208/درآمدها!$J$5</f>
        <v>6.3764296320741141E-4</v>
      </c>
    </row>
    <row r="209" spans="1:22" s="152" customFormat="1" ht="42.75" customHeight="1">
      <c r="A209" s="55"/>
      <c r="B209" s="242" t="s">
        <v>213</v>
      </c>
      <c r="C209" s="243"/>
      <c r="D209" s="193">
        <v>0</v>
      </c>
      <c r="E209" s="193"/>
      <c r="F209" s="193">
        <f>VLOOKUP(B209,'درآمد ناشی از تغییر قیمت اوراق '!$A$8:$Q$293,9,0)</f>
        <v>1048584288</v>
      </c>
      <c r="G209" s="193"/>
      <c r="H209" s="193">
        <f>VLOOKUP(B209,'درآمد ناشی ازفروش'!$A$8:$Q$317,9,0)</f>
        <v>-154896364</v>
      </c>
      <c r="I209" s="193"/>
      <c r="J209" s="230">
        <f t="shared" si="9"/>
        <v>893687924</v>
      </c>
      <c r="K209" s="230"/>
      <c r="L209" s="221">
        <f t="shared" si="11"/>
        <v>-2.5908177333331078E-3</v>
      </c>
      <c r="M209" s="221"/>
      <c r="N209" s="193">
        <v>1208293800</v>
      </c>
      <c r="O209" s="193"/>
      <c r="P209" s="193">
        <f>VLOOKUP(B209,'درآمد ناشی از تغییر قیمت اوراق '!$A$8:$Q$293,17,0)</f>
        <v>-2440215197</v>
      </c>
      <c r="Q209" s="193"/>
      <c r="R209" s="193">
        <f>VLOOKUP(B209,'درآمد ناشی ازفروش'!$A$8:$Q$317,17,0)</f>
        <v>-5241257279</v>
      </c>
      <c r="S209" s="193"/>
      <c r="T209" s="230">
        <f t="shared" si="10"/>
        <v>-6473178676</v>
      </c>
      <c r="U209" s="226"/>
      <c r="V209" s="221">
        <f>T209/درآمدها!$J$5</f>
        <v>5.4018293117520533E-3</v>
      </c>
    </row>
    <row r="210" spans="1:22" s="152" customFormat="1" ht="42.75" customHeight="1">
      <c r="A210" s="55"/>
      <c r="B210" s="242" t="s">
        <v>261</v>
      </c>
      <c r="C210" s="243"/>
      <c r="D210" s="193">
        <v>0</v>
      </c>
      <c r="E210" s="193"/>
      <c r="F210" s="193">
        <f>VLOOKUP(B210,'درآمد ناشی از تغییر قیمت اوراق '!$A$8:$Q$293,9,0)</f>
        <v>-4432840644</v>
      </c>
      <c r="G210" s="193"/>
      <c r="H210" s="193">
        <f>VLOOKUP(B210,'درآمد ناشی ازفروش'!$A$8:$Q$317,9,0)</f>
        <v>45735</v>
      </c>
      <c r="I210" s="193"/>
      <c r="J210" s="230">
        <f t="shared" si="9"/>
        <v>-4432794909</v>
      </c>
      <c r="K210" s="230"/>
      <c r="L210" s="221">
        <f t="shared" si="11"/>
        <v>1.2850753993701631E-2</v>
      </c>
      <c r="M210" s="221"/>
      <c r="N210" s="193">
        <v>7952185800</v>
      </c>
      <c r="O210" s="193"/>
      <c r="P210" s="193">
        <f>VLOOKUP(B210,'درآمد ناشی از تغییر قیمت اوراق '!$A$8:$Q$293,17,0)</f>
        <v>-4695254326</v>
      </c>
      <c r="Q210" s="193"/>
      <c r="R210" s="193">
        <f>VLOOKUP(B210,'درآمد ناشی ازفروش'!$A$8:$Q$317,17,0)</f>
        <v>-2287101839</v>
      </c>
      <c r="S210" s="193"/>
      <c r="T210" s="230">
        <f t="shared" si="10"/>
        <v>969829635</v>
      </c>
      <c r="U210" s="226"/>
      <c r="V210" s="221">
        <f>T210/درآمدها!$J$5</f>
        <v>-8.0931709318829794E-4</v>
      </c>
    </row>
    <row r="211" spans="1:22" s="152" customFormat="1" ht="42.75" customHeight="1">
      <c r="A211" s="55"/>
      <c r="B211" s="242" t="s">
        <v>155</v>
      </c>
      <c r="C211" s="243"/>
      <c r="D211" s="193">
        <v>0</v>
      </c>
      <c r="E211" s="193"/>
      <c r="F211" s="193">
        <f>VLOOKUP(B211,'درآمد ناشی از تغییر قیمت اوراق '!$A$8:$Q$293,9,0)</f>
        <v>-2614178532</v>
      </c>
      <c r="G211" s="193"/>
      <c r="H211" s="193">
        <f>VLOOKUP(B211,'درآمد ناشی ازفروش'!$A$8:$Q$317,9,0)</f>
        <v>-500321263</v>
      </c>
      <c r="I211" s="193"/>
      <c r="J211" s="230">
        <f t="shared" si="9"/>
        <v>-3114499795</v>
      </c>
      <c r="K211" s="230"/>
      <c r="L211" s="221">
        <f t="shared" si="11"/>
        <v>9.028992204831816E-3</v>
      </c>
      <c r="M211" s="221"/>
      <c r="N211" s="193">
        <v>3426531029</v>
      </c>
      <c r="O211" s="193"/>
      <c r="P211" s="193">
        <f>VLOOKUP(B211,'درآمد ناشی از تغییر قیمت اوراق '!$A$8:$Q$293,17,0)</f>
        <v>-34438818286</v>
      </c>
      <c r="Q211" s="193"/>
      <c r="R211" s="193">
        <f>VLOOKUP(B211,'درآمد ناشی ازفروش'!$A$8:$Q$317,17,0)</f>
        <v>-12749151094</v>
      </c>
      <c r="S211" s="193"/>
      <c r="T211" s="230">
        <f t="shared" si="10"/>
        <v>-43761438351</v>
      </c>
      <c r="U211" s="226"/>
      <c r="V211" s="221">
        <f>T211/درآمدها!$J$5</f>
        <v>3.6518661424457526E-2</v>
      </c>
    </row>
    <row r="212" spans="1:22" s="152" customFormat="1" ht="42.6" customHeight="1">
      <c r="A212" s="55"/>
      <c r="B212" s="242" t="s">
        <v>269</v>
      </c>
      <c r="C212" s="243"/>
      <c r="D212" s="193">
        <v>0</v>
      </c>
      <c r="E212" s="193"/>
      <c r="F212" s="193">
        <f>VLOOKUP(B212,'درآمد ناشی از تغییر قیمت اوراق '!$A$8:$Q$293,9,0)</f>
        <v>171159265</v>
      </c>
      <c r="G212" s="193"/>
      <c r="H212" s="193">
        <f>VLOOKUP(B212,'درآمد ناشی ازفروش'!$A$8:$Q$317,9,0)</f>
        <v>-96657696</v>
      </c>
      <c r="I212" s="193"/>
      <c r="J212" s="230">
        <f t="shared" si="9"/>
        <v>74501569</v>
      </c>
      <c r="K212" s="230"/>
      <c r="L212" s="221">
        <f t="shared" si="11"/>
        <v>-2.1598141917641056E-4</v>
      </c>
      <c r="M212" s="221"/>
      <c r="N212" s="193">
        <v>5315438680</v>
      </c>
      <c r="O212" s="193"/>
      <c r="P212" s="193">
        <f>VLOOKUP(B212,'درآمد ناشی از تغییر قیمت اوراق '!$A$8:$Q$293,17,0)</f>
        <v>-5471566181</v>
      </c>
      <c r="Q212" s="193"/>
      <c r="R212" s="193">
        <f>VLOOKUP(B212,'درآمد ناشی ازفروش'!$A$8:$Q$317,17,0)</f>
        <v>-1616618684</v>
      </c>
      <c r="S212" s="193"/>
      <c r="T212" s="230">
        <f t="shared" si="10"/>
        <v>-1772746185</v>
      </c>
      <c r="U212" s="226"/>
      <c r="V212" s="221">
        <f>T212/درآمدها!$J$5</f>
        <v>1.4793462043514939E-3</v>
      </c>
    </row>
    <row r="213" spans="1:22" s="152" customFormat="1" ht="42.75" customHeight="1">
      <c r="A213" s="55"/>
      <c r="B213" s="242" t="s">
        <v>386</v>
      </c>
      <c r="C213" s="243"/>
      <c r="D213" s="193">
        <v>0</v>
      </c>
      <c r="E213" s="193"/>
      <c r="F213" s="193">
        <f>VLOOKUP(B213,'درآمد ناشی از تغییر قیمت اوراق '!$A$8:$Q$293,9,0)</f>
        <v>-3476728842</v>
      </c>
      <c r="G213" s="193"/>
      <c r="H213" s="193">
        <f>VLOOKUP(B213,'درآمد ناشی ازفروش'!$A$8:$Q$317,9,0)</f>
        <v>0</v>
      </c>
      <c r="I213" s="193"/>
      <c r="J213" s="230">
        <f t="shared" si="9"/>
        <v>-3476728842</v>
      </c>
      <c r="K213" s="230"/>
      <c r="L213" s="221">
        <f t="shared" si="11"/>
        <v>1.0079100876207298E-2</v>
      </c>
      <c r="M213" s="221"/>
      <c r="N213" s="193">
        <v>0</v>
      </c>
      <c r="O213" s="193"/>
      <c r="P213" s="193">
        <f>VLOOKUP(B213,'درآمد ناشی از تغییر قیمت اوراق '!$A$8:$Q$293,17,0)</f>
        <v>-6061731452</v>
      </c>
      <c r="Q213" s="193"/>
      <c r="R213" s="193">
        <f>VLOOKUP(B213,'درآمد ناشی ازفروش'!$A$8:$Q$317,17,0)</f>
        <v>-658354495</v>
      </c>
      <c r="S213" s="193"/>
      <c r="T213" s="230">
        <f t="shared" si="10"/>
        <v>-6720085947</v>
      </c>
      <c r="U213" s="226"/>
      <c r="V213" s="221">
        <f>T213/درآمدها!$J$5</f>
        <v>5.6078719687727117E-3</v>
      </c>
    </row>
    <row r="214" spans="1:22" s="152" customFormat="1" ht="42.75" customHeight="1">
      <c r="A214" s="55"/>
      <c r="B214" s="242" t="s">
        <v>278</v>
      </c>
      <c r="C214" s="243"/>
      <c r="D214" s="193">
        <v>0</v>
      </c>
      <c r="E214" s="193"/>
      <c r="F214" s="193">
        <f>VLOOKUP(B214,'درآمد ناشی از تغییر قیمت اوراق '!$A$8:$Q$293,9,0)</f>
        <v>-1320032413</v>
      </c>
      <c r="G214" s="193"/>
      <c r="H214" s="193">
        <f>VLOOKUP(B214,'درآمد ناشی ازفروش'!$A$8:$Q$317,9,0)</f>
        <v>0</v>
      </c>
      <c r="I214" s="193"/>
      <c r="J214" s="230">
        <f t="shared" si="9"/>
        <v>-1320032413</v>
      </c>
      <c r="K214" s="230"/>
      <c r="L214" s="221">
        <f t="shared" si="11"/>
        <v>3.8267982506328384E-3</v>
      </c>
      <c r="M214" s="221"/>
      <c r="N214" s="193">
        <v>0</v>
      </c>
      <c r="O214" s="193"/>
      <c r="P214" s="193">
        <f>VLOOKUP(B214,'درآمد ناشی از تغییر قیمت اوراق '!$A$8:$Q$293,17,0)</f>
        <v>-5083369010</v>
      </c>
      <c r="Q214" s="193"/>
      <c r="R214" s="193">
        <f>VLOOKUP(B214,'درآمد ناشی ازفروش'!$A$8:$Q$317,17,0)</f>
        <v>-1430128438</v>
      </c>
      <c r="S214" s="193"/>
      <c r="T214" s="230">
        <f t="shared" si="10"/>
        <v>-6513497448</v>
      </c>
      <c r="U214" s="226"/>
      <c r="V214" s="221">
        <f>T214/درآمدها!$J$5</f>
        <v>5.4354750884723756E-3</v>
      </c>
    </row>
    <row r="215" spans="1:22" s="152" customFormat="1" ht="42.75" customHeight="1">
      <c r="A215" s="55"/>
      <c r="B215" s="242" t="s">
        <v>119</v>
      </c>
      <c r="C215" s="243"/>
      <c r="D215" s="193">
        <v>0</v>
      </c>
      <c r="E215" s="193"/>
      <c r="F215" s="193">
        <v>0</v>
      </c>
      <c r="G215" s="193"/>
      <c r="H215" s="193">
        <f>VLOOKUP(B215,'درآمد ناشی ازفروش'!$A$8:$Q$317,9,0)</f>
        <v>0</v>
      </c>
      <c r="I215" s="193"/>
      <c r="J215" s="230">
        <f t="shared" si="9"/>
        <v>0</v>
      </c>
      <c r="K215" s="230"/>
      <c r="L215" s="221">
        <f t="shared" si="11"/>
        <v>0</v>
      </c>
      <c r="M215" s="221"/>
      <c r="N215" s="193">
        <v>1791316780</v>
      </c>
      <c r="O215" s="193"/>
      <c r="P215" s="193">
        <v>0</v>
      </c>
      <c r="Q215" s="193"/>
      <c r="R215" s="193">
        <f>VLOOKUP(B215,'درآمد ناشی ازفروش'!$A$8:$Q$317,17,0)</f>
        <v>25775128789</v>
      </c>
      <c r="S215" s="193"/>
      <c r="T215" s="230">
        <f t="shared" si="10"/>
        <v>27566445569</v>
      </c>
      <c r="U215" s="226"/>
      <c r="V215" s="221">
        <f>T215/درآمدها!$J$5</f>
        <v>-2.3004035752564437E-2</v>
      </c>
    </row>
    <row r="216" spans="1:22" s="152" customFormat="1" ht="42.75" customHeight="1">
      <c r="A216" s="55"/>
      <c r="B216" s="242" t="s">
        <v>173</v>
      </c>
      <c r="C216" s="243"/>
      <c r="D216" s="193">
        <v>0</v>
      </c>
      <c r="E216" s="193"/>
      <c r="F216" s="193">
        <f>VLOOKUP(B216,'درآمد ناشی از تغییر قیمت اوراق '!$A$8:$Q$293,9,0)</f>
        <v>-2089662816</v>
      </c>
      <c r="G216" s="193"/>
      <c r="H216" s="193">
        <f>VLOOKUP(B216,'درآمد ناشی ازفروش'!$A$8:$Q$317,9,0)</f>
        <v>-118910139</v>
      </c>
      <c r="I216" s="193"/>
      <c r="J216" s="230">
        <f t="shared" si="9"/>
        <v>-2208572955</v>
      </c>
      <c r="K216" s="230"/>
      <c r="L216" s="221">
        <f t="shared" si="11"/>
        <v>6.4026936288487926E-3</v>
      </c>
      <c r="M216" s="221"/>
      <c r="N216" s="193">
        <v>2226374292</v>
      </c>
      <c r="O216" s="193"/>
      <c r="P216" s="193">
        <f>VLOOKUP(B216,'درآمد ناشی از تغییر قیمت اوراق '!$A$8:$Q$293,17,0)</f>
        <v>-5392983583</v>
      </c>
      <c r="Q216" s="193"/>
      <c r="R216" s="193">
        <f>VLOOKUP(B216,'درآمد ناشی ازفروش'!$A$8:$Q$317,17,0)</f>
        <v>-648352437</v>
      </c>
      <c r="S216" s="193"/>
      <c r="T216" s="230">
        <f t="shared" si="10"/>
        <v>-3814961728</v>
      </c>
      <c r="U216" s="226"/>
      <c r="V216" s="221">
        <f>T216/درآمدها!$J$5</f>
        <v>3.183562993854654E-3</v>
      </c>
    </row>
    <row r="217" spans="1:22" s="152" customFormat="1" ht="42.75" customHeight="1">
      <c r="A217" s="55"/>
      <c r="B217" s="242" t="s">
        <v>370</v>
      </c>
      <c r="C217" s="243"/>
      <c r="D217" s="193">
        <v>0</v>
      </c>
      <c r="E217" s="193"/>
      <c r="F217" s="193">
        <f>VLOOKUP(B217,'درآمد ناشی از تغییر قیمت اوراق '!$A$8:$Q$293,9,0)</f>
        <v>4817038769</v>
      </c>
      <c r="G217" s="193"/>
      <c r="H217" s="193">
        <f>VLOOKUP(B217,'درآمد ناشی ازفروش'!$A$8:$Q$317,9,0)</f>
        <v>-1473167110</v>
      </c>
      <c r="I217" s="193"/>
      <c r="J217" s="230">
        <f t="shared" si="9"/>
        <v>3343871659</v>
      </c>
      <c r="K217" s="230"/>
      <c r="L217" s="221">
        <f t="shared" si="11"/>
        <v>-9.6939454584452894E-3</v>
      </c>
      <c r="M217" s="221"/>
      <c r="N217" s="193">
        <v>0</v>
      </c>
      <c r="O217" s="193"/>
      <c r="P217" s="193">
        <f>VLOOKUP(B217,'درآمد ناشی از تغییر قیمت اوراق '!$A$8:$Q$293,17,0)</f>
        <v>-5350195870</v>
      </c>
      <c r="Q217" s="193"/>
      <c r="R217" s="193">
        <f>VLOOKUP(B217,'درآمد ناشی ازفروش'!$A$8:$Q$317,17,0)</f>
        <v>-2202690739</v>
      </c>
      <c r="S217" s="193"/>
      <c r="T217" s="230">
        <f t="shared" si="10"/>
        <v>-7552886609</v>
      </c>
      <c r="U217" s="226"/>
      <c r="V217" s="221">
        <f>T217/درآمدها!$J$5</f>
        <v>6.3028391946145269E-3</v>
      </c>
    </row>
    <row r="218" spans="1:22" s="152" customFormat="1" ht="42.75" customHeight="1">
      <c r="A218" s="55"/>
      <c r="B218" s="242" t="s">
        <v>156</v>
      </c>
      <c r="C218" s="243"/>
      <c r="D218" s="193">
        <v>3563607097</v>
      </c>
      <c r="E218" s="193"/>
      <c r="F218" s="193">
        <v>0</v>
      </c>
      <c r="G218" s="193"/>
      <c r="H218" s="193">
        <f>VLOOKUP(B218,'درآمد ناشی ازفروش'!$A$8:$Q$317,9,0)</f>
        <v>0</v>
      </c>
      <c r="I218" s="193"/>
      <c r="J218" s="230">
        <f t="shared" si="9"/>
        <v>3563607097</v>
      </c>
      <c r="K218" s="230"/>
      <c r="L218" s="221">
        <f t="shared" si="11"/>
        <v>-1.0330962535798254E-2</v>
      </c>
      <c r="M218" s="221"/>
      <c r="N218" s="193">
        <v>503970180</v>
      </c>
      <c r="O218" s="193"/>
      <c r="P218" s="193">
        <v>0</v>
      </c>
      <c r="Q218" s="193"/>
      <c r="R218" s="193">
        <f>VLOOKUP(B218,'درآمد ناشی ازفروش'!$A$8:$Q$317,17,0)</f>
        <v>5678930606</v>
      </c>
      <c r="S218" s="193"/>
      <c r="T218" s="230">
        <f t="shared" si="10"/>
        <v>6182900786</v>
      </c>
      <c r="U218" s="226"/>
      <c r="V218" s="221">
        <f>T218/درآمدها!$J$5</f>
        <v>-5.1595941297433775E-3</v>
      </c>
    </row>
    <row r="219" spans="1:22" s="152" customFormat="1" ht="42.75" customHeight="1">
      <c r="A219" s="55"/>
      <c r="B219" s="242" t="s">
        <v>280</v>
      </c>
      <c r="C219" s="243"/>
      <c r="D219" s="193">
        <v>0</v>
      </c>
      <c r="E219" s="193"/>
      <c r="F219" s="193">
        <f>VLOOKUP(B219,'درآمد ناشی از تغییر قیمت اوراق '!$A$8:$Q$293,9,0)</f>
        <v>-1477006648</v>
      </c>
      <c r="G219" s="193"/>
      <c r="H219" s="193">
        <f>VLOOKUP(B219,'درآمد ناشی ازفروش'!$A$8:$Q$317,9,0)</f>
        <v>0</v>
      </c>
      <c r="I219" s="193"/>
      <c r="J219" s="230">
        <f t="shared" si="9"/>
        <v>-1477006648</v>
      </c>
      <c r="K219" s="230"/>
      <c r="L219" s="221">
        <f t="shared" si="11"/>
        <v>4.281869445837215E-3</v>
      </c>
      <c r="M219" s="221"/>
      <c r="N219" s="193">
        <v>1535198100</v>
      </c>
      <c r="O219" s="193"/>
      <c r="P219" s="193">
        <f>VLOOKUP(B219,'درآمد ناشی از تغییر قیمت اوراق '!$A$8:$Q$293,17,0)</f>
        <v>-15141533050</v>
      </c>
      <c r="Q219" s="193"/>
      <c r="R219" s="193">
        <f>VLOOKUP(B219,'درآمد ناشی ازفروش'!$A$8:$Q$317,17,0)</f>
        <v>-1421879279</v>
      </c>
      <c r="S219" s="193"/>
      <c r="T219" s="230">
        <f t="shared" si="10"/>
        <v>-15028214229</v>
      </c>
      <c r="U219" s="226"/>
      <c r="V219" s="221">
        <f>T219/درآمدها!$J$5</f>
        <v>1.2540955871724107E-2</v>
      </c>
    </row>
    <row r="220" spans="1:22" s="152" customFormat="1" ht="42.75" customHeight="1">
      <c r="A220" s="55"/>
      <c r="B220" s="242" t="s">
        <v>179</v>
      </c>
      <c r="C220" s="243"/>
      <c r="D220" s="193">
        <v>0</v>
      </c>
      <c r="E220" s="193"/>
      <c r="F220" s="193">
        <f>VLOOKUP(B220,'درآمد ناشی از تغییر قیمت اوراق '!$A$8:$Q$293,9,0)</f>
        <v>-10277805512</v>
      </c>
      <c r="G220" s="193"/>
      <c r="H220" s="193">
        <f>VLOOKUP(B220,'درآمد ناشی ازفروش'!$A$8:$Q$317,9,0)</f>
        <v>0</v>
      </c>
      <c r="I220" s="193"/>
      <c r="J220" s="230">
        <f t="shared" si="9"/>
        <v>-10277805512</v>
      </c>
      <c r="K220" s="230"/>
      <c r="L220" s="221">
        <f t="shared" si="11"/>
        <v>2.9795547265600471E-2</v>
      </c>
      <c r="M220" s="221"/>
      <c r="N220" s="193">
        <v>5874315272</v>
      </c>
      <c r="O220" s="193"/>
      <c r="P220" s="193">
        <f>VLOOKUP(B220,'درآمد ناشی از تغییر قیمت اوراق '!$A$8:$Q$293,17,0)</f>
        <v>-16757513770</v>
      </c>
      <c r="Q220" s="193"/>
      <c r="R220" s="193">
        <f>VLOOKUP(B220,'درآمد ناشی ازفروش'!$A$8:$Q$317,17,0)</f>
        <v>-78419280</v>
      </c>
      <c r="S220" s="193"/>
      <c r="T220" s="230">
        <f t="shared" si="10"/>
        <v>-10961617778</v>
      </c>
      <c r="U220" s="226"/>
      <c r="V220" s="221">
        <f>T220/درآمدها!$J$5</f>
        <v>9.1474051901209736E-3</v>
      </c>
    </row>
    <row r="221" spans="1:22" s="152" customFormat="1" ht="42.75" customHeight="1">
      <c r="A221" s="55"/>
      <c r="B221" s="242" t="s">
        <v>450</v>
      </c>
      <c r="C221" s="243"/>
      <c r="D221" s="193">
        <v>0</v>
      </c>
      <c r="E221" s="193"/>
      <c r="F221" s="193">
        <f>VLOOKUP(B221,'درآمد ناشی از تغییر قیمت اوراق '!$A$8:$Q$293,9,0)</f>
        <v>-1317924381</v>
      </c>
      <c r="G221" s="193"/>
      <c r="H221" s="193">
        <f>VLOOKUP(B221,'درآمد ناشی ازفروش'!$A$8:$Q$317,9,0)</f>
        <v>-41474149</v>
      </c>
      <c r="I221" s="193"/>
      <c r="J221" s="230">
        <f t="shared" si="9"/>
        <v>-1359398530</v>
      </c>
      <c r="K221" s="230"/>
      <c r="L221" s="221">
        <f t="shared" si="11"/>
        <v>3.9409213480554525E-3</v>
      </c>
      <c r="M221" s="221"/>
      <c r="N221" s="193">
        <v>0</v>
      </c>
      <c r="O221" s="193"/>
      <c r="P221" s="193">
        <f>VLOOKUP(B221,'درآمد ناشی از تغییر قیمت اوراق '!$A$8:$Q$293,17,0)</f>
        <v>-2416326906</v>
      </c>
      <c r="Q221" s="193"/>
      <c r="R221" s="193">
        <f>VLOOKUP(B221,'درآمد ناشی ازفروش'!$A$8:$Q$317,17,0)</f>
        <v>-41474149</v>
      </c>
      <c r="S221" s="193"/>
      <c r="T221" s="230">
        <f t="shared" si="10"/>
        <v>-2457801055</v>
      </c>
      <c r="U221" s="226"/>
      <c r="V221" s="221">
        <f>T221/درآمدها!$J$5</f>
        <v>2.0510204407887906E-3</v>
      </c>
    </row>
    <row r="222" spans="1:22" s="152" customFormat="1" ht="42.75" customHeight="1">
      <c r="A222" s="55"/>
      <c r="B222" s="242" t="s">
        <v>133</v>
      </c>
      <c r="C222" s="243"/>
      <c r="D222" s="193">
        <v>0</v>
      </c>
      <c r="E222" s="193"/>
      <c r="F222" s="193">
        <f>VLOOKUP(B222,'درآمد ناشی از تغییر قیمت اوراق '!$A$8:$Q$293,9,0)</f>
        <v>-2227619294</v>
      </c>
      <c r="G222" s="193"/>
      <c r="H222" s="193">
        <f>VLOOKUP(B222,'درآمد ناشی ازفروش'!$A$8:$Q$317,9,0)</f>
        <v>-12156480</v>
      </c>
      <c r="I222" s="193"/>
      <c r="J222" s="230">
        <f t="shared" si="9"/>
        <v>-2239775774</v>
      </c>
      <c r="K222" s="230"/>
      <c r="L222" s="221">
        <f t="shared" si="11"/>
        <v>6.4931511751848258E-3</v>
      </c>
      <c r="M222" s="221"/>
      <c r="N222" s="193">
        <v>4286886600</v>
      </c>
      <c r="O222" s="193"/>
      <c r="P222" s="193">
        <f>VLOOKUP(B222,'درآمد ناشی از تغییر قیمت اوراق '!$A$8:$Q$293,17,0)</f>
        <v>-8317785317</v>
      </c>
      <c r="Q222" s="193"/>
      <c r="R222" s="193">
        <f>VLOOKUP(B222,'درآمد ناشی ازفروش'!$A$8:$Q$317,17,0)</f>
        <v>-3088708837</v>
      </c>
      <c r="S222" s="193"/>
      <c r="T222" s="230">
        <f t="shared" si="10"/>
        <v>-7119607554</v>
      </c>
      <c r="U222" s="226"/>
      <c r="V222" s="221">
        <f>T222/درآمدها!$J$5</f>
        <v>5.941270386365053E-3</v>
      </c>
    </row>
    <row r="223" spans="1:22" s="152" customFormat="1" ht="42.75" customHeight="1">
      <c r="A223" s="55"/>
      <c r="B223" s="242" t="s">
        <v>144</v>
      </c>
      <c r="C223" s="243"/>
      <c r="D223" s="193">
        <v>0</v>
      </c>
      <c r="E223" s="193"/>
      <c r="F223" s="193">
        <f>VLOOKUP(B223,'درآمد ناشی از تغییر قیمت اوراق '!$A$8:$Q$293,9,0)</f>
        <v>3921821547</v>
      </c>
      <c r="G223" s="193"/>
      <c r="H223" s="193">
        <f>VLOOKUP(B223,'درآمد ناشی ازفروش'!$A$8:$Q$317,9,0)</f>
        <v>-5989967129</v>
      </c>
      <c r="I223" s="193"/>
      <c r="J223" s="230">
        <f t="shared" si="9"/>
        <v>-2068145582</v>
      </c>
      <c r="K223" s="230"/>
      <c r="L223" s="221">
        <f t="shared" si="11"/>
        <v>5.9955920910039302E-3</v>
      </c>
      <c r="M223" s="221"/>
      <c r="N223" s="193">
        <v>0</v>
      </c>
      <c r="O223" s="193"/>
      <c r="P223" s="193">
        <f>VLOOKUP(B223,'درآمد ناشی از تغییر قیمت اوراق '!$A$8:$Q$293,17,0)</f>
        <v>-3581505163</v>
      </c>
      <c r="Q223" s="193"/>
      <c r="R223" s="193">
        <f>VLOOKUP(B223,'درآمد ناشی ازفروش'!$A$8:$Q$317,17,0)</f>
        <v>-9507209829</v>
      </c>
      <c r="S223" s="193"/>
      <c r="T223" s="230">
        <f t="shared" si="10"/>
        <v>-13088714992</v>
      </c>
      <c r="U223" s="226"/>
      <c r="V223" s="221">
        <f>T223/درآمدها!$J$5</f>
        <v>1.0922455231939306E-2</v>
      </c>
    </row>
    <row r="224" spans="1:22" s="152" customFormat="1" ht="42.75" customHeight="1">
      <c r="A224" s="55"/>
      <c r="B224" s="242" t="s">
        <v>207</v>
      </c>
      <c r="C224" s="243"/>
      <c r="D224" s="193">
        <v>4949553356</v>
      </c>
      <c r="E224" s="193"/>
      <c r="F224" s="193">
        <f>VLOOKUP(B224,'درآمد ناشی از تغییر قیمت اوراق '!$A$8:$Q$293,9,0)</f>
        <v>-3686267174</v>
      </c>
      <c r="G224" s="193"/>
      <c r="H224" s="193">
        <f>VLOOKUP(B224,'درآمد ناشی ازفروش'!$A$8:$Q$317,9,0)</f>
        <v>-186715563</v>
      </c>
      <c r="I224" s="193"/>
      <c r="J224" s="230">
        <f t="shared" si="9"/>
        <v>1076570619</v>
      </c>
      <c r="K224" s="230"/>
      <c r="L224" s="221">
        <f t="shared" si="11"/>
        <v>-3.1209980307293499E-3</v>
      </c>
      <c r="M224" s="221"/>
      <c r="N224" s="193">
        <v>0</v>
      </c>
      <c r="O224" s="193"/>
      <c r="P224" s="193">
        <f>VLOOKUP(B224,'درآمد ناشی از تغییر قیمت اوراق '!$A$8:$Q$293,17,0)</f>
        <v>-24669889624</v>
      </c>
      <c r="Q224" s="193"/>
      <c r="R224" s="193">
        <f>VLOOKUP(B224,'درآمد ناشی ازفروش'!$A$8:$Q$317,17,0)</f>
        <v>-306151213</v>
      </c>
      <c r="S224" s="193"/>
      <c r="T224" s="230">
        <f t="shared" si="10"/>
        <v>-24976040837</v>
      </c>
      <c r="U224" s="226"/>
      <c r="V224" s="221">
        <f>T224/درآمدها!$J$5</f>
        <v>2.0842358327762447E-2</v>
      </c>
    </row>
    <row r="225" spans="1:22" s="152" customFormat="1" ht="42.6" customHeight="1">
      <c r="A225" s="55"/>
      <c r="B225" s="242" t="s">
        <v>322</v>
      </c>
      <c r="C225" s="243"/>
      <c r="D225" s="193">
        <v>1802216245</v>
      </c>
      <c r="E225" s="193"/>
      <c r="F225" s="193">
        <f>VLOOKUP(B225,'درآمد ناشی از تغییر قیمت اوراق '!$A$8:$Q$293,9,0)</f>
        <v>-4598385220</v>
      </c>
      <c r="G225" s="193"/>
      <c r="H225" s="193">
        <f>VLOOKUP(B225,'درآمد ناشی ازفروش'!$A$8:$Q$317,9,0)</f>
        <v>0</v>
      </c>
      <c r="I225" s="193"/>
      <c r="J225" s="230">
        <f t="shared" si="9"/>
        <v>-2796168975</v>
      </c>
      <c r="K225" s="230"/>
      <c r="L225" s="221">
        <f t="shared" si="11"/>
        <v>8.1061453011486134E-3</v>
      </c>
      <c r="M225" s="221"/>
      <c r="N225" s="193">
        <v>0</v>
      </c>
      <c r="O225" s="193"/>
      <c r="P225" s="193">
        <f>VLOOKUP(B225,'درآمد ناشی از تغییر قیمت اوراق '!$A$8:$Q$293,17,0)</f>
        <v>-11318615821</v>
      </c>
      <c r="Q225" s="193"/>
      <c r="R225" s="193">
        <f>VLOOKUP(B225,'درآمد ناشی ازفروش'!$A$8:$Q$317,17,0)</f>
        <v>-1479265482</v>
      </c>
      <c r="S225" s="193"/>
      <c r="T225" s="230">
        <f t="shared" si="10"/>
        <v>-12797881303</v>
      </c>
      <c r="U225" s="226"/>
      <c r="V225" s="221">
        <f>T225/درآمدها!$J$5</f>
        <v>1.0679756238953069E-2</v>
      </c>
    </row>
    <row r="226" spans="1:22" s="152" customFormat="1" ht="42.75" customHeight="1">
      <c r="A226" s="55"/>
      <c r="B226" s="242" t="s">
        <v>466</v>
      </c>
      <c r="C226" s="243"/>
      <c r="D226" s="193">
        <v>0</v>
      </c>
      <c r="E226" s="193"/>
      <c r="F226" s="193">
        <f>VLOOKUP(B226,'درآمد ناشی از تغییر قیمت اوراق '!$A$8:$Q$293,9,0)</f>
        <v>-3038989135</v>
      </c>
      <c r="G226" s="193"/>
      <c r="H226" s="193">
        <f>VLOOKUP(B226,'درآمد ناشی ازفروش'!$A$8:$Q$317,9,0)</f>
        <v>0</v>
      </c>
      <c r="I226" s="193"/>
      <c r="J226" s="230">
        <f t="shared" si="9"/>
        <v>-3038989135</v>
      </c>
      <c r="K226" s="230"/>
      <c r="L226" s="221">
        <f t="shared" si="11"/>
        <v>8.8100854122816173E-3</v>
      </c>
      <c r="M226" s="221"/>
      <c r="N226" s="193">
        <v>0</v>
      </c>
      <c r="O226" s="193"/>
      <c r="P226" s="193">
        <f>VLOOKUP(B226,'درآمد ناشی از تغییر قیمت اوراق '!$A$8:$Q$293,17,0)</f>
        <v>-3926146412</v>
      </c>
      <c r="Q226" s="193"/>
      <c r="R226" s="193">
        <f>VLOOKUP(B226,'درآمد ناشی ازفروش'!$A$8:$Q$317,17,0)</f>
        <v>-33540610</v>
      </c>
      <c r="S226" s="193"/>
      <c r="T226" s="230">
        <f t="shared" si="10"/>
        <v>-3959687022</v>
      </c>
      <c r="U226" s="226"/>
      <c r="V226" s="221">
        <f>T226/درآمدها!$J$5</f>
        <v>3.3043353955465263E-3</v>
      </c>
    </row>
    <row r="227" spans="1:22" s="152" customFormat="1" ht="42.75" customHeight="1">
      <c r="A227" s="55"/>
      <c r="B227" s="242" t="s">
        <v>175</v>
      </c>
      <c r="C227" s="243"/>
      <c r="D227" s="193">
        <v>0</v>
      </c>
      <c r="E227" s="193"/>
      <c r="F227" s="193">
        <f>VLOOKUP(B227,'درآمد ناشی از تغییر قیمت اوراق '!$A$8:$Q$293,9,0)</f>
        <v>-1392947505</v>
      </c>
      <c r="G227" s="193"/>
      <c r="H227" s="193">
        <f>VLOOKUP(B227,'درآمد ناشی ازفروش'!$A$8:$Q$317,9,0)</f>
        <v>0</v>
      </c>
      <c r="I227" s="193"/>
      <c r="J227" s="230">
        <f t="shared" si="9"/>
        <v>-1392947505</v>
      </c>
      <c r="K227" s="230"/>
      <c r="L227" s="221">
        <f t="shared" si="11"/>
        <v>4.0381804437989791E-3</v>
      </c>
      <c r="M227" s="221"/>
      <c r="N227" s="193">
        <v>1537547788</v>
      </c>
      <c r="O227" s="193"/>
      <c r="P227" s="193">
        <f>VLOOKUP(B227,'درآمد ناشی از تغییر قیمت اوراق '!$A$8:$Q$293,17,0)</f>
        <v>-9432110834</v>
      </c>
      <c r="Q227" s="193"/>
      <c r="R227" s="193">
        <f>VLOOKUP(B227,'درآمد ناشی ازفروش'!$A$8:$Q$317,17,0)</f>
        <v>1385248316</v>
      </c>
      <c r="S227" s="193"/>
      <c r="T227" s="230">
        <f t="shared" si="10"/>
        <v>-6509314730</v>
      </c>
      <c r="U227" s="226"/>
      <c r="V227" s="221">
        <f>T227/درآمدها!$J$5</f>
        <v>5.431984635045072E-3</v>
      </c>
    </row>
    <row r="228" spans="1:22" s="152" customFormat="1" ht="42.75" customHeight="1">
      <c r="A228" s="55"/>
      <c r="B228" s="242" t="s">
        <v>336</v>
      </c>
      <c r="C228" s="243"/>
      <c r="D228" s="193">
        <v>0</v>
      </c>
      <c r="E228" s="193"/>
      <c r="F228" s="193">
        <f>VLOOKUP(B228,'درآمد ناشی از تغییر قیمت اوراق '!$A$8:$Q$293,9,0)</f>
        <v>-1515446918</v>
      </c>
      <c r="G228" s="193"/>
      <c r="H228" s="193">
        <f>VLOOKUP(B228,'درآمد ناشی ازفروش'!$A$8:$Q$317,9,0)</f>
        <v>0</v>
      </c>
      <c r="I228" s="193"/>
      <c r="J228" s="230">
        <f t="shared" si="9"/>
        <v>-1515446918</v>
      </c>
      <c r="K228" s="230"/>
      <c r="L228" s="221">
        <f t="shared" si="11"/>
        <v>4.3933084957735249E-3</v>
      </c>
      <c r="M228" s="221"/>
      <c r="N228" s="193">
        <v>0</v>
      </c>
      <c r="O228" s="193"/>
      <c r="P228" s="193">
        <f>VLOOKUP(B228,'درآمد ناشی از تغییر قیمت اوراق '!$A$8:$Q$293,17,0)</f>
        <v>356233624</v>
      </c>
      <c r="Q228" s="193"/>
      <c r="R228" s="193">
        <f>VLOOKUP(B228,'درآمد ناشی ازفروش'!$A$8:$Q$317,17,0)</f>
        <v>223709550</v>
      </c>
      <c r="S228" s="193"/>
      <c r="T228" s="230">
        <f t="shared" si="10"/>
        <v>579943174</v>
      </c>
      <c r="U228" s="226"/>
      <c r="V228" s="221">
        <f>T228/درآمدها!$J$5</f>
        <v>-4.8395914793434344E-4</v>
      </c>
    </row>
    <row r="229" spans="1:22" s="152" customFormat="1" ht="42.75" customHeight="1">
      <c r="A229" s="55"/>
      <c r="B229" s="242" t="s">
        <v>171</v>
      </c>
      <c r="C229" s="243"/>
      <c r="D229" s="193">
        <v>0</v>
      </c>
      <c r="E229" s="193"/>
      <c r="F229" s="193">
        <f>VLOOKUP(B229,'درآمد ناشی از تغییر قیمت اوراق '!$A$8:$Q$293,9,0)</f>
        <v>114105190</v>
      </c>
      <c r="G229" s="193"/>
      <c r="H229" s="193">
        <f>VLOOKUP(B229,'درآمد ناشی ازفروش'!$A$8:$Q$317,9,0)</f>
        <v>0</v>
      </c>
      <c r="I229" s="193"/>
      <c r="J229" s="230">
        <f t="shared" si="9"/>
        <v>114105190</v>
      </c>
      <c r="K229" s="230"/>
      <c r="L229" s="221">
        <f t="shared" si="11"/>
        <v>-3.3079304506451361E-4</v>
      </c>
      <c r="M229" s="221"/>
      <c r="N229" s="193">
        <v>3084729701</v>
      </c>
      <c r="O229" s="193"/>
      <c r="P229" s="193">
        <f>VLOOKUP(B229,'درآمد ناشی از تغییر قیمت اوراق '!$A$8:$Q$293,17,0)</f>
        <v>-1597515832</v>
      </c>
      <c r="Q229" s="193"/>
      <c r="R229" s="193">
        <f>VLOOKUP(B229,'درآمد ناشی ازفروش'!$A$8:$Q$317,17,0)</f>
        <v>762021701</v>
      </c>
      <c r="S229" s="193"/>
      <c r="T229" s="230">
        <f t="shared" si="10"/>
        <v>2249235570</v>
      </c>
      <c r="U229" s="226"/>
      <c r="V229" s="221">
        <f>T229/درآمدها!$J$5</f>
        <v>-1.8769737773667067E-3</v>
      </c>
    </row>
    <row r="230" spans="1:22" s="152" customFormat="1" ht="42.75" customHeight="1">
      <c r="A230" s="55"/>
      <c r="B230" s="242" t="s">
        <v>84</v>
      </c>
      <c r="C230" s="243"/>
      <c r="D230" s="193">
        <v>0</v>
      </c>
      <c r="E230" s="193"/>
      <c r="F230" s="193">
        <f>VLOOKUP(B230,'درآمد ناشی از تغییر قیمت اوراق '!$A$8:$Q$293,9,0)</f>
        <v>-565041082</v>
      </c>
      <c r="G230" s="193"/>
      <c r="H230" s="193">
        <f>VLOOKUP(B230,'درآمد ناشی ازفروش'!$A$8:$Q$317,9,0)</f>
        <v>0</v>
      </c>
      <c r="I230" s="193"/>
      <c r="J230" s="230">
        <f t="shared" si="9"/>
        <v>-565041082</v>
      </c>
      <c r="K230" s="230"/>
      <c r="L230" s="221">
        <f t="shared" si="11"/>
        <v>1.6380644920825033E-3</v>
      </c>
      <c r="M230" s="221"/>
      <c r="N230" s="193">
        <v>674234184</v>
      </c>
      <c r="O230" s="193"/>
      <c r="P230" s="193">
        <f>VLOOKUP(B230,'درآمد ناشی از تغییر قیمت اوراق '!$A$8:$Q$293,17,0)</f>
        <v>-19393814108</v>
      </c>
      <c r="Q230" s="193"/>
      <c r="R230" s="193">
        <f>VLOOKUP(B230,'درآمد ناشی ازفروش'!$A$8:$Q$317,17,0)</f>
        <v>-1134156958</v>
      </c>
      <c r="S230" s="193"/>
      <c r="T230" s="230">
        <f t="shared" si="10"/>
        <v>-19853736882</v>
      </c>
      <c r="U230" s="226"/>
      <c r="V230" s="221">
        <f>T230/درآمدها!$J$5</f>
        <v>1.6567825979318052E-2</v>
      </c>
    </row>
    <row r="231" spans="1:22" s="152" customFormat="1" ht="42.75" customHeight="1">
      <c r="A231" s="55"/>
      <c r="B231" s="242" t="s">
        <v>243</v>
      </c>
      <c r="C231" s="243"/>
      <c r="D231" s="193">
        <v>0</v>
      </c>
      <c r="E231" s="193"/>
      <c r="F231" s="193">
        <f>VLOOKUP(B231,'درآمد ناشی از تغییر قیمت اوراق '!$A$8:$Q$293,9,0)</f>
        <v>-783850735</v>
      </c>
      <c r="G231" s="193"/>
      <c r="H231" s="193">
        <f>VLOOKUP(B231,'درآمد ناشی ازفروش'!$A$8:$Q$317,9,0)</f>
        <v>0</v>
      </c>
      <c r="I231" s="193"/>
      <c r="J231" s="230">
        <f t="shared" si="9"/>
        <v>-783850735</v>
      </c>
      <c r="K231" s="230"/>
      <c r="L231" s="221">
        <f t="shared" si="11"/>
        <v>2.2723977016883027E-3</v>
      </c>
      <c r="M231" s="221"/>
      <c r="N231" s="193">
        <v>2194074000</v>
      </c>
      <c r="O231" s="193"/>
      <c r="P231" s="193">
        <f>VLOOKUP(B231,'درآمد ناشی از تغییر قیمت اوراق '!$A$8:$Q$293,17,0)</f>
        <v>-3298290614</v>
      </c>
      <c r="Q231" s="193"/>
      <c r="R231" s="193">
        <f>VLOOKUP(B231,'درآمد ناشی ازفروش'!$A$8:$Q$317,17,0)</f>
        <v>1007529302</v>
      </c>
      <c r="S231" s="193"/>
      <c r="T231" s="230">
        <f t="shared" si="10"/>
        <v>-96687312</v>
      </c>
      <c r="U231" s="226"/>
      <c r="V231" s="221">
        <f>T231/درآمدها!$J$5</f>
        <v>8.0684989891064777E-5</v>
      </c>
    </row>
    <row r="232" spans="1:22" s="152" customFormat="1" ht="42.75" customHeight="1">
      <c r="A232" s="55"/>
      <c r="B232" s="242" t="s">
        <v>187</v>
      </c>
      <c r="C232" s="243"/>
      <c r="D232" s="193">
        <v>0</v>
      </c>
      <c r="E232" s="193"/>
      <c r="F232" s="193">
        <f>VLOOKUP(B232,'درآمد ناشی از تغییر قیمت اوراق '!$A$8:$Q$293,9,0)</f>
        <v>-5175526750</v>
      </c>
      <c r="G232" s="193"/>
      <c r="H232" s="193">
        <f>VLOOKUP(B232,'درآمد ناشی ازفروش'!$A$8:$Q$317,9,0)</f>
        <v>0</v>
      </c>
      <c r="I232" s="193"/>
      <c r="J232" s="230">
        <f t="shared" si="9"/>
        <v>-5175526750</v>
      </c>
      <c r="K232" s="230"/>
      <c r="L232" s="221">
        <f t="shared" si="11"/>
        <v>1.5003947265197539E-2</v>
      </c>
      <c r="M232" s="221"/>
      <c r="N232" s="193">
        <v>8327216300</v>
      </c>
      <c r="O232" s="193"/>
      <c r="P232" s="193">
        <f>VLOOKUP(B232,'درآمد ناشی از تغییر قیمت اوراق '!$A$8:$Q$293,17,0)</f>
        <v>-2498330083</v>
      </c>
      <c r="Q232" s="193"/>
      <c r="R232" s="193">
        <f>VLOOKUP(B232,'درآمد ناشی ازفروش'!$A$8:$Q$317,17,0)</f>
        <v>2804269223</v>
      </c>
      <c r="S232" s="193"/>
      <c r="T232" s="230">
        <f t="shared" si="10"/>
        <v>8633155440</v>
      </c>
      <c r="U232" s="226"/>
      <c r="V232" s="221">
        <f>T232/درآمدها!$J$5</f>
        <v>-7.2043171435398979E-3</v>
      </c>
    </row>
    <row r="233" spans="1:22" s="152" customFormat="1" ht="42.75" customHeight="1">
      <c r="A233" s="55"/>
      <c r="B233" s="242" t="s">
        <v>393</v>
      </c>
      <c r="C233" s="243"/>
      <c r="D233" s="193">
        <v>0</v>
      </c>
      <c r="E233" s="193"/>
      <c r="F233" s="193">
        <f>VLOOKUP(B233,'درآمد ناشی از تغییر قیمت اوراق '!$A$8:$Q$293,9,0)</f>
        <v>431051105</v>
      </c>
      <c r="G233" s="193"/>
      <c r="H233" s="193">
        <f>VLOOKUP(B233,'درآمد ناشی ازفروش'!$A$8:$Q$317,9,0)</f>
        <v>-151311470</v>
      </c>
      <c r="I233" s="193"/>
      <c r="J233" s="230">
        <f t="shared" si="9"/>
        <v>279739635</v>
      </c>
      <c r="K233" s="230"/>
      <c r="L233" s="221">
        <f t="shared" si="11"/>
        <v>-8.1097034838542917E-4</v>
      </c>
      <c r="M233" s="221"/>
      <c r="N233" s="193">
        <v>0</v>
      </c>
      <c r="O233" s="193"/>
      <c r="P233" s="193">
        <f>VLOOKUP(B233,'درآمد ناشی از تغییر قیمت اوراق '!$A$8:$Q$293,17,0)</f>
        <v>-4715507421</v>
      </c>
      <c r="Q233" s="193"/>
      <c r="R233" s="193">
        <f>VLOOKUP(B233,'درآمد ناشی ازفروش'!$A$8:$Q$317,17,0)</f>
        <v>-436984556</v>
      </c>
      <c r="S233" s="193"/>
      <c r="T233" s="230">
        <f t="shared" si="10"/>
        <v>-5152491977</v>
      </c>
      <c r="U233" s="226"/>
      <c r="V233" s="221">
        <f>T233/درآمدها!$J$5</f>
        <v>4.2997240742201764E-3</v>
      </c>
    </row>
    <row r="234" spans="1:22" s="152" customFormat="1" ht="42.75" customHeight="1">
      <c r="A234" s="55"/>
      <c r="B234" s="242" t="s">
        <v>246</v>
      </c>
      <c r="C234" s="243"/>
      <c r="D234" s="193">
        <v>0</v>
      </c>
      <c r="E234" s="193"/>
      <c r="F234" s="193">
        <f>VLOOKUP(B234,'درآمد ناشی از تغییر قیمت اوراق '!$A$8:$Q$293,9,0)</f>
        <v>-305752084</v>
      </c>
      <c r="G234" s="193"/>
      <c r="H234" s="193">
        <f>VLOOKUP(B234,'درآمد ناشی ازفروش'!$A$8:$Q$317,9,0)</f>
        <v>-17100903</v>
      </c>
      <c r="I234" s="193"/>
      <c r="J234" s="230">
        <f t="shared" si="9"/>
        <v>-322852987</v>
      </c>
      <c r="K234" s="230"/>
      <c r="L234" s="221">
        <f t="shared" si="11"/>
        <v>9.3595674901293994E-4</v>
      </c>
      <c r="M234" s="221"/>
      <c r="N234" s="193">
        <v>1205793100</v>
      </c>
      <c r="O234" s="193"/>
      <c r="P234" s="193">
        <f>VLOOKUP(B234,'درآمد ناشی از تغییر قیمت اوراق '!$A$8:$Q$293,17,0)</f>
        <v>-2283406645</v>
      </c>
      <c r="Q234" s="193"/>
      <c r="R234" s="193">
        <f>VLOOKUP(B234,'درآمد ناشی ازفروش'!$A$8:$Q$317,17,0)</f>
        <v>-643983012</v>
      </c>
      <c r="S234" s="193"/>
      <c r="T234" s="230">
        <f t="shared" si="10"/>
        <v>-1721596557</v>
      </c>
      <c r="U234" s="226"/>
      <c r="V234" s="221">
        <f>T234/درآمدها!$J$5</f>
        <v>1.4366621423712444E-3</v>
      </c>
    </row>
    <row r="235" spans="1:22" s="152" customFormat="1" ht="42.75" customHeight="1">
      <c r="A235" s="55"/>
      <c r="B235" s="242" t="s">
        <v>176</v>
      </c>
      <c r="C235" s="243"/>
      <c r="D235" s="193">
        <v>0</v>
      </c>
      <c r="E235" s="193"/>
      <c r="F235" s="193">
        <f>VLOOKUP(B235,'درآمد ناشی از تغییر قیمت اوراق '!$A$8:$Q$293,9,0)</f>
        <v>-4835414186</v>
      </c>
      <c r="G235" s="193"/>
      <c r="H235" s="193">
        <f>VLOOKUP(B235,'درآمد ناشی ازفروش'!$A$8:$Q$317,9,0)</f>
        <v>36772425</v>
      </c>
      <c r="I235" s="193"/>
      <c r="J235" s="230">
        <f t="shared" si="9"/>
        <v>-4798641761</v>
      </c>
      <c r="K235" s="230"/>
      <c r="L235" s="221">
        <f t="shared" si="11"/>
        <v>1.3911350748330815E-2</v>
      </c>
      <c r="M235" s="221"/>
      <c r="N235" s="193">
        <v>0</v>
      </c>
      <c r="O235" s="193"/>
      <c r="P235" s="193">
        <f>VLOOKUP(B235,'درآمد ناشی از تغییر قیمت اوراق '!$A$8:$Q$293,17,0)</f>
        <v>3255367523</v>
      </c>
      <c r="Q235" s="193"/>
      <c r="R235" s="193">
        <f>VLOOKUP(B235,'درآمد ناشی ازفروش'!$A$8:$Q$317,17,0)</f>
        <v>-1166184207</v>
      </c>
      <c r="S235" s="193"/>
      <c r="T235" s="230">
        <f t="shared" si="10"/>
        <v>2089183316</v>
      </c>
      <c r="U235" s="226"/>
      <c r="V235" s="221">
        <f>T235/درآمدها!$J$5</f>
        <v>-1.7434111182245008E-3</v>
      </c>
    </row>
    <row r="236" spans="1:22" s="152" customFormat="1" ht="42.75" customHeight="1">
      <c r="A236" s="55"/>
      <c r="B236" s="242" t="s">
        <v>198</v>
      </c>
      <c r="C236" s="243"/>
      <c r="D236" s="193">
        <v>0</v>
      </c>
      <c r="E236" s="193"/>
      <c r="F236" s="193">
        <f>VLOOKUP(B236,'درآمد ناشی از تغییر قیمت اوراق '!$A$8:$Q$293,9,0)</f>
        <v>-2031807720</v>
      </c>
      <c r="G236" s="193"/>
      <c r="H236" s="193">
        <f>VLOOKUP(B236,'درآمد ناشی ازفروش'!$A$8:$Q$317,9,0)</f>
        <v>-204604839</v>
      </c>
      <c r="I236" s="193"/>
      <c r="J236" s="230">
        <f t="shared" si="9"/>
        <v>-2236412559</v>
      </c>
      <c r="K236" s="230"/>
      <c r="L236" s="221">
        <f t="shared" si="11"/>
        <v>6.4834011530249518E-3</v>
      </c>
      <c r="M236" s="221"/>
      <c r="N236" s="193">
        <v>1045207950</v>
      </c>
      <c r="O236" s="193"/>
      <c r="P236" s="193">
        <f>VLOOKUP(B236,'درآمد ناشی از تغییر قیمت اوراق '!$A$8:$Q$293,17,0)</f>
        <v>-9549393783</v>
      </c>
      <c r="Q236" s="193"/>
      <c r="R236" s="193">
        <f>VLOOKUP(B236,'درآمد ناشی ازفروش'!$A$8:$Q$317,17,0)</f>
        <v>-477884917</v>
      </c>
      <c r="S236" s="193"/>
      <c r="T236" s="230">
        <f t="shared" si="10"/>
        <v>-8982070750</v>
      </c>
      <c r="U236" s="226"/>
      <c r="V236" s="221">
        <f>T236/درآمدها!$J$5</f>
        <v>7.4954849056573071E-3</v>
      </c>
    </row>
    <row r="237" spans="1:22" s="152" customFormat="1" ht="42.75" customHeight="1">
      <c r="A237" s="55"/>
      <c r="B237" s="242" t="s">
        <v>81</v>
      </c>
      <c r="C237" s="243"/>
      <c r="D237" s="193">
        <v>0</v>
      </c>
      <c r="E237" s="193"/>
      <c r="F237" s="193">
        <f>VLOOKUP(B237,'درآمد ناشی از تغییر قیمت اوراق '!$A$8:$Q$293,9,0)</f>
        <v>-4506453633</v>
      </c>
      <c r="G237" s="193"/>
      <c r="H237" s="193">
        <f>VLOOKUP(B237,'درآمد ناشی ازفروش'!$A$8:$Q$317,9,0)</f>
        <v>-279226752</v>
      </c>
      <c r="I237" s="193"/>
      <c r="J237" s="230">
        <f t="shared" si="9"/>
        <v>-4785680385</v>
      </c>
      <c r="K237" s="230"/>
      <c r="L237" s="221">
        <f t="shared" si="11"/>
        <v>1.3873775480849414E-2</v>
      </c>
      <c r="M237" s="221"/>
      <c r="N237" s="193">
        <v>2408312550</v>
      </c>
      <c r="O237" s="193"/>
      <c r="P237" s="193">
        <f>VLOOKUP(B237,'درآمد ناشی از تغییر قیمت اوراق '!$A$8:$Q$293,17,0)</f>
        <v>-20241866932</v>
      </c>
      <c r="Q237" s="193"/>
      <c r="R237" s="193">
        <f>VLOOKUP(B237,'درآمد ناشی ازفروش'!$A$8:$Q$317,17,0)</f>
        <v>-7511514522</v>
      </c>
      <c r="S237" s="193"/>
      <c r="T237" s="230">
        <f t="shared" si="10"/>
        <v>-25345068904</v>
      </c>
      <c r="U237" s="226"/>
      <c r="V237" s="221">
        <f>T237/درآمدها!$J$5</f>
        <v>2.1150310066615361E-2</v>
      </c>
    </row>
    <row r="238" spans="1:22" s="152" customFormat="1" ht="42.75" customHeight="1">
      <c r="A238" s="55"/>
      <c r="B238" s="242" t="s">
        <v>431</v>
      </c>
      <c r="C238" s="243"/>
      <c r="D238" s="193">
        <v>4906352150</v>
      </c>
      <c r="E238" s="193"/>
      <c r="F238" s="193">
        <f>VLOOKUP(B238,'درآمد ناشی از تغییر قیمت اوراق '!$A$8:$Q$293,9,0)</f>
        <v>-3227227588</v>
      </c>
      <c r="G238" s="193"/>
      <c r="H238" s="193">
        <f>VLOOKUP(B238,'درآمد ناشی ازفروش'!$A$8:$Q$317,9,0)</f>
        <v>0</v>
      </c>
      <c r="I238" s="193"/>
      <c r="J238" s="230">
        <f t="shared" si="9"/>
        <v>1679124562</v>
      </c>
      <c r="K238" s="230"/>
      <c r="L238" s="221">
        <f t="shared" si="11"/>
        <v>-4.8678129969951201E-3</v>
      </c>
      <c r="M238" s="221"/>
      <c r="N238" s="193">
        <v>1480176690</v>
      </c>
      <c r="O238" s="193"/>
      <c r="P238" s="193">
        <f>VLOOKUP(B238,'درآمد ناشی از تغییر قیمت اوراق '!$A$8:$Q$293,17,0)</f>
        <v>-8371395770</v>
      </c>
      <c r="Q238" s="193"/>
      <c r="R238" s="193">
        <f>VLOOKUP(B238,'درآمد ناشی ازفروش'!$A$8:$Q$317,17,0)</f>
        <v>1849869</v>
      </c>
      <c r="S238" s="193"/>
      <c r="T238" s="230">
        <f t="shared" si="10"/>
        <v>-6889369211</v>
      </c>
      <c r="U238" s="226"/>
      <c r="V238" s="221">
        <f>T238/درآمدها!$J$5</f>
        <v>5.7491378511520513E-3</v>
      </c>
    </row>
    <row r="239" spans="1:22" s="152" customFormat="1" ht="42.75" customHeight="1">
      <c r="A239" s="55"/>
      <c r="B239" s="242" t="s">
        <v>98</v>
      </c>
      <c r="C239" s="243"/>
      <c r="D239" s="193">
        <v>0</v>
      </c>
      <c r="E239" s="193"/>
      <c r="F239" s="193">
        <f>VLOOKUP(B239,'درآمد ناشی از تغییر قیمت اوراق '!$A$8:$Q$293,9,0)</f>
        <v>-4266976778</v>
      </c>
      <c r="G239" s="193"/>
      <c r="H239" s="193">
        <f>VLOOKUP(B239,'درآمد ناشی ازفروش'!$A$8:$Q$317,9,0)</f>
        <v>0</v>
      </c>
      <c r="I239" s="193"/>
      <c r="J239" s="230">
        <f t="shared" si="9"/>
        <v>-4266976778</v>
      </c>
      <c r="K239" s="230"/>
      <c r="L239" s="221">
        <f t="shared" si="11"/>
        <v>1.2370044181287346E-2</v>
      </c>
      <c r="M239" s="221"/>
      <c r="N239" s="193">
        <v>3732623700</v>
      </c>
      <c r="O239" s="193"/>
      <c r="P239" s="193">
        <f>VLOOKUP(B239,'درآمد ناشی از تغییر قیمت اوراق '!$A$8:$Q$293,17,0)</f>
        <v>-5263207841</v>
      </c>
      <c r="Q239" s="193"/>
      <c r="R239" s="193">
        <f>VLOOKUP(B239,'درآمد ناشی ازفروش'!$A$8:$Q$317,17,0)</f>
        <v>955986592</v>
      </c>
      <c r="S239" s="193"/>
      <c r="T239" s="230">
        <f t="shared" si="10"/>
        <v>-574597549</v>
      </c>
      <c r="U239" s="226"/>
      <c r="V239" s="221">
        <f>T239/درآمدها!$J$5</f>
        <v>4.794982554949464E-4</v>
      </c>
    </row>
    <row r="240" spans="1:22" s="152" customFormat="1" ht="42.75" customHeight="1">
      <c r="A240" s="55"/>
      <c r="B240" s="242" t="s">
        <v>134</v>
      </c>
      <c r="C240" s="243"/>
      <c r="D240" s="193">
        <v>0</v>
      </c>
      <c r="E240" s="193"/>
      <c r="F240" s="193">
        <f>VLOOKUP(B240,'درآمد ناشی از تغییر قیمت اوراق '!$A$8:$Q$293,9,0)</f>
        <v>283346649</v>
      </c>
      <c r="G240" s="193"/>
      <c r="H240" s="193">
        <f>VLOOKUP(B240,'درآمد ناشی ازفروش'!$A$8:$Q$317,9,0)</f>
        <v>8080005</v>
      </c>
      <c r="I240" s="193"/>
      <c r="J240" s="230">
        <f t="shared" si="9"/>
        <v>291426654</v>
      </c>
      <c r="K240" s="230"/>
      <c r="L240" s="221">
        <f t="shared" si="11"/>
        <v>-8.4485123147879965E-4</v>
      </c>
      <c r="M240" s="221"/>
      <c r="N240" s="193">
        <v>2569639320</v>
      </c>
      <c r="O240" s="193"/>
      <c r="P240" s="193">
        <f>VLOOKUP(B240,'درآمد ناشی از تغییر قیمت اوراق '!$A$8:$Q$293,17,0)</f>
        <v>4469114614</v>
      </c>
      <c r="Q240" s="193"/>
      <c r="R240" s="193">
        <f>VLOOKUP(B240,'درآمد ناشی ازفروش'!$A$8:$Q$317,17,0)</f>
        <v>1051103537</v>
      </c>
      <c r="S240" s="193"/>
      <c r="T240" s="230">
        <f t="shared" si="10"/>
        <v>8089857471</v>
      </c>
      <c r="U240" s="226"/>
      <c r="V240" s="221">
        <f>T240/درآمدها!$J$5</f>
        <v>-6.7509382023960892E-3</v>
      </c>
    </row>
    <row r="241" spans="1:22" s="152" customFormat="1" ht="42.75" customHeight="1">
      <c r="A241" s="55"/>
      <c r="B241" s="242" t="s">
        <v>148</v>
      </c>
      <c r="C241" s="243"/>
      <c r="D241" s="193">
        <v>0</v>
      </c>
      <c r="E241" s="193"/>
      <c r="F241" s="193">
        <f>VLOOKUP(B241,'درآمد ناشی از تغییر قیمت اوراق '!$A$8:$Q$293,9,0)</f>
        <v>-2761205408</v>
      </c>
      <c r="G241" s="193"/>
      <c r="H241" s="193">
        <f>VLOOKUP(B241,'درآمد ناشی ازفروش'!$A$8:$Q$317,9,0)</f>
        <v>-70754647</v>
      </c>
      <c r="I241" s="193"/>
      <c r="J241" s="230">
        <f t="shared" si="9"/>
        <v>-2831960055</v>
      </c>
      <c r="K241" s="230"/>
      <c r="L241" s="221">
        <f t="shared" si="11"/>
        <v>8.2099043005363515E-3</v>
      </c>
      <c r="M241" s="221"/>
      <c r="N241" s="193">
        <v>4985121100</v>
      </c>
      <c r="O241" s="193"/>
      <c r="P241" s="193">
        <f>VLOOKUP(B241,'درآمد ناشی از تغییر قیمت اوراق '!$A$8:$Q$293,17,0)</f>
        <v>-10781320893</v>
      </c>
      <c r="Q241" s="193"/>
      <c r="R241" s="193">
        <f>VLOOKUP(B241,'درآمد ناشی ازفروش'!$A$8:$Q$317,17,0)</f>
        <v>-2613050420</v>
      </c>
      <c r="S241" s="193"/>
      <c r="T241" s="230">
        <f t="shared" si="10"/>
        <v>-8409250213</v>
      </c>
      <c r="U241" s="226"/>
      <c r="V241" s="221">
        <f>T241/درآمدها!$J$5</f>
        <v>7.0174695561640941E-3</v>
      </c>
    </row>
    <row r="242" spans="1:22" s="152" customFormat="1" ht="42.75" customHeight="1">
      <c r="A242" s="55"/>
      <c r="B242" s="242" t="s">
        <v>361</v>
      </c>
      <c r="C242" s="243"/>
      <c r="D242" s="193">
        <v>0</v>
      </c>
      <c r="E242" s="193"/>
      <c r="F242" s="193">
        <f>VLOOKUP(B242,'درآمد ناشی از تغییر قیمت اوراق '!$A$8:$Q$293,9,0)</f>
        <v>-167020878</v>
      </c>
      <c r="G242" s="193"/>
      <c r="H242" s="193">
        <f>VLOOKUP(B242,'درآمد ناشی ازفروش'!$A$8:$Q$317,9,0)</f>
        <v>0</v>
      </c>
      <c r="I242" s="193"/>
      <c r="J242" s="230">
        <f t="shared" si="9"/>
        <v>-167020878</v>
      </c>
      <c r="K242" s="230"/>
      <c r="L242" s="221">
        <f t="shared" si="11"/>
        <v>4.8419659809486866E-4</v>
      </c>
      <c r="M242" s="221"/>
      <c r="N242" s="193">
        <v>244877938</v>
      </c>
      <c r="O242" s="193"/>
      <c r="P242" s="193">
        <f>VLOOKUP(B242,'درآمد ناشی از تغییر قیمت اوراق '!$A$8:$Q$293,17,0)</f>
        <v>-4495523079</v>
      </c>
      <c r="Q242" s="193"/>
      <c r="R242" s="193">
        <f>VLOOKUP(B242,'درآمد ناشی ازفروش'!$A$8:$Q$317,17,0)</f>
        <v>-749975161</v>
      </c>
      <c r="S242" s="193"/>
      <c r="T242" s="230">
        <f t="shared" si="10"/>
        <v>-5000620302</v>
      </c>
      <c r="U242" s="226"/>
      <c r="V242" s="221">
        <f>T242/درآمدها!$J$5</f>
        <v>4.1729880598596362E-3</v>
      </c>
    </row>
    <row r="243" spans="1:22" s="152" customFormat="1" ht="42.75" customHeight="1">
      <c r="A243" s="55"/>
      <c r="B243" s="242" t="s">
        <v>375</v>
      </c>
      <c r="C243" s="243"/>
      <c r="D243" s="193">
        <v>4437253017</v>
      </c>
      <c r="E243" s="193"/>
      <c r="F243" s="193">
        <f>VLOOKUP(B243,'درآمد ناشی از تغییر قیمت اوراق '!$A$8:$Q$293,9,0)</f>
        <v>2449551371</v>
      </c>
      <c r="G243" s="193"/>
      <c r="H243" s="193">
        <f>VLOOKUP(B243,'درآمد ناشی ازفروش'!$A$8:$Q$317,9,0)</f>
        <v>0</v>
      </c>
      <c r="I243" s="193"/>
      <c r="J243" s="230">
        <f t="shared" si="9"/>
        <v>6886804388</v>
      </c>
      <c r="K243" s="230"/>
      <c r="L243" s="221">
        <f t="shared" si="11"/>
        <v>-1.9964972621054081E-2</v>
      </c>
      <c r="M243" s="221"/>
      <c r="N243" s="193">
        <v>382777800</v>
      </c>
      <c r="O243" s="193"/>
      <c r="P243" s="193">
        <f>VLOOKUP(B243,'درآمد ناشی از تغییر قیمت اوراق '!$A$8:$Q$293,17,0)</f>
        <v>12832428713</v>
      </c>
      <c r="Q243" s="193"/>
      <c r="R243" s="193">
        <f>VLOOKUP(B243,'درآمد ناشی ازفروش'!$A$8:$Q$317,17,0)</f>
        <v>3649234736</v>
      </c>
      <c r="S243" s="193"/>
      <c r="T243" s="230">
        <f t="shared" si="10"/>
        <v>16864441249</v>
      </c>
      <c r="U243" s="226"/>
      <c r="V243" s="221">
        <f>T243/درآمدها!$J$5</f>
        <v>-1.4073276457349656E-2</v>
      </c>
    </row>
    <row r="244" spans="1:22" s="152" customFormat="1" ht="42.75" customHeight="1">
      <c r="A244" s="55"/>
      <c r="B244" s="242" t="s">
        <v>211</v>
      </c>
      <c r="C244" s="243"/>
      <c r="D244" s="193">
        <v>0</v>
      </c>
      <c r="E244" s="193"/>
      <c r="F244" s="193">
        <f>VLOOKUP(B244,'درآمد ناشی از تغییر قیمت اوراق '!$A$8:$Q$293,9,0)</f>
        <v>-4549827910</v>
      </c>
      <c r="G244" s="193"/>
      <c r="H244" s="193">
        <f>VLOOKUP(B244,'درآمد ناشی ازفروش'!$A$8:$Q$317,9,0)</f>
        <v>-1295541422</v>
      </c>
      <c r="I244" s="193"/>
      <c r="J244" s="230">
        <f t="shared" si="9"/>
        <v>-5845369332</v>
      </c>
      <c r="K244" s="230"/>
      <c r="L244" s="221">
        <f t="shared" si="11"/>
        <v>1.694583323386957E-2</v>
      </c>
      <c r="M244" s="221"/>
      <c r="N244" s="193">
        <v>1819606347</v>
      </c>
      <c r="O244" s="193"/>
      <c r="P244" s="193">
        <f>VLOOKUP(B244,'درآمد ناشی از تغییر قیمت اوراق '!$A$8:$Q$293,17,0)</f>
        <v>-8624606807</v>
      </c>
      <c r="Q244" s="193"/>
      <c r="R244" s="193">
        <f>VLOOKUP(B244,'درآمد ناشی ازفروش'!$A$8:$Q$317,17,0)</f>
        <v>-2150080737</v>
      </c>
      <c r="S244" s="193"/>
      <c r="T244" s="230">
        <f t="shared" si="10"/>
        <v>-8955081197</v>
      </c>
      <c r="U244" s="226"/>
      <c r="V244" s="221">
        <f>T244/درآمدها!$J$5</f>
        <v>7.4729622833408513E-3</v>
      </c>
    </row>
    <row r="245" spans="1:22" s="152" customFormat="1" ht="42.75" customHeight="1">
      <c r="A245" s="55"/>
      <c r="B245" s="242" t="s">
        <v>105</v>
      </c>
      <c r="C245" s="243"/>
      <c r="D245" s="193">
        <v>0</v>
      </c>
      <c r="E245" s="193"/>
      <c r="F245" s="193">
        <f>VLOOKUP(B245,'درآمد ناشی از تغییر قیمت اوراق '!$A$8:$Q$293,9,0)</f>
        <v>-9171751797</v>
      </c>
      <c r="G245" s="193"/>
      <c r="H245" s="193">
        <f>VLOOKUP(B245,'درآمد ناشی ازفروش'!$A$8:$Q$317,9,0)</f>
        <v>116229623</v>
      </c>
      <c r="I245" s="193"/>
      <c r="J245" s="230">
        <f t="shared" si="9"/>
        <v>-9055522174</v>
      </c>
      <c r="K245" s="230"/>
      <c r="L245" s="221">
        <f t="shared" si="11"/>
        <v>2.6252125381734909E-2</v>
      </c>
      <c r="M245" s="221"/>
      <c r="N245" s="193">
        <v>4437253017</v>
      </c>
      <c r="O245" s="193"/>
      <c r="P245" s="193">
        <f>VLOOKUP(B245,'درآمد ناشی از تغییر قیمت اوراق '!$A$8:$Q$293,17,0)</f>
        <v>-7908913989</v>
      </c>
      <c r="Q245" s="193"/>
      <c r="R245" s="193">
        <f>VLOOKUP(B245,'درآمد ناشی ازفروش'!$A$8:$Q$317,17,0)</f>
        <v>3917744928</v>
      </c>
      <c r="S245" s="193"/>
      <c r="T245" s="230">
        <f t="shared" si="10"/>
        <v>446083956</v>
      </c>
      <c r="U245" s="226"/>
      <c r="V245" s="221">
        <f>T245/درآمدها!$J$5</f>
        <v>-3.7225442238404747E-4</v>
      </c>
    </row>
    <row r="246" spans="1:22" s="152" customFormat="1" ht="42.75" customHeight="1">
      <c r="A246" s="55"/>
      <c r="B246" s="242" t="s">
        <v>244</v>
      </c>
      <c r="C246" s="243"/>
      <c r="D246" s="193">
        <v>0</v>
      </c>
      <c r="E246" s="193"/>
      <c r="F246" s="193">
        <f>VLOOKUP(B246,'درآمد ناشی از تغییر قیمت اوراق '!$A$8:$Q$293,9,0)</f>
        <v>-2035624565</v>
      </c>
      <c r="G246" s="193"/>
      <c r="H246" s="193">
        <f>VLOOKUP(B246,'درآمد ناشی ازفروش'!$A$8:$Q$317,9,0)</f>
        <v>-1318915964</v>
      </c>
      <c r="I246" s="193"/>
      <c r="J246" s="230">
        <f t="shared" si="9"/>
        <v>-3354540529</v>
      </c>
      <c r="K246" s="230"/>
      <c r="L246" s="221">
        <f t="shared" si="11"/>
        <v>9.7248747088562251E-3</v>
      </c>
      <c r="M246" s="221"/>
      <c r="N246" s="193">
        <v>1151779587</v>
      </c>
      <c r="O246" s="193"/>
      <c r="P246" s="193">
        <f>VLOOKUP(B246,'درآمد ناشی از تغییر قیمت اوراق '!$A$8:$Q$293,17,0)</f>
        <v>-12753184179</v>
      </c>
      <c r="Q246" s="193"/>
      <c r="R246" s="193">
        <f>VLOOKUP(B246,'درآمد ناشی ازفروش'!$A$8:$Q$317,17,0)</f>
        <v>-3893191892</v>
      </c>
      <c r="S246" s="193"/>
      <c r="T246" s="230">
        <f t="shared" si="10"/>
        <v>-15494596484</v>
      </c>
      <c r="U246" s="226"/>
      <c r="V246" s="221">
        <f>T246/درآمدها!$J$5</f>
        <v>1.293014910454505E-2</v>
      </c>
    </row>
    <row r="247" spans="1:22" s="152" customFormat="1" ht="42.75" customHeight="1">
      <c r="A247" s="55"/>
      <c r="B247" s="242" t="s">
        <v>107</v>
      </c>
      <c r="C247" s="243"/>
      <c r="D247" s="193">
        <v>0</v>
      </c>
      <c r="E247" s="193"/>
      <c r="F247" s="193">
        <v>0</v>
      </c>
      <c r="G247" s="193"/>
      <c r="H247" s="193">
        <f>VLOOKUP(B247,'درآمد ناشی ازفروش'!$A$8:$Q$317,9,0)</f>
        <v>0</v>
      </c>
      <c r="I247" s="193"/>
      <c r="J247" s="230">
        <f t="shared" si="9"/>
        <v>0</v>
      </c>
      <c r="K247" s="230"/>
      <c r="L247" s="221">
        <f t="shared" si="11"/>
        <v>0</v>
      </c>
      <c r="M247" s="221"/>
      <c r="N247" s="193">
        <v>11096076620</v>
      </c>
      <c r="O247" s="193"/>
      <c r="P247" s="193">
        <v>0</v>
      </c>
      <c r="Q247" s="193"/>
      <c r="R247" s="193">
        <f>VLOOKUP(B247,'درآمد ناشی ازفروش'!$A$8:$Q$317,17,0)</f>
        <v>-1057251723</v>
      </c>
      <c r="S247" s="193"/>
      <c r="T247" s="230">
        <f t="shared" si="10"/>
        <v>10038824897</v>
      </c>
      <c r="U247" s="226"/>
      <c r="V247" s="221">
        <f>T247/درآمدها!$J$5</f>
        <v>-8.3773399898904467E-3</v>
      </c>
    </row>
    <row r="248" spans="1:22" s="152" customFormat="1" ht="42.75" customHeight="1">
      <c r="A248" s="55"/>
      <c r="B248" s="242" t="s">
        <v>132</v>
      </c>
      <c r="C248" s="243"/>
      <c r="D248" s="193">
        <v>0</v>
      </c>
      <c r="E248" s="193"/>
      <c r="F248" s="193">
        <f>VLOOKUP(B248,'درآمد ناشی از تغییر قیمت اوراق '!$A$8:$Q$293,9,0)</f>
        <v>-1894871897</v>
      </c>
      <c r="G248" s="193"/>
      <c r="H248" s="193">
        <f>VLOOKUP(B248,'درآمد ناشی ازفروش'!$A$8:$Q$317,9,0)</f>
        <v>0</v>
      </c>
      <c r="I248" s="193"/>
      <c r="J248" s="230">
        <f t="shared" si="9"/>
        <v>-1894871897</v>
      </c>
      <c r="K248" s="230"/>
      <c r="L248" s="221">
        <f t="shared" si="11"/>
        <v>5.4932684903798096E-3</v>
      </c>
      <c r="M248" s="221"/>
      <c r="N248" s="193">
        <v>2336649260</v>
      </c>
      <c r="O248" s="193"/>
      <c r="P248" s="193">
        <f>VLOOKUP(B248,'درآمد ناشی از تغییر قیمت اوراق '!$A$8:$Q$293,17,0)</f>
        <v>-8000374879</v>
      </c>
      <c r="Q248" s="193"/>
      <c r="R248" s="193">
        <f>VLOOKUP(B248,'درآمد ناشی ازفروش'!$A$8:$Q$317,17,0)</f>
        <v>-2176844767</v>
      </c>
      <c r="S248" s="193"/>
      <c r="T248" s="230">
        <f t="shared" si="10"/>
        <v>-7840570386</v>
      </c>
      <c r="U248" s="226"/>
      <c r="V248" s="221">
        <f>T248/درآمدها!$J$5</f>
        <v>6.5429096046706915E-3</v>
      </c>
    </row>
    <row r="249" spans="1:22" s="152" customFormat="1" ht="42.75" customHeight="1">
      <c r="A249" s="55"/>
      <c r="B249" s="242" t="s">
        <v>371</v>
      </c>
      <c r="C249" s="243"/>
      <c r="D249" s="193">
        <v>0</v>
      </c>
      <c r="E249" s="193"/>
      <c r="F249" s="193">
        <f>VLOOKUP(B249,'درآمد ناشی از تغییر قیمت اوراق '!$A$8:$Q$293,9,0)</f>
        <v>-830306427</v>
      </c>
      <c r="G249" s="193"/>
      <c r="H249" s="193">
        <f>VLOOKUP(B249,'درآمد ناشی ازفروش'!$A$8:$Q$317,9,0)</f>
        <v>0</v>
      </c>
      <c r="I249" s="193"/>
      <c r="J249" s="230">
        <f t="shared" si="9"/>
        <v>-830306427</v>
      </c>
      <c r="K249" s="230"/>
      <c r="L249" s="221">
        <f t="shared" si="11"/>
        <v>2.4070736074666391E-3</v>
      </c>
      <c r="M249" s="221"/>
      <c r="N249" s="193">
        <v>0</v>
      </c>
      <c r="O249" s="193"/>
      <c r="P249" s="193">
        <f>VLOOKUP(B249,'درآمد ناشی از تغییر قیمت اوراق '!$A$8:$Q$293,17,0)</f>
        <v>-8685420842</v>
      </c>
      <c r="Q249" s="193"/>
      <c r="R249" s="193">
        <f>VLOOKUP(B249,'درآمد ناشی ازفروش'!$A$8:$Q$317,17,0)</f>
        <v>-990953486</v>
      </c>
      <c r="S249" s="193"/>
      <c r="T249" s="230">
        <f t="shared" si="10"/>
        <v>-9676374328</v>
      </c>
      <c r="U249" s="226"/>
      <c r="V249" s="221">
        <f>T249/درآمدها!$J$5</f>
        <v>8.0748771342080399E-3</v>
      </c>
    </row>
    <row r="250" spans="1:22" s="152" customFormat="1" ht="42.75" customHeight="1">
      <c r="A250" s="55"/>
      <c r="B250" s="242" t="s">
        <v>379</v>
      </c>
      <c r="C250" s="243"/>
      <c r="D250" s="193">
        <v>0</v>
      </c>
      <c r="E250" s="193"/>
      <c r="F250" s="193">
        <f>VLOOKUP(B250,'درآمد ناشی از تغییر قیمت اوراق '!$A$8:$Q$293,9,0)</f>
        <v>1486643638</v>
      </c>
      <c r="G250" s="193"/>
      <c r="H250" s="193">
        <f>VLOOKUP(B250,'درآمد ناشی ازفروش'!$A$8:$Q$317,9,0)</f>
        <v>-1489775174</v>
      </c>
      <c r="I250" s="193"/>
      <c r="J250" s="230">
        <f t="shared" si="9"/>
        <v>-3131536</v>
      </c>
      <c r="K250" s="230"/>
      <c r="L250" s="221">
        <f t="shared" si="11"/>
        <v>9.0783804765510374E-6</v>
      </c>
      <c r="M250" s="221"/>
      <c r="N250" s="193">
        <v>2160000000</v>
      </c>
      <c r="O250" s="193"/>
      <c r="P250" s="193">
        <f>VLOOKUP(B250,'درآمد ناشی از تغییر قیمت اوراق '!$A$8:$Q$293,17,0)</f>
        <v>-3674881265</v>
      </c>
      <c r="Q250" s="193"/>
      <c r="R250" s="193">
        <f>VLOOKUP(B250,'درآمد ناشی ازفروش'!$A$8:$Q$317,17,0)</f>
        <v>-1951702291</v>
      </c>
      <c r="S250" s="193"/>
      <c r="T250" s="230">
        <f t="shared" si="10"/>
        <v>-3466583556</v>
      </c>
      <c r="U250" s="226"/>
      <c r="V250" s="221">
        <f>T250/درآمدها!$J$5</f>
        <v>2.8928434702206983E-3</v>
      </c>
    </row>
    <row r="251" spans="1:22" s="152" customFormat="1" ht="42.75" customHeight="1">
      <c r="A251" s="55"/>
      <c r="B251" s="242" t="s">
        <v>183</v>
      </c>
      <c r="C251" s="243"/>
      <c r="D251" s="193">
        <v>0</v>
      </c>
      <c r="E251" s="193"/>
      <c r="F251" s="193">
        <f>VLOOKUP(B251,'درآمد ناشی از تغییر قیمت اوراق '!$A$8:$Q$293,9,0)</f>
        <v>-1100609778</v>
      </c>
      <c r="G251" s="193"/>
      <c r="H251" s="193">
        <f>VLOOKUP(B251,'درآمد ناشی ازفروش'!$A$8:$Q$317,9,0)</f>
        <v>39545087</v>
      </c>
      <c r="I251" s="193"/>
      <c r="J251" s="230">
        <f t="shared" si="9"/>
        <v>-1061064691</v>
      </c>
      <c r="K251" s="230"/>
      <c r="L251" s="221">
        <f t="shared" si="11"/>
        <v>3.0760460601864576E-3</v>
      </c>
      <c r="M251" s="221"/>
      <c r="N251" s="193">
        <v>0</v>
      </c>
      <c r="O251" s="193"/>
      <c r="P251" s="193">
        <f>VLOOKUP(B251,'درآمد ناشی از تغییر قیمت اوراق '!$A$8:$Q$293,17,0)</f>
        <v>1085211806</v>
      </c>
      <c r="Q251" s="193"/>
      <c r="R251" s="193">
        <f>VLOOKUP(B251,'درآمد ناشی ازفروش'!$A$8:$Q$317,17,0)</f>
        <v>1035885638</v>
      </c>
      <c r="S251" s="193"/>
      <c r="T251" s="230">
        <f t="shared" si="10"/>
        <v>2121097444</v>
      </c>
      <c r="U251" s="226"/>
      <c r="V251" s="221">
        <f>T251/درآمدها!$J$5</f>
        <v>-1.7700432692461586E-3</v>
      </c>
    </row>
    <row r="252" spans="1:22" s="152" customFormat="1" ht="42.75" customHeight="1">
      <c r="A252" s="55"/>
      <c r="B252" s="242" t="s">
        <v>506</v>
      </c>
      <c r="C252" s="243"/>
      <c r="D252" s="193">
        <v>0</v>
      </c>
      <c r="E252" s="193"/>
      <c r="F252" s="193">
        <f>VLOOKUP(B252,'درآمد ناشی از تغییر قیمت اوراق '!$A$8:$Q$293,9,0)</f>
        <v>-100199972</v>
      </c>
      <c r="G252" s="193"/>
      <c r="H252" s="193">
        <v>0</v>
      </c>
      <c r="I252" s="193"/>
      <c r="J252" s="230">
        <f t="shared" si="9"/>
        <v>-100199972</v>
      </c>
      <c r="K252" s="230"/>
      <c r="L252" s="221">
        <f t="shared" si="11"/>
        <v>2.9048156226074381E-4</v>
      </c>
      <c r="M252" s="221"/>
      <c r="N252" s="193">
        <v>0</v>
      </c>
      <c r="O252" s="193"/>
      <c r="P252" s="193">
        <f>VLOOKUP(B252,'درآمد ناشی از تغییر قیمت اوراق '!$A$8:$Q$293,17,0)</f>
        <v>-100199972</v>
      </c>
      <c r="Q252" s="193"/>
      <c r="R252" s="193">
        <v>0</v>
      </c>
      <c r="S252" s="193"/>
      <c r="T252" s="230">
        <f t="shared" si="10"/>
        <v>-100199972</v>
      </c>
      <c r="U252" s="226"/>
      <c r="V252" s="221">
        <f>T252/درآمدها!$J$5</f>
        <v>8.3616283881229146E-5</v>
      </c>
    </row>
    <row r="253" spans="1:22" s="152" customFormat="1" ht="42.75" customHeight="1">
      <c r="A253" s="55"/>
      <c r="B253" s="242" t="s">
        <v>159</v>
      </c>
      <c r="C253" s="243"/>
      <c r="D253" s="193">
        <v>0</v>
      </c>
      <c r="E253" s="193"/>
      <c r="F253" s="193">
        <f>VLOOKUP(B253,'درآمد ناشی از تغییر قیمت اوراق '!$A$8:$Q$293,9,0)</f>
        <v>-40328350</v>
      </c>
      <c r="G253" s="193"/>
      <c r="H253" s="193">
        <f>VLOOKUP(B253,'درآمد ناشی ازفروش'!$A$8:$Q$317,9,0)</f>
        <v>-1902987710</v>
      </c>
      <c r="I253" s="193"/>
      <c r="J253" s="230">
        <f t="shared" si="9"/>
        <v>-1943316060</v>
      </c>
      <c r="K253" s="230"/>
      <c r="L253" s="221">
        <f t="shared" si="11"/>
        <v>5.6337090101701163E-3</v>
      </c>
      <c r="M253" s="221"/>
      <c r="N253" s="193">
        <v>2850409297</v>
      </c>
      <c r="O253" s="193"/>
      <c r="P253" s="193">
        <f>VLOOKUP(B253,'درآمد ناشی از تغییر قیمت اوراق '!$A$8:$Q$293,17,0)</f>
        <v>-7246907541</v>
      </c>
      <c r="Q253" s="193"/>
      <c r="R253" s="193">
        <f>VLOOKUP(B253,'درآمد ناشی ازفروش'!$A$8:$Q$317,17,0)</f>
        <v>-11298256744</v>
      </c>
      <c r="S253" s="193"/>
      <c r="T253" s="230">
        <f t="shared" si="10"/>
        <v>-15694754988</v>
      </c>
      <c r="U253" s="226"/>
      <c r="V253" s="221">
        <f>T253/درآمدها!$J$5</f>
        <v>1.3097180192055793E-2</v>
      </c>
    </row>
    <row r="254" spans="1:22" s="152" customFormat="1" ht="42.75" customHeight="1">
      <c r="A254" s="55"/>
      <c r="B254" s="242" t="s">
        <v>87</v>
      </c>
      <c r="C254" s="243"/>
      <c r="D254" s="193">
        <v>0</v>
      </c>
      <c r="E254" s="193"/>
      <c r="F254" s="193">
        <f>VLOOKUP(B254,'درآمد ناشی از تغییر قیمت اوراق '!$A$8:$Q$293,9,0)</f>
        <v>-1842214486</v>
      </c>
      <c r="G254" s="193"/>
      <c r="H254" s="193">
        <f>VLOOKUP(B254,'درآمد ناشی ازفروش'!$A$8:$Q$317,9,0)</f>
        <v>-119189353</v>
      </c>
      <c r="I254" s="193"/>
      <c r="J254" s="230">
        <f t="shared" si="9"/>
        <v>-1961403839</v>
      </c>
      <c r="K254" s="230"/>
      <c r="L254" s="221">
        <f t="shared" si="11"/>
        <v>5.6861458142617085E-3</v>
      </c>
      <c r="M254" s="221"/>
      <c r="N254" s="193">
        <v>767637080</v>
      </c>
      <c r="O254" s="193"/>
      <c r="P254" s="193">
        <f>VLOOKUP(B254,'درآمد ناشی از تغییر قیمت اوراق '!$A$8:$Q$293,17,0)</f>
        <v>-5751121388</v>
      </c>
      <c r="Q254" s="193"/>
      <c r="R254" s="193">
        <f>VLOOKUP(B254,'درآمد ناشی ازفروش'!$A$8:$Q$317,17,0)</f>
        <v>11194432919</v>
      </c>
      <c r="S254" s="193"/>
      <c r="T254" s="230">
        <f t="shared" si="10"/>
        <v>6210948611</v>
      </c>
      <c r="U254" s="226"/>
      <c r="V254" s="221">
        <f>T254/درآمدها!$J$5</f>
        <v>-5.1829998737834169E-3</v>
      </c>
    </row>
    <row r="255" spans="1:22" s="152" customFormat="1" ht="42.75" customHeight="1">
      <c r="A255" s="55"/>
      <c r="B255" s="242" t="s">
        <v>103</v>
      </c>
      <c r="C255" s="243"/>
      <c r="D255" s="193">
        <v>0</v>
      </c>
      <c r="E255" s="193"/>
      <c r="F255" s="193">
        <f>VLOOKUP(B255,'درآمد ناشی از تغییر قیمت اوراق '!$A$8:$Q$293,9,0)</f>
        <v>-575704266</v>
      </c>
      <c r="G255" s="193"/>
      <c r="H255" s="193">
        <f>VLOOKUP(B255,'درآمد ناشی ازفروش'!$A$8:$Q$317,9,0)</f>
        <v>-4309327</v>
      </c>
      <c r="I255" s="193"/>
      <c r="J255" s="230">
        <f t="shared" si="9"/>
        <v>-580013593</v>
      </c>
      <c r="K255" s="230"/>
      <c r="L255" s="221">
        <f t="shared" si="11"/>
        <v>1.6814700769288359E-3</v>
      </c>
      <c r="M255" s="221"/>
      <c r="N255" s="193">
        <v>7179428500</v>
      </c>
      <c r="O255" s="193"/>
      <c r="P255" s="193">
        <f>VLOOKUP(B255,'درآمد ناشی از تغییر قیمت اوراق '!$A$8:$Q$293,17,0)</f>
        <v>-4972569993</v>
      </c>
      <c r="Q255" s="193"/>
      <c r="R255" s="193">
        <f>VLOOKUP(B255,'درآمد ناشی ازفروش'!$A$8:$Q$317,17,0)</f>
        <v>1054067469</v>
      </c>
      <c r="S255" s="193"/>
      <c r="T255" s="230">
        <f t="shared" si="10"/>
        <v>3260925976</v>
      </c>
      <c r="U255" s="226"/>
      <c r="V255" s="221">
        <f>T255/درآمدها!$J$5</f>
        <v>-2.7212234363188266E-3</v>
      </c>
    </row>
    <row r="256" spans="1:22" s="152" customFormat="1" ht="42.75" customHeight="1">
      <c r="A256" s="55"/>
      <c r="B256" s="242" t="s">
        <v>255</v>
      </c>
      <c r="C256" s="243"/>
      <c r="D256" s="193">
        <v>0</v>
      </c>
      <c r="E256" s="193"/>
      <c r="F256" s="193">
        <f>VLOOKUP(B256,'درآمد ناشی از تغییر قیمت اوراق '!$A$8:$Q$293,9,0)</f>
        <v>-4931107236</v>
      </c>
      <c r="G256" s="193"/>
      <c r="H256" s="193">
        <f>VLOOKUP(B256,'درآمد ناشی ازفروش'!$A$8:$Q$317,9,0)</f>
        <v>0</v>
      </c>
      <c r="I256" s="193"/>
      <c r="J256" s="230">
        <f t="shared" si="9"/>
        <v>-4931107236</v>
      </c>
      <c r="K256" s="230"/>
      <c r="L256" s="221">
        <f t="shared" si="11"/>
        <v>1.4295370597394361E-2</v>
      </c>
      <c r="M256" s="221"/>
      <c r="N256" s="193">
        <v>30923867230</v>
      </c>
      <c r="O256" s="193"/>
      <c r="P256" s="193">
        <f>VLOOKUP(B256,'درآمد ناشی از تغییر قیمت اوراق '!$A$8:$Q$293,17,0)</f>
        <v>-56043232164</v>
      </c>
      <c r="Q256" s="193"/>
      <c r="R256" s="193">
        <f>VLOOKUP(B256,'درآمد ناشی ازفروش'!$A$8:$Q$317,17,0)</f>
        <v>-8574769138</v>
      </c>
      <c r="S256" s="193"/>
      <c r="T256" s="230">
        <f t="shared" si="10"/>
        <v>-33694134072</v>
      </c>
      <c r="U256" s="226"/>
      <c r="V256" s="221">
        <f>T256/درآمدها!$J$5</f>
        <v>2.8117555558763503E-2</v>
      </c>
    </row>
    <row r="257" spans="1:22" s="152" customFormat="1" ht="42.75" customHeight="1">
      <c r="A257" s="55"/>
      <c r="B257" s="242" t="s">
        <v>334</v>
      </c>
      <c r="C257" s="243"/>
      <c r="D257" s="193">
        <v>963807810</v>
      </c>
      <c r="E257" s="193"/>
      <c r="F257" s="193">
        <v>0</v>
      </c>
      <c r="G257" s="193"/>
      <c r="H257" s="193">
        <f>VLOOKUP(B257,'درآمد ناشی ازفروش'!$A$8:$Q$317,9,0)</f>
        <v>0</v>
      </c>
      <c r="I257" s="193"/>
      <c r="J257" s="230">
        <f t="shared" si="9"/>
        <v>963807810</v>
      </c>
      <c r="K257" s="230"/>
      <c r="L257" s="221">
        <f t="shared" si="11"/>
        <v>-2.7940965728803411E-3</v>
      </c>
      <c r="M257" s="221"/>
      <c r="N257" s="193">
        <v>0</v>
      </c>
      <c r="O257" s="193"/>
      <c r="P257" s="193">
        <v>0</v>
      </c>
      <c r="Q257" s="193"/>
      <c r="R257" s="193">
        <f>VLOOKUP(B257,'درآمد ناشی ازفروش'!$A$8:$Q$317,17,0)</f>
        <v>9383382948</v>
      </c>
      <c r="S257" s="193"/>
      <c r="T257" s="230">
        <f t="shared" si="10"/>
        <v>9383382948</v>
      </c>
      <c r="U257" s="226"/>
      <c r="V257" s="221">
        <f>T257/درآمدها!$J$5</f>
        <v>-7.8303775608465527E-3</v>
      </c>
    </row>
    <row r="258" spans="1:22" s="152" customFormat="1" ht="42.75" customHeight="1">
      <c r="A258" s="55"/>
      <c r="B258" s="242" t="s">
        <v>389</v>
      </c>
      <c r="C258" s="243"/>
      <c r="D258" s="193">
        <v>5937170802</v>
      </c>
      <c r="E258" s="193"/>
      <c r="F258" s="193">
        <f>VLOOKUP(B258,'درآمد ناشی از تغییر قیمت اوراق '!$A$8:$Q$293,9,0)</f>
        <v>-3051460126</v>
      </c>
      <c r="G258" s="193"/>
      <c r="H258" s="193">
        <f>VLOOKUP(B258,'درآمد ناشی ازفروش'!$A$8:$Q$317,9,0)</f>
        <v>-15702386</v>
      </c>
      <c r="I258" s="193"/>
      <c r="J258" s="230">
        <f t="shared" si="9"/>
        <v>2870008290</v>
      </c>
      <c r="K258" s="230"/>
      <c r="L258" s="221">
        <f t="shared" si="11"/>
        <v>-8.3202068337951823E-3</v>
      </c>
      <c r="M258" s="221"/>
      <c r="N258" s="193">
        <v>0</v>
      </c>
      <c r="O258" s="193"/>
      <c r="P258" s="193">
        <f>VLOOKUP(B258,'درآمد ناشی از تغییر قیمت اوراق '!$A$8:$Q$293,17,0)</f>
        <v>-6329077379</v>
      </c>
      <c r="Q258" s="193"/>
      <c r="R258" s="193">
        <f>VLOOKUP(B258,'درآمد ناشی ازفروش'!$A$8:$Q$317,17,0)</f>
        <v>-546014149</v>
      </c>
      <c r="S258" s="193"/>
      <c r="T258" s="230">
        <f t="shared" si="10"/>
        <v>-6875091528</v>
      </c>
      <c r="U258" s="226"/>
      <c r="V258" s="221">
        <f>T258/درآمدها!$J$5</f>
        <v>5.7372232091510112E-3</v>
      </c>
    </row>
    <row r="259" spans="1:22" s="152" customFormat="1" ht="42.75" customHeight="1">
      <c r="A259" s="55"/>
      <c r="B259" s="242" t="s">
        <v>315</v>
      </c>
      <c r="C259" s="243"/>
      <c r="D259" s="193">
        <v>8458815257</v>
      </c>
      <c r="E259" s="193"/>
      <c r="F259" s="193">
        <f>VLOOKUP(B259,'درآمد ناشی از تغییر قیمت اوراق '!$A$8:$Q$293,9,0)</f>
        <v>-2067826573</v>
      </c>
      <c r="G259" s="193"/>
      <c r="H259" s="193">
        <f>VLOOKUP(B259,'درآمد ناشی ازفروش'!$A$8:$Q$317,9,0)</f>
        <v>0</v>
      </c>
      <c r="I259" s="193"/>
      <c r="J259" s="230">
        <f t="shared" si="9"/>
        <v>6390988684</v>
      </c>
      <c r="K259" s="230"/>
      <c r="L259" s="221">
        <f t="shared" si="11"/>
        <v>-1.8527593773370068E-2</v>
      </c>
      <c r="M259" s="221"/>
      <c r="N259" s="193">
        <v>10357029840</v>
      </c>
      <c r="O259" s="193"/>
      <c r="P259" s="193">
        <f>VLOOKUP(B259,'درآمد ناشی از تغییر قیمت اوراق '!$A$8:$Q$293,17,0)</f>
        <v>-4393069416</v>
      </c>
      <c r="Q259" s="193"/>
      <c r="R259" s="193">
        <f>VLOOKUP(B259,'درآمد ناشی ازفروش'!$A$8:$Q$317,17,0)</f>
        <v>-1723625837</v>
      </c>
      <c r="S259" s="193"/>
      <c r="T259" s="230">
        <f t="shared" si="10"/>
        <v>4240334587</v>
      </c>
      <c r="U259" s="226"/>
      <c r="V259" s="221">
        <f>T259/درآمدها!$J$5</f>
        <v>-3.538534128312796E-3</v>
      </c>
    </row>
    <row r="260" spans="1:22" s="152" customFormat="1" ht="42.75" customHeight="1">
      <c r="A260" s="55"/>
      <c r="B260" s="242" t="s">
        <v>192</v>
      </c>
      <c r="C260" s="243"/>
      <c r="D260" s="193">
        <v>0</v>
      </c>
      <c r="E260" s="193"/>
      <c r="F260" s="193">
        <f>VLOOKUP(B260,'درآمد ناشی از تغییر قیمت اوراق '!$A$8:$Q$293,9,0)</f>
        <v>9214798911</v>
      </c>
      <c r="G260" s="193"/>
      <c r="H260" s="193">
        <f>VLOOKUP(B260,'درآمد ناشی ازفروش'!$A$8:$Q$317,9,0)</f>
        <v>-161423036</v>
      </c>
      <c r="I260" s="193"/>
      <c r="J260" s="230">
        <f t="shared" si="9"/>
        <v>9053375875</v>
      </c>
      <c r="K260" s="230"/>
      <c r="L260" s="221">
        <f t="shared" si="11"/>
        <v>-2.6245903221447292E-2</v>
      </c>
      <c r="M260" s="221"/>
      <c r="N260" s="193">
        <v>4274929400</v>
      </c>
      <c r="O260" s="193"/>
      <c r="P260" s="193">
        <f>VLOOKUP(B260,'درآمد ناشی از تغییر قیمت اوراق '!$A$8:$Q$293,17,0)</f>
        <v>-5519130290</v>
      </c>
      <c r="Q260" s="193"/>
      <c r="R260" s="193">
        <f>VLOOKUP(B260,'درآمد ناشی ازفروش'!$A$8:$Q$317,17,0)</f>
        <v>-604096482</v>
      </c>
      <c r="S260" s="193"/>
      <c r="T260" s="230">
        <f t="shared" si="10"/>
        <v>-1848297372</v>
      </c>
      <c r="U260" s="226"/>
      <c r="V260" s="221">
        <f>T260/درآمدها!$J$5</f>
        <v>1.5423932229649904E-3</v>
      </c>
    </row>
    <row r="261" spans="1:22" s="152" customFormat="1" ht="42.75" customHeight="1">
      <c r="A261" s="55"/>
      <c r="B261" s="242" t="s">
        <v>191</v>
      </c>
      <c r="C261" s="243"/>
      <c r="D261" s="193">
        <v>0</v>
      </c>
      <c r="E261" s="193"/>
      <c r="F261" s="193">
        <f>VLOOKUP(B261,'درآمد ناشی از تغییر قیمت اوراق '!$A$8:$Q$293,9,0)</f>
        <v>-1131124874</v>
      </c>
      <c r="G261" s="193"/>
      <c r="H261" s="193">
        <f>VLOOKUP(B261,'درآمد ناشی ازفروش'!$A$8:$Q$317,9,0)</f>
        <v>0</v>
      </c>
      <c r="I261" s="193"/>
      <c r="J261" s="230">
        <f t="shared" si="9"/>
        <v>-1131124874</v>
      </c>
      <c r="K261" s="230"/>
      <c r="L261" s="221">
        <f t="shared" si="11"/>
        <v>3.2791518196383027E-3</v>
      </c>
      <c r="M261" s="221"/>
      <c r="N261" s="193">
        <v>38185344</v>
      </c>
      <c r="O261" s="193"/>
      <c r="P261" s="193">
        <f>VLOOKUP(B261,'درآمد ناشی از تغییر قیمت اوراق '!$A$8:$Q$293,17,0)</f>
        <v>-4677130415</v>
      </c>
      <c r="Q261" s="193"/>
      <c r="R261" s="193">
        <f>VLOOKUP(B261,'درآمد ناشی ازفروش'!$A$8:$Q$317,17,0)</f>
        <v>-3447405557</v>
      </c>
      <c r="S261" s="193"/>
      <c r="T261" s="230">
        <f t="shared" si="10"/>
        <v>-8086350628</v>
      </c>
      <c r="U261" s="226"/>
      <c r="V261" s="221">
        <f>T261/درآمدها!$J$5</f>
        <v>6.7480117626580131E-3</v>
      </c>
    </row>
    <row r="262" spans="1:22" s="152" customFormat="1" ht="42.75" customHeight="1">
      <c r="A262" s="55"/>
      <c r="B262" s="242" t="s">
        <v>235</v>
      </c>
      <c r="C262" s="243"/>
      <c r="D262" s="193">
        <v>0</v>
      </c>
      <c r="E262" s="193"/>
      <c r="F262" s="193">
        <f>VLOOKUP(B262,'درآمد ناشی از تغییر قیمت اوراق '!$A$8:$Q$293,9,0)</f>
        <v>-2660729314</v>
      </c>
      <c r="G262" s="193"/>
      <c r="H262" s="193">
        <f>VLOOKUP(B262,'درآمد ناشی ازفروش'!$A$8:$Q$317,9,0)</f>
        <v>-125590789</v>
      </c>
      <c r="I262" s="193"/>
      <c r="J262" s="230">
        <f t="shared" si="9"/>
        <v>-2786320103</v>
      </c>
      <c r="K262" s="230"/>
      <c r="L262" s="221">
        <f t="shared" si="11"/>
        <v>8.0775932400256219E-3</v>
      </c>
      <c r="M262" s="221"/>
      <c r="N262" s="193">
        <v>47658300</v>
      </c>
      <c r="O262" s="193"/>
      <c r="P262" s="193">
        <f>VLOOKUP(B262,'درآمد ناشی از تغییر قیمت اوراق '!$A$8:$Q$293,17,0)</f>
        <v>-7145938489</v>
      </c>
      <c r="Q262" s="193"/>
      <c r="R262" s="193">
        <f>VLOOKUP(B262,'درآمد ناشی ازفروش'!$A$8:$Q$317,17,0)</f>
        <v>-1205663395</v>
      </c>
      <c r="S262" s="193"/>
      <c r="T262" s="230">
        <f t="shared" si="10"/>
        <v>-8303943584</v>
      </c>
      <c r="U262" s="226"/>
      <c r="V262" s="221">
        <f>T262/درآمدها!$J$5</f>
        <v>6.9295917972258059E-3</v>
      </c>
    </row>
    <row r="263" spans="1:22" s="152" customFormat="1" ht="42.75" customHeight="1">
      <c r="A263" s="55"/>
      <c r="B263" s="242" t="s">
        <v>124</v>
      </c>
      <c r="C263" s="243"/>
      <c r="D263" s="193">
        <v>0</v>
      </c>
      <c r="E263" s="193"/>
      <c r="F263" s="193">
        <v>0</v>
      </c>
      <c r="G263" s="193"/>
      <c r="H263" s="193">
        <f>VLOOKUP(B263,'درآمد ناشی ازفروش'!$A$8:$Q$317,9,0)</f>
        <v>0</v>
      </c>
      <c r="I263" s="193"/>
      <c r="J263" s="230">
        <f t="shared" si="9"/>
        <v>0</v>
      </c>
      <c r="K263" s="230"/>
      <c r="L263" s="221">
        <f t="shared" si="11"/>
        <v>0</v>
      </c>
      <c r="M263" s="221"/>
      <c r="N263" s="193">
        <v>0</v>
      </c>
      <c r="O263" s="193"/>
      <c r="P263" s="193">
        <v>0</v>
      </c>
      <c r="Q263" s="193"/>
      <c r="R263" s="193">
        <f>VLOOKUP(B263,'درآمد ناشی ازفروش'!$A$8:$Q$317,17,0)</f>
        <v>7234755204</v>
      </c>
      <c r="S263" s="193"/>
      <c r="T263" s="230">
        <f t="shared" si="10"/>
        <v>7234755204</v>
      </c>
      <c r="U263" s="226"/>
      <c r="V263" s="221">
        <f>T263/درآمدها!$J$5</f>
        <v>-6.0373604191113336E-3</v>
      </c>
    </row>
    <row r="264" spans="1:22" s="152" customFormat="1" ht="42.75" customHeight="1">
      <c r="A264" s="55"/>
      <c r="B264" s="242" t="s">
        <v>239</v>
      </c>
      <c r="C264" s="243"/>
      <c r="D264" s="193">
        <v>0</v>
      </c>
      <c r="E264" s="193"/>
      <c r="F264" s="193">
        <f>VLOOKUP(B264,'درآمد ناشی از تغییر قیمت اوراق '!$A$8:$Q$293,9,0)</f>
        <v>-4294216273</v>
      </c>
      <c r="G264" s="193"/>
      <c r="H264" s="193">
        <f>VLOOKUP(B264,'درآمد ناشی ازفروش'!$A$8:$Q$317,9,0)</f>
        <v>-925334201</v>
      </c>
      <c r="I264" s="193"/>
      <c r="J264" s="230">
        <f t="shared" si="9"/>
        <v>-5219550474</v>
      </c>
      <c r="K264" s="230"/>
      <c r="L264" s="221">
        <f t="shared" si="11"/>
        <v>1.5131572851001654E-2</v>
      </c>
      <c r="M264" s="221"/>
      <c r="N264" s="193">
        <v>916135000</v>
      </c>
      <c r="O264" s="193"/>
      <c r="P264" s="193">
        <f>VLOOKUP(B264,'درآمد ناشی از تغییر قیمت اوراق '!$A$8:$Q$293,17,0)</f>
        <v>-9215912837</v>
      </c>
      <c r="Q264" s="193"/>
      <c r="R264" s="193">
        <f>VLOOKUP(B264,'درآمد ناشی ازفروش'!$A$8:$Q$317,17,0)</f>
        <v>-3599847462</v>
      </c>
      <c r="S264" s="193"/>
      <c r="T264" s="230">
        <f t="shared" si="10"/>
        <v>-11899625299</v>
      </c>
      <c r="U264" s="226"/>
      <c r="V264" s="221">
        <f>T264/درآمدها!$J$5</f>
        <v>9.9301669174262867E-3</v>
      </c>
    </row>
    <row r="265" spans="1:22" s="152" customFormat="1" ht="42.75" customHeight="1">
      <c r="A265" s="55"/>
      <c r="B265" s="242" t="s">
        <v>200</v>
      </c>
      <c r="C265" s="243"/>
      <c r="D265" s="193">
        <v>0</v>
      </c>
      <c r="E265" s="193"/>
      <c r="F265" s="193">
        <f>VLOOKUP(B265,'درآمد ناشی از تغییر قیمت اوراق '!$A$8:$Q$293,9,0)</f>
        <v>-366549564</v>
      </c>
      <c r="G265" s="193"/>
      <c r="H265" s="193">
        <f>VLOOKUP(B265,'درآمد ناشی ازفروش'!$A$8:$Q$317,9,0)</f>
        <v>0</v>
      </c>
      <c r="I265" s="193"/>
      <c r="J265" s="230">
        <f t="shared" si="9"/>
        <v>-366549564</v>
      </c>
      <c r="K265" s="230"/>
      <c r="L265" s="221">
        <f t="shared" si="11"/>
        <v>1.0626339296453545E-3</v>
      </c>
      <c r="M265" s="221"/>
      <c r="N265" s="193">
        <v>1068181632</v>
      </c>
      <c r="O265" s="193"/>
      <c r="P265" s="193">
        <f>VLOOKUP(B265,'درآمد ناشی از تغییر قیمت اوراق '!$A$8:$Q$293,17,0)</f>
        <v>-19912667296</v>
      </c>
      <c r="Q265" s="193"/>
      <c r="R265" s="193">
        <f>VLOOKUP(B265,'درآمد ناشی ازفروش'!$A$8:$Q$317,17,0)</f>
        <v>-2548614384</v>
      </c>
      <c r="S265" s="193"/>
      <c r="T265" s="230">
        <f t="shared" si="10"/>
        <v>-21393100048</v>
      </c>
      <c r="U265" s="226"/>
      <c r="V265" s="221">
        <f>T265/درآمدها!$J$5</f>
        <v>1.7852415434937496E-2</v>
      </c>
    </row>
    <row r="266" spans="1:22" s="152" customFormat="1" ht="42.75" customHeight="1">
      <c r="A266" s="55"/>
      <c r="B266" s="242" t="s">
        <v>380</v>
      </c>
      <c r="C266" s="243"/>
      <c r="D266" s="193">
        <v>0</v>
      </c>
      <c r="E266" s="193"/>
      <c r="F266" s="193">
        <f>VLOOKUP(B266,'درآمد ناشی از تغییر قیمت اوراق '!$A$8:$Q$293,9,0)</f>
        <v>-7820372833</v>
      </c>
      <c r="G266" s="193"/>
      <c r="H266" s="193">
        <f>VLOOKUP(B266,'درآمد ناشی ازفروش'!$A$8:$Q$317,9,0)</f>
        <v>-565365460</v>
      </c>
      <c r="I266" s="193"/>
      <c r="J266" s="230">
        <f t="shared" si="9"/>
        <v>-8385738293</v>
      </c>
      <c r="K266" s="230"/>
      <c r="L266" s="221">
        <f t="shared" si="11"/>
        <v>2.4310409588341832E-2</v>
      </c>
      <c r="M266" s="221"/>
      <c r="N266" s="193">
        <v>4949553356</v>
      </c>
      <c r="O266" s="193"/>
      <c r="P266" s="193">
        <f>VLOOKUP(B266,'درآمد ناشی از تغییر قیمت اوراق '!$A$8:$Q$293,17,0)</f>
        <v>-23689294984</v>
      </c>
      <c r="Q266" s="193"/>
      <c r="R266" s="193">
        <f>VLOOKUP(B266,'درآمد ناشی ازفروش'!$A$8:$Q$317,17,0)</f>
        <v>-1207851154</v>
      </c>
      <c r="S266" s="193"/>
      <c r="T266" s="230">
        <f t="shared" si="10"/>
        <v>-19947592782</v>
      </c>
      <c r="U266" s="226"/>
      <c r="V266" s="221">
        <f>T266/درآمدها!$J$5</f>
        <v>1.6646148172644894E-2</v>
      </c>
    </row>
    <row r="267" spans="1:22" s="152" customFormat="1" ht="42.75" customHeight="1">
      <c r="A267" s="55"/>
      <c r="B267" s="242" t="s">
        <v>366</v>
      </c>
      <c r="C267" s="243"/>
      <c r="D267" s="193">
        <v>0</v>
      </c>
      <c r="E267" s="193"/>
      <c r="F267" s="193">
        <f>VLOOKUP(B267,'درآمد ناشی از تغییر قیمت اوراق '!$A$8:$Q$293,9,0)</f>
        <v>-3862943682</v>
      </c>
      <c r="G267" s="193"/>
      <c r="H267" s="193">
        <f>VLOOKUP(B267,'درآمد ناشی ازفروش'!$A$8:$Q$317,9,0)</f>
        <v>-372681122</v>
      </c>
      <c r="I267" s="193"/>
      <c r="J267" s="230">
        <f t="shared" ref="J267:J329" si="12">D267+F267+H267</f>
        <v>-4235624804</v>
      </c>
      <c r="K267" s="230"/>
      <c r="L267" s="221">
        <f t="shared" si="11"/>
        <v>1.2279154231862228E-2</v>
      </c>
      <c r="M267" s="221"/>
      <c r="N267" s="193">
        <v>3557310278</v>
      </c>
      <c r="O267" s="193"/>
      <c r="P267" s="193">
        <f>VLOOKUP(B267,'درآمد ناشی از تغییر قیمت اوراق '!$A$8:$Q$293,17,0)</f>
        <v>-14380129833</v>
      </c>
      <c r="Q267" s="193"/>
      <c r="R267" s="193">
        <f>VLOOKUP(B267,'درآمد ناشی ازفروش'!$A$8:$Q$317,17,0)</f>
        <v>-981162230</v>
      </c>
      <c r="S267" s="193"/>
      <c r="T267" s="230">
        <f t="shared" ref="T267:T330" si="13">N267+P267+R267</f>
        <v>-11803981785</v>
      </c>
      <c r="U267" s="226"/>
      <c r="V267" s="221">
        <f>T267/درآمدها!$J$5</f>
        <v>9.8503529707914279E-3</v>
      </c>
    </row>
    <row r="268" spans="1:22" s="152" customFormat="1" ht="42.75" customHeight="1">
      <c r="A268" s="55"/>
      <c r="B268" s="242" t="s">
        <v>236</v>
      </c>
      <c r="C268" s="243"/>
      <c r="D268" s="193">
        <v>0</v>
      </c>
      <c r="E268" s="193"/>
      <c r="F268" s="193">
        <f>VLOOKUP(B268,'درآمد ناشی از تغییر قیمت اوراق '!$A$8:$Q$293,9,0)</f>
        <v>-2374407208</v>
      </c>
      <c r="G268" s="193"/>
      <c r="H268" s="193">
        <f>VLOOKUP(B268,'درآمد ناشی ازفروش'!$A$8:$Q$317,9,0)</f>
        <v>-549892128</v>
      </c>
      <c r="I268" s="193"/>
      <c r="J268" s="230">
        <f t="shared" si="12"/>
        <v>-2924299336</v>
      </c>
      <c r="K268" s="230"/>
      <c r="L268" s="221">
        <f t="shared" ref="L268:L325" si="14">J268/-344944344213</f>
        <v>8.4775975749707376E-3</v>
      </c>
      <c r="M268" s="221"/>
      <c r="N268" s="193">
        <v>285337492</v>
      </c>
      <c r="O268" s="193"/>
      <c r="P268" s="193">
        <f>VLOOKUP(B268,'درآمد ناشی از تغییر قیمت اوراق '!$A$8:$Q$293,17,0)</f>
        <v>-24555553272</v>
      </c>
      <c r="Q268" s="193"/>
      <c r="R268" s="193">
        <f>VLOOKUP(B268,'درآمد ناشی ازفروش'!$A$8:$Q$317,17,0)</f>
        <v>-5256061490</v>
      </c>
      <c r="S268" s="193"/>
      <c r="T268" s="230">
        <f t="shared" si="13"/>
        <v>-29526277270</v>
      </c>
      <c r="U268" s="226"/>
      <c r="V268" s="221">
        <f>T268/درآمدها!$J$5</f>
        <v>2.4639503713276521E-2</v>
      </c>
    </row>
    <row r="269" spans="1:22" s="152" customFormat="1" ht="42.75" customHeight="1">
      <c r="A269" s="55"/>
      <c r="B269" s="242" t="s">
        <v>364</v>
      </c>
      <c r="C269" s="243"/>
      <c r="D269" s="193">
        <v>0</v>
      </c>
      <c r="E269" s="193"/>
      <c r="F269" s="193">
        <f>VLOOKUP(B269,'درآمد ناشی از تغییر قیمت اوراق '!$A$8:$Q$293,9,0)</f>
        <v>-2893464122</v>
      </c>
      <c r="G269" s="193"/>
      <c r="H269" s="193">
        <f>VLOOKUP(B269,'درآمد ناشی ازفروش'!$A$8:$Q$317,9,0)</f>
        <v>20484379</v>
      </c>
      <c r="I269" s="193"/>
      <c r="J269" s="230">
        <f t="shared" si="12"/>
        <v>-2872979743</v>
      </c>
      <c r="K269" s="230"/>
      <c r="L269" s="221">
        <f t="shared" si="14"/>
        <v>8.3288211307095995E-3</v>
      </c>
      <c r="M269" s="221"/>
      <c r="N269" s="193">
        <v>1846889316</v>
      </c>
      <c r="O269" s="193"/>
      <c r="P269" s="193">
        <f>VLOOKUP(B269,'درآمد ناشی از تغییر قیمت اوراق '!$A$8:$Q$293,17,0)</f>
        <v>1584549963</v>
      </c>
      <c r="Q269" s="193"/>
      <c r="R269" s="193">
        <f>VLOOKUP(B269,'درآمد ناشی ازفروش'!$A$8:$Q$317,17,0)</f>
        <v>2441687273</v>
      </c>
      <c r="S269" s="193"/>
      <c r="T269" s="230">
        <f t="shared" si="13"/>
        <v>5873126552</v>
      </c>
      <c r="U269" s="226"/>
      <c r="V269" s="221">
        <f>T269/درآمدها!$J$5</f>
        <v>-4.9010893640011851E-3</v>
      </c>
    </row>
    <row r="270" spans="1:22" s="152" customFormat="1" ht="42.75" customHeight="1">
      <c r="A270" s="55"/>
      <c r="B270" s="242" t="s">
        <v>242</v>
      </c>
      <c r="C270" s="243"/>
      <c r="D270" s="193">
        <v>0</v>
      </c>
      <c r="E270" s="193"/>
      <c r="F270" s="193">
        <f>VLOOKUP(B270,'درآمد ناشی از تغییر قیمت اوراق '!$A$8:$Q$293,9,0)</f>
        <v>-2401892416</v>
      </c>
      <c r="G270" s="193"/>
      <c r="H270" s="193">
        <f>VLOOKUP(B270,'درآمد ناشی ازفروش'!$A$8:$Q$317,9,0)</f>
        <v>149907012</v>
      </c>
      <c r="I270" s="193"/>
      <c r="J270" s="230">
        <f t="shared" si="12"/>
        <v>-2251985404</v>
      </c>
      <c r="K270" s="230"/>
      <c r="L270" s="221">
        <f t="shared" si="14"/>
        <v>6.5285471171819516E-3</v>
      </c>
      <c r="M270" s="221"/>
      <c r="N270" s="193">
        <v>2038662055</v>
      </c>
      <c r="O270" s="193"/>
      <c r="P270" s="193">
        <f>VLOOKUP(B270,'درآمد ناشی از تغییر قیمت اوراق '!$A$8:$Q$293,17,0)</f>
        <v>3470016816</v>
      </c>
      <c r="Q270" s="193"/>
      <c r="R270" s="193">
        <f>VLOOKUP(B270,'درآمد ناشی ازفروش'!$A$8:$Q$317,17,0)</f>
        <v>5226830273</v>
      </c>
      <c r="S270" s="193"/>
      <c r="T270" s="230">
        <f t="shared" si="13"/>
        <v>10735509144</v>
      </c>
      <c r="U270" s="226"/>
      <c r="V270" s="221">
        <f>T270/درآمدها!$J$5</f>
        <v>-8.9587188726383601E-3</v>
      </c>
    </row>
    <row r="271" spans="1:22" s="152" customFormat="1" ht="42.75" customHeight="1">
      <c r="A271" s="55"/>
      <c r="B271" s="242" t="s">
        <v>471</v>
      </c>
      <c r="C271" s="243"/>
      <c r="D271" s="193">
        <v>0</v>
      </c>
      <c r="E271" s="193"/>
      <c r="F271" s="193">
        <f>VLOOKUP(B271,'درآمد ناشی از تغییر قیمت اوراق '!$A$8:$Q$293,9,0)</f>
        <v>-2108969776</v>
      </c>
      <c r="G271" s="193"/>
      <c r="H271" s="193">
        <f>VLOOKUP(B271,'درآمد ناشی ازفروش'!$A$8:$Q$317,9,0)</f>
        <v>-138243948</v>
      </c>
      <c r="I271" s="193"/>
      <c r="J271" s="230">
        <f t="shared" si="12"/>
        <v>-2247213724</v>
      </c>
      <c r="K271" s="230"/>
      <c r="L271" s="221">
        <f t="shared" si="14"/>
        <v>6.5147139290747903E-3</v>
      </c>
      <c r="M271" s="221"/>
      <c r="N271" s="193">
        <v>0</v>
      </c>
      <c r="O271" s="193"/>
      <c r="P271" s="193">
        <f>VLOOKUP(B271,'درآمد ناشی از تغییر قیمت اوراق '!$A$8:$Q$293,17,0)</f>
        <v>-7357555159</v>
      </c>
      <c r="Q271" s="193"/>
      <c r="R271" s="193">
        <f>VLOOKUP(B271,'درآمد ناشی ازفروش'!$A$8:$Q$317,17,0)</f>
        <v>-126413496</v>
      </c>
      <c r="S271" s="193"/>
      <c r="T271" s="230">
        <f t="shared" si="13"/>
        <v>-7483968655</v>
      </c>
      <c r="U271" s="226"/>
      <c r="V271" s="221">
        <f>T271/درآمدها!$J$5</f>
        <v>6.2453275696993278E-3</v>
      </c>
    </row>
    <row r="272" spans="1:22" s="152" customFormat="1" ht="42.75" customHeight="1">
      <c r="A272" s="55"/>
      <c r="B272" s="242" t="s">
        <v>238</v>
      </c>
      <c r="C272" s="243"/>
      <c r="D272" s="193">
        <v>0</v>
      </c>
      <c r="E272" s="193"/>
      <c r="F272" s="193">
        <f>VLOOKUP(B272,'درآمد ناشی از تغییر قیمت اوراق '!$A$8:$Q$293,9,0)</f>
        <v>-1498851403</v>
      </c>
      <c r="G272" s="193"/>
      <c r="H272" s="193">
        <f>VLOOKUP(B272,'درآمد ناشی ازفروش'!$A$8:$Q$317,9,0)</f>
        <v>-158983326</v>
      </c>
      <c r="I272" s="193"/>
      <c r="J272" s="230">
        <f t="shared" si="12"/>
        <v>-1657834729</v>
      </c>
      <c r="K272" s="230"/>
      <c r="L272" s="221">
        <f t="shared" si="14"/>
        <v>4.8060933794476192E-3</v>
      </c>
      <c r="M272" s="221"/>
      <c r="N272" s="193">
        <v>1399504029</v>
      </c>
      <c r="O272" s="193"/>
      <c r="P272" s="193">
        <f>VLOOKUP(B272,'درآمد ناشی از تغییر قیمت اوراق '!$A$8:$Q$293,17,0)</f>
        <v>-5724083298</v>
      </c>
      <c r="Q272" s="193"/>
      <c r="R272" s="193">
        <f>VLOOKUP(B272,'درآمد ناشی ازفروش'!$A$8:$Q$317,17,0)</f>
        <v>-5525889</v>
      </c>
      <c r="S272" s="193"/>
      <c r="T272" s="230">
        <f t="shared" si="13"/>
        <v>-4330105158</v>
      </c>
      <c r="U272" s="226"/>
      <c r="V272" s="221">
        <f>T272/درآمدها!$J$5</f>
        <v>3.6134471387567115E-3</v>
      </c>
    </row>
    <row r="273" spans="1:22" s="152" customFormat="1" ht="42.75" customHeight="1">
      <c r="A273" s="55"/>
      <c r="B273" s="242" t="s">
        <v>320</v>
      </c>
      <c r="C273" s="243"/>
      <c r="D273" s="193">
        <v>16668215</v>
      </c>
      <c r="E273" s="193"/>
      <c r="F273" s="193">
        <f>VLOOKUP(B273,'درآمد ناشی از تغییر قیمت اوراق '!$A$8:$Q$293,9,0)</f>
        <v>-1932333559</v>
      </c>
      <c r="G273" s="193"/>
      <c r="H273" s="193">
        <f>VLOOKUP(B273,'درآمد ناشی ازفروش'!$A$8:$Q$317,9,0)</f>
        <v>-238951076</v>
      </c>
      <c r="I273" s="193"/>
      <c r="J273" s="230">
        <f t="shared" si="12"/>
        <v>-2154616420</v>
      </c>
      <c r="K273" s="230"/>
      <c r="L273" s="221">
        <f t="shared" si="14"/>
        <v>6.2462726412164157E-3</v>
      </c>
      <c r="M273" s="221"/>
      <c r="N273" s="193">
        <v>0</v>
      </c>
      <c r="O273" s="193"/>
      <c r="P273" s="193">
        <f>VLOOKUP(B273,'درآمد ناشی از تغییر قیمت اوراق '!$A$8:$Q$293,17,0)</f>
        <v>-9944089814</v>
      </c>
      <c r="Q273" s="193"/>
      <c r="R273" s="193">
        <f>VLOOKUP(B273,'درآمد ناشی ازفروش'!$A$8:$Q$317,17,0)</f>
        <v>-1745841440</v>
      </c>
      <c r="S273" s="193"/>
      <c r="T273" s="230">
        <f t="shared" si="13"/>
        <v>-11689931254</v>
      </c>
      <c r="U273" s="226"/>
      <c r="V273" s="221">
        <f>T273/درآمدها!$J$5</f>
        <v>9.7551784773604235E-3</v>
      </c>
    </row>
    <row r="274" spans="1:22" s="152" customFormat="1" ht="42.75" customHeight="1">
      <c r="A274" s="55"/>
      <c r="B274" s="242" t="s">
        <v>177</v>
      </c>
      <c r="C274" s="243"/>
      <c r="D274" s="193">
        <v>0</v>
      </c>
      <c r="E274" s="193"/>
      <c r="F274" s="193">
        <f>VLOOKUP(B274,'درآمد ناشی از تغییر قیمت اوراق '!$A$8:$Q$293,9,0)</f>
        <v>-3891004454</v>
      </c>
      <c r="G274" s="193"/>
      <c r="H274" s="193">
        <f>VLOOKUP(B274,'درآمد ناشی ازفروش'!$A$8:$Q$317,9,0)</f>
        <v>-3689995839</v>
      </c>
      <c r="I274" s="193"/>
      <c r="J274" s="230">
        <f t="shared" si="12"/>
        <v>-7581000293</v>
      </c>
      <c r="K274" s="230"/>
      <c r="L274" s="221">
        <f t="shared" si="14"/>
        <v>2.1977459321144286E-2</v>
      </c>
      <c r="M274" s="221"/>
      <c r="N274" s="193">
        <v>4335338797</v>
      </c>
      <c r="O274" s="193"/>
      <c r="P274" s="193">
        <f>VLOOKUP(B274,'درآمد ناشی از تغییر قیمت اوراق '!$A$8:$Q$293,17,0)</f>
        <v>-29594574762</v>
      </c>
      <c r="Q274" s="193"/>
      <c r="R274" s="193">
        <f>VLOOKUP(B274,'درآمد ناشی ازفروش'!$A$8:$Q$317,17,0)</f>
        <v>-3510668475</v>
      </c>
      <c r="S274" s="193"/>
      <c r="T274" s="230">
        <f t="shared" si="13"/>
        <v>-28769904440</v>
      </c>
      <c r="U274" s="226"/>
      <c r="V274" s="221">
        <f>T274/درآمدها!$J$5</f>
        <v>2.4008315061114737E-2</v>
      </c>
    </row>
    <row r="275" spans="1:22" s="152" customFormat="1" ht="42.75" customHeight="1">
      <c r="A275" s="55"/>
      <c r="B275" s="242" t="s">
        <v>346</v>
      </c>
      <c r="C275" s="243"/>
      <c r="D275" s="193">
        <v>0</v>
      </c>
      <c r="E275" s="193"/>
      <c r="F275" s="193">
        <f>VLOOKUP(B275,'درآمد ناشی از تغییر قیمت اوراق '!$A$8:$Q$293,9,0)</f>
        <v>-467831745</v>
      </c>
      <c r="G275" s="193"/>
      <c r="H275" s="193">
        <f>VLOOKUP(B275,'درآمد ناشی ازفروش'!$A$8:$Q$317,9,0)</f>
        <v>-126683190</v>
      </c>
      <c r="I275" s="193"/>
      <c r="J275" s="230">
        <f t="shared" si="12"/>
        <v>-594514935</v>
      </c>
      <c r="K275" s="230"/>
      <c r="L275" s="221">
        <f t="shared" si="14"/>
        <v>1.7235097341758196E-3</v>
      </c>
      <c r="M275" s="221"/>
      <c r="N275" s="193">
        <v>0</v>
      </c>
      <c r="O275" s="193"/>
      <c r="P275" s="193">
        <f>VLOOKUP(B275,'درآمد ناشی از تغییر قیمت اوراق '!$A$8:$Q$293,17,0)</f>
        <v>-2602310939</v>
      </c>
      <c r="Q275" s="193"/>
      <c r="R275" s="193">
        <f>VLOOKUP(B275,'درآمد ناشی ازفروش'!$A$8:$Q$317,17,0)</f>
        <v>3057190321</v>
      </c>
      <c r="S275" s="193"/>
      <c r="T275" s="230">
        <f t="shared" si="13"/>
        <v>454879382</v>
      </c>
      <c r="U275" s="226"/>
      <c r="V275" s="221">
        <f>T275/درآمدها!$J$5</f>
        <v>-3.7959415334996377E-4</v>
      </c>
    </row>
    <row r="276" spans="1:22" s="152" customFormat="1" ht="42.75" customHeight="1">
      <c r="A276" s="55"/>
      <c r="B276" s="242" t="s">
        <v>252</v>
      </c>
      <c r="C276" s="243"/>
      <c r="D276" s="193">
        <v>0</v>
      </c>
      <c r="E276" s="193"/>
      <c r="F276" s="193">
        <f>VLOOKUP(B276,'درآمد ناشی از تغییر قیمت اوراق '!$A$8:$Q$293,9,0)</f>
        <v>101104507</v>
      </c>
      <c r="G276" s="193"/>
      <c r="H276" s="193">
        <f>VLOOKUP(B276,'درآمد ناشی ازفروش'!$A$8:$Q$317,9,0)</f>
        <v>-133983430</v>
      </c>
      <c r="I276" s="193"/>
      <c r="J276" s="230">
        <f t="shared" si="12"/>
        <v>-32878923</v>
      </c>
      <c r="K276" s="230"/>
      <c r="L276" s="221">
        <f t="shared" si="14"/>
        <v>9.5316602668219319E-5</v>
      </c>
      <c r="M276" s="221"/>
      <c r="N276" s="193">
        <v>36616579</v>
      </c>
      <c r="O276" s="193"/>
      <c r="P276" s="193">
        <f>VLOOKUP(B276,'درآمد ناشی از تغییر قیمت اوراق '!$A$8:$Q$293,17,0)</f>
        <v>-3256658352</v>
      </c>
      <c r="Q276" s="193"/>
      <c r="R276" s="193">
        <f>VLOOKUP(B276,'درآمد ناشی ازفروش'!$A$8:$Q$317,17,0)</f>
        <v>-186807153</v>
      </c>
      <c r="S276" s="193"/>
      <c r="T276" s="230">
        <f t="shared" si="13"/>
        <v>-3406848926</v>
      </c>
      <c r="U276" s="226"/>
      <c r="V276" s="221">
        <f>T276/درآمدها!$J$5</f>
        <v>2.8429952748577278E-3</v>
      </c>
    </row>
    <row r="277" spans="1:22" s="152" customFormat="1" ht="42.75" customHeight="1">
      <c r="A277" s="55"/>
      <c r="B277" s="242" t="s">
        <v>164</v>
      </c>
      <c r="C277" s="243"/>
      <c r="D277" s="193">
        <v>0</v>
      </c>
      <c r="E277" s="193"/>
      <c r="F277" s="193">
        <v>0</v>
      </c>
      <c r="G277" s="193"/>
      <c r="H277" s="193">
        <f>VLOOKUP(B277,'درآمد ناشی ازفروش'!$A$8:$Q$317,9,0)</f>
        <v>0</v>
      </c>
      <c r="I277" s="193"/>
      <c r="J277" s="230">
        <f t="shared" si="12"/>
        <v>0</v>
      </c>
      <c r="K277" s="230"/>
      <c r="L277" s="221">
        <f t="shared" si="14"/>
        <v>0</v>
      </c>
      <c r="M277" s="221"/>
      <c r="N277" s="193">
        <v>0</v>
      </c>
      <c r="O277" s="193"/>
      <c r="P277" s="193">
        <v>0</v>
      </c>
      <c r="Q277" s="193"/>
      <c r="R277" s="193">
        <f>VLOOKUP(B277,'درآمد ناشی ازفروش'!$A$8:$Q$317,17,0)</f>
        <v>-96078850</v>
      </c>
      <c r="S277" s="193"/>
      <c r="T277" s="230">
        <f t="shared" si="13"/>
        <v>-96078850</v>
      </c>
      <c r="U277" s="226"/>
      <c r="V277" s="221">
        <f>T277/درآمدها!$J$5</f>
        <v>8.017723195154219E-5</v>
      </c>
    </row>
    <row r="278" spans="1:22" s="152" customFormat="1" ht="42.75" customHeight="1">
      <c r="A278" s="55"/>
      <c r="B278" s="242" t="s">
        <v>86</v>
      </c>
      <c r="C278" s="243"/>
      <c r="D278" s="193">
        <v>0</v>
      </c>
      <c r="E278" s="193"/>
      <c r="F278" s="193">
        <f>VLOOKUP(B278,'درآمد ناشی از تغییر قیمت اوراق '!$A$8:$Q$293,9,0)</f>
        <v>-1430136169</v>
      </c>
      <c r="G278" s="193"/>
      <c r="H278" s="193">
        <f>VLOOKUP(B278,'درآمد ناشی ازفروش'!$A$8:$Q$317,9,0)</f>
        <v>-512413365</v>
      </c>
      <c r="I278" s="193"/>
      <c r="J278" s="230">
        <f t="shared" si="12"/>
        <v>-1942549534</v>
      </c>
      <c r="K278" s="230"/>
      <c r="L278" s="221">
        <f t="shared" si="14"/>
        <v>5.6314868371939251E-3</v>
      </c>
      <c r="M278" s="221"/>
      <c r="N278" s="193">
        <v>1877879961</v>
      </c>
      <c r="O278" s="193"/>
      <c r="P278" s="193">
        <f>VLOOKUP(B278,'درآمد ناشی از تغییر قیمت اوراق '!$A$8:$Q$293,17,0)</f>
        <v>-14620774629</v>
      </c>
      <c r="Q278" s="193"/>
      <c r="R278" s="193">
        <f>VLOOKUP(B278,'درآمد ناشی ازفروش'!$A$8:$Q$317,17,0)</f>
        <v>-3126970048</v>
      </c>
      <c r="S278" s="193"/>
      <c r="T278" s="230">
        <f t="shared" si="13"/>
        <v>-15869864716</v>
      </c>
      <c r="U278" s="226"/>
      <c r="V278" s="221">
        <f>T278/درآمدها!$J$5</f>
        <v>1.3243308224175531E-2</v>
      </c>
    </row>
    <row r="279" spans="1:22" s="152" customFormat="1" ht="42.75" customHeight="1">
      <c r="A279" s="55"/>
      <c r="B279" s="242" t="s">
        <v>387</v>
      </c>
      <c r="C279" s="243"/>
      <c r="D279" s="193">
        <v>3417782553</v>
      </c>
      <c r="E279" s="193"/>
      <c r="F279" s="193">
        <f>VLOOKUP(B279,'درآمد ناشی از تغییر قیمت اوراق '!$A$8:$Q$293,9,0)</f>
        <v>-2260084533</v>
      </c>
      <c r="G279" s="193"/>
      <c r="H279" s="193">
        <f>VLOOKUP(B279,'درآمد ناشی ازفروش'!$A$8:$Q$317,9,0)</f>
        <v>0</v>
      </c>
      <c r="I279" s="193"/>
      <c r="J279" s="230">
        <f t="shared" si="12"/>
        <v>1157698020</v>
      </c>
      <c r="K279" s="230"/>
      <c r="L279" s="221">
        <f t="shared" si="14"/>
        <v>-3.3561878587727531E-3</v>
      </c>
      <c r="M279" s="221"/>
      <c r="N279" s="193">
        <v>0</v>
      </c>
      <c r="O279" s="193"/>
      <c r="P279" s="193">
        <f>VLOOKUP(B279,'درآمد ناشی از تغییر قیمت اوراق '!$A$8:$Q$293,17,0)</f>
        <v>-9386201418</v>
      </c>
      <c r="Q279" s="193"/>
      <c r="R279" s="193">
        <f>VLOOKUP(B279,'درآمد ناشی ازفروش'!$A$8:$Q$317,17,0)</f>
        <v>-346538648</v>
      </c>
      <c r="S279" s="193"/>
      <c r="T279" s="230">
        <f t="shared" si="13"/>
        <v>-9732740066</v>
      </c>
      <c r="U279" s="226"/>
      <c r="V279" s="221">
        <f>T279/درآمدها!$J$5</f>
        <v>8.1219140091263586E-3</v>
      </c>
    </row>
    <row r="280" spans="1:22" s="152" customFormat="1" ht="42.75" customHeight="1">
      <c r="A280" s="55"/>
      <c r="B280" s="242" t="s">
        <v>467</v>
      </c>
      <c r="C280" s="243"/>
      <c r="D280" s="193">
        <v>713797950</v>
      </c>
      <c r="E280" s="193"/>
      <c r="F280" s="193">
        <f>VLOOKUP(B280,'درآمد ناشی از تغییر قیمت اوراق '!$A$8:$Q$293,9,0)</f>
        <v>-352268706</v>
      </c>
      <c r="G280" s="193"/>
      <c r="H280" s="193">
        <f>VLOOKUP(B280,'درآمد ناشی ازفروش'!$A$8:$Q$317,9,0)</f>
        <v>0</v>
      </c>
      <c r="I280" s="193"/>
      <c r="J280" s="230">
        <f t="shared" si="12"/>
        <v>361529244</v>
      </c>
      <c r="K280" s="230"/>
      <c r="L280" s="221">
        <f t="shared" si="14"/>
        <v>-1.048079929603829E-3</v>
      </c>
      <c r="M280" s="221"/>
      <c r="N280" s="193">
        <v>0</v>
      </c>
      <c r="O280" s="193"/>
      <c r="P280" s="193">
        <f>VLOOKUP(B280,'درآمد ناشی از تغییر قیمت اوراق '!$A$8:$Q$293,17,0)</f>
        <v>-2085207171</v>
      </c>
      <c r="Q280" s="193"/>
      <c r="R280" s="193">
        <f>VLOOKUP(B280,'درآمد ناشی ازفروش'!$A$8:$Q$317,17,0)</f>
        <v>-62758902</v>
      </c>
      <c r="S280" s="193"/>
      <c r="T280" s="230">
        <f t="shared" si="13"/>
        <v>-2147966073</v>
      </c>
      <c r="U280" s="226"/>
      <c r="V280" s="221">
        <f>T280/درآمدها!$J$5</f>
        <v>1.7924649811999645E-3</v>
      </c>
    </row>
    <row r="281" spans="1:22" s="152" customFormat="1" ht="42.75" customHeight="1">
      <c r="A281" s="55"/>
      <c r="B281" s="242" t="s">
        <v>180</v>
      </c>
      <c r="C281" s="243"/>
      <c r="D281" s="193">
        <v>0</v>
      </c>
      <c r="E281" s="193"/>
      <c r="F281" s="193">
        <f>VLOOKUP(B281,'درآمد ناشی از تغییر قیمت اوراق '!$A$8:$Q$293,9,0)</f>
        <v>-12554096086</v>
      </c>
      <c r="G281" s="193"/>
      <c r="H281" s="193">
        <f>VLOOKUP(B281,'درآمد ناشی ازفروش'!$A$8:$Q$317,9,0)</f>
        <v>0</v>
      </c>
      <c r="I281" s="193"/>
      <c r="J281" s="230">
        <f t="shared" si="12"/>
        <v>-12554096086</v>
      </c>
      <c r="K281" s="230"/>
      <c r="L281" s="221">
        <f t="shared" si="14"/>
        <v>3.6394555517767699E-2</v>
      </c>
      <c r="M281" s="221"/>
      <c r="N281" s="193">
        <v>8149744440</v>
      </c>
      <c r="O281" s="193"/>
      <c r="P281" s="193">
        <f>VLOOKUP(B281,'درآمد ناشی از تغییر قیمت اوراق '!$A$8:$Q$293,17,0)</f>
        <v>-56991545360</v>
      </c>
      <c r="Q281" s="193"/>
      <c r="R281" s="193">
        <f>VLOOKUP(B281,'درآمد ناشی ازفروش'!$A$8:$Q$317,17,0)</f>
        <v>-3805004525</v>
      </c>
      <c r="S281" s="193"/>
      <c r="T281" s="230">
        <f t="shared" si="13"/>
        <v>-52646805445</v>
      </c>
      <c r="U281" s="226"/>
      <c r="V281" s="221">
        <f>T281/درآمدها!$J$5</f>
        <v>4.3933447701252452E-2</v>
      </c>
    </row>
    <row r="282" spans="1:22" s="152" customFormat="1" ht="42.75" customHeight="1">
      <c r="A282" s="55"/>
      <c r="B282" s="242" t="s">
        <v>147</v>
      </c>
      <c r="C282" s="243"/>
      <c r="D282" s="193">
        <v>0</v>
      </c>
      <c r="E282" s="193"/>
      <c r="F282" s="193">
        <v>0</v>
      </c>
      <c r="G282" s="193"/>
      <c r="H282" s="193">
        <f>VLOOKUP(B282,'درآمد ناشی ازفروش'!$A$8:$Q$317,9,0)</f>
        <v>0</v>
      </c>
      <c r="I282" s="193"/>
      <c r="J282" s="230">
        <f t="shared" si="12"/>
        <v>0</v>
      </c>
      <c r="K282" s="230"/>
      <c r="L282" s="221">
        <f t="shared" si="14"/>
        <v>0</v>
      </c>
      <c r="M282" s="221"/>
      <c r="N282" s="193">
        <v>646698400</v>
      </c>
      <c r="O282" s="193"/>
      <c r="P282" s="193">
        <v>0</v>
      </c>
      <c r="Q282" s="193"/>
      <c r="R282" s="193">
        <f>VLOOKUP(B282,'درآمد ناشی ازفروش'!$A$8:$Q$317,17,0)</f>
        <v>5455600402</v>
      </c>
      <c r="S282" s="193"/>
      <c r="T282" s="230">
        <f t="shared" si="13"/>
        <v>6102298802</v>
      </c>
      <c r="U282" s="226"/>
      <c r="V282" s="221">
        <f>T282/درآمدها!$J$5</f>
        <v>-5.0923322509123705E-3</v>
      </c>
    </row>
    <row r="283" spans="1:22" s="152" customFormat="1" ht="42.75" customHeight="1">
      <c r="A283" s="55"/>
      <c r="B283" s="242" t="s">
        <v>279</v>
      </c>
      <c r="C283" s="243"/>
      <c r="D283" s="193">
        <v>0</v>
      </c>
      <c r="E283" s="193"/>
      <c r="F283" s="193">
        <f>VLOOKUP(B283,'درآمد ناشی از تغییر قیمت اوراق '!$A$8:$Q$293,9,0)</f>
        <v>-5979597971</v>
      </c>
      <c r="G283" s="193"/>
      <c r="H283" s="193">
        <f>VLOOKUP(B283,'درآمد ناشی ازفروش'!$A$8:$Q$317,9,0)</f>
        <v>-413806957</v>
      </c>
      <c r="I283" s="193"/>
      <c r="J283" s="230">
        <f t="shared" si="12"/>
        <v>-6393404928</v>
      </c>
      <c r="K283" s="230"/>
      <c r="L283" s="221">
        <f t="shared" si="14"/>
        <v>1.8534598509179007E-2</v>
      </c>
      <c r="M283" s="221"/>
      <c r="N283" s="193">
        <v>5546539470</v>
      </c>
      <c r="O283" s="193"/>
      <c r="P283" s="193">
        <f>VLOOKUP(B283,'درآمد ناشی از تغییر قیمت اوراق '!$A$8:$Q$293,17,0)</f>
        <v>-17764334454</v>
      </c>
      <c r="Q283" s="193"/>
      <c r="R283" s="193">
        <f>VLOOKUP(B283,'درآمد ناشی ازفروش'!$A$8:$Q$317,17,0)</f>
        <v>-2202384531</v>
      </c>
      <c r="S283" s="193"/>
      <c r="T283" s="230">
        <f t="shared" si="13"/>
        <v>-14420179515</v>
      </c>
      <c r="U283" s="226"/>
      <c r="V283" s="221">
        <f>T283/درآمدها!$J$5</f>
        <v>1.203355449984083E-2</v>
      </c>
    </row>
    <row r="284" spans="1:22" s="152" customFormat="1" ht="42.75" customHeight="1">
      <c r="A284" s="55"/>
      <c r="B284" s="242" t="s">
        <v>337</v>
      </c>
      <c r="C284" s="243"/>
      <c r="D284" s="193">
        <v>0</v>
      </c>
      <c r="E284" s="193"/>
      <c r="F284" s="193">
        <f>VLOOKUP(B284,'درآمد ناشی از تغییر قیمت اوراق '!$A$8:$Q$293,9,0)</f>
        <v>2900066384</v>
      </c>
      <c r="G284" s="193"/>
      <c r="H284" s="193">
        <f>VLOOKUP(B284,'درآمد ناشی ازفروش'!$A$8:$Q$317,9,0)</f>
        <v>-427335612</v>
      </c>
      <c r="I284" s="193"/>
      <c r="J284" s="230">
        <f t="shared" si="12"/>
        <v>2472730772</v>
      </c>
      <c r="K284" s="230"/>
      <c r="L284" s="221">
        <f t="shared" si="14"/>
        <v>-7.1684920001851404E-3</v>
      </c>
      <c r="M284" s="221"/>
      <c r="N284" s="193">
        <v>0</v>
      </c>
      <c r="O284" s="193"/>
      <c r="P284" s="193">
        <f>VLOOKUP(B284,'درآمد ناشی از تغییر قیمت اوراق '!$A$8:$Q$293,17,0)</f>
        <v>-2078031814</v>
      </c>
      <c r="Q284" s="193"/>
      <c r="R284" s="193">
        <f>VLOOKUP(B284,'درآمد ناشی ازفروش'!$A$8:$Q$317,17,0)</f>
        <v>-175385804</v>
      </c>
      <c r="S284" s="193"/>
      <c r="T284" s="230">
        <f t="shared" si="13"/>
        <v>-2253417618</v>
      </c>
      <c r="U284" s="226"/>
      <c r="V284" s="221">
        <f>T284/درآمدها!$J$5</f>
        <v>1.880463671682974E-3</v>
      </c>
    </row>
    <row r="285" spans="1:22" s="152" customFormat="1" ht="42.75" customHeight="1">
      <c r="A285" s="55"/>
      <c r="B285" s="242" t="s">
        <v>381</v>
      </c>
      <c r="C285" s="243"/>
      <c r="D285" s="193">
        <v>0</v>
      </c>
      <c r="E285" s="193"/>
      <c r="F285" s="193">
        <f>VLOOKUP(B285,'درآمد ناشی از تغییر قیمت اوراق '!$A$8:$Q$293,9,0)</f>
        <v>-4060014090</v>
      </c>
      <c r="G285" s="193"/>
      <c r="H285" s="193">
        <f>VLOOKUP(B285,'درآمد ناشی ازفروش'!$A$8:$Q$317,9,0)</f>
        <v>0</v>
      </c>
      <c r="I285" s="193"/>
      <c r="J285" s="230">
        <f t="shared" si="12"/>
        <v>-4060014090</v>
      </c>
      <c r="K285" s="230"/>
      <c r="L285" s="221">
        <f t="shared" si="14"/>
        <v>1.1770055541171529E-2</v>
      </c>
      <c r="M285" s="221"/>
      <c r="N285" s="193">
        <v>1802216245</v>
      </c>
      <c r="O285" s="193"/>
      <c r="P285" s="193">
        <f>VLOOKUP(B285,'درآمد ناشی از تغییر قیمت اوراق '!$A$8:$Q$293,17,0)</f>
        <v>-13802065397</v>
      </c>
      <c r="Q285" s="193"/>
      <c r="R285" s="193">
        <f>VLOOKUP(B285,'درآمد ناشی ازفروش'!$A$8:$Q$317,17,0)</f>
        <v>-2096133803</v>
      </c>
      <c r="S285" s="193"/>
      <c r="T285" s="230">
        <f t="shared" si="13"/>
        <v>-14095982955</v>
      </c>
      <c r="U285" s="226"/>
      <c r="V285" s="221">
        <f>T285/درآمدها!$J$5</f>
        <v>1.1763014388369762E-2</v>
      </c>
    </row>
    <row r="286" spans="1:22" s="152" customFormat="1" ht="42.75" customHeight="1">
      <c r="A286" s="55"/>
      <c r="B286" s="242" t="s">
        <v>111</v>
      </c>
      <c r="C286" s="243"/>
      <c r="D286" s="193">
        <v>0</v>
      </c>
      <c r="E286" s="193"/>
      <c r="F286" s="193">
        <f>VLOOKUP(B286,'درآمد ناشی از تغییر قیمت اوراق '!$A$8:$Q$293,9,0)</f>
        <v>159358008</v>
      </c>
      <c r="G286" s="193"/>
      <c r="H286" s="193">
        <f>VLOOKUP(B286,'درآمد ناشی ازفروش'!$A$8:$Q$317,9,0)</f>
        <v>37164806</v>
      </c>
      <c r="I286" s="193"/>
      <c r="J286" s="230">
        <f t="shared" si="12"/>
        <v>196522814</v>
      </c>
      <c r="K286" s="230"/>
      <c r="L286" s="221">
        <f t="shared" si="14"/>
        <v>-5.6972325332184295E-4</v>
      </c>
      <c r="M286" s="221"/>
      <c r="N286" s="193">
        <v>476606250</v>
      </c>
      <c r="O286" s="193"/>
      <c r="P286" s="193">
        <f>VLOOKUP(B286,'درآمد ناشی از تغییر قیمت اوراق '!$A$8:$Q$293,17,0)</f>
        <v>2470341091</v>
      </c>
      <c r="Q286" s="193"/>
      <c r="R286" s="193">
        <f>VLOOKUP(B286,'درآمد ناشی ازفروش'!$A$8:$Q$317,17,0)</f>
        <v>5761624666</v>
      </c>
      <c r="S286" s="193"/>
      <c r="T286" s="230">
        <f t="shared" si="13"/>
        <v>8708572007</v>
      </c>
      <c r="U286" s="226"/>
      <c r="V286" s="221">
        <f>T286/درآمدها!$J$5</f>
        <v>-7.2672518225597657E-3</v>
      </c>
    </row>
    <row r="287" spans="1:22" s="152" customFormat="1" ht="42.75" customHeight="1">
      <c r="A287" s="55"/>
      <c r="B287" s="242" t="s">
        <v>90</v>
      </c>
      <c r="C287" s="243"/>
      <c r="D287" s="193">
        <v>0</v>
      </c>
      <c r="E287" s="193"/>
      <c r="F287" s="193">
        <f>VLOOKUP(B287,'درآمد ناشی از تغییر قیمت اوراق '!$A$8:$Q$293,9,0)</f>
        <v>429973008</v>
      </c>
      <c r="G287" s="193"/>
      <c r="H287" s="193">
        <f>VLOOKUP(B287,'درآمد ناشی ازفروش'!$A$8:$Q$317,9,0)</f>
        <v>-379810894</v>
      </c>
      <c r="I287" s="193"/>
      <c r="J287" s="230">
        <f t="shared" si="12"/>
        <v>50162114</v>
      </c>
      <c r="K287" s="230"/>
      <c r="L287" s="221">
        <f t="shared" si="14"/>
        <v>-1.4542089134537411E-4</v>
      </c>
      <c r="M287" s="221"/>
      <c r="N287" s="193">
        <v>589536690</v>
      </c>
      <c r="O287" s="193"/>
      <c r="P287" s="193">
        <f>VLOOKUP(B287,'درآمد ناشی از تغییر قیمت اوراق '!$A$8:$Q$293,17,0)</f>
        <v>0</v>
      </c>
      <c r="Q287" s="193"/>
      <c r="R287" s="193">
        <f>VLOOKUP(B287,'درآمد ناشی ازفروش'!$A$8:$Q$317,17,0)</f>
        <v>-6800507676</v>
      </c>
      <c r="S287" s="193"/>
      <c r="T287" s="230">
        <f t="shared" si="13"/>
        <v>-6210970986</v>
      </c>
      <c r="U287" s="226"/>
      <c r="V287" s="221">
        <f>T287/درآمدها!$J$5</f>
        <v>5.1830185455885528E-3</v>
      </c>
    </row>
    <row r="288" spans="1:22" s="152" customFormat="1" ht="42.75" customHeight="1">
      <c r="A288" s="55"/>
      <c r="B288" s="242" t="s">
        <v>446</v>
      </c>
      <c r="C288" s="243"/>
      <c r="D288" s="193">
        <v>0</v>
      </c>
      <c r="E288" s="193"/>
      <c r="F288" s="193">
        <f>VLOOKUP(B288,'درآمد ناشی از تغییر قیمت اوراق '!$A$8:$Q$293,9,0)</f>
        <v>52087002</v>
      </c>
      <c r="G288" s="193"/>
      <c r="H288" s="193">
        <f>VLOOKUP(B288,'درآمد ناشی ازفروش'!$A$8:$Q$317,9,0)</f>
        <v>-2975267</v>
      </c>
      <c r="I288" s="193"/>
      <c r="J288" s="230">
        <f t="shared" si="12"/>
        <v>49111735</v>
      </c>
      <c r="K288" s="230"/>
      <c r="L288" s="221">
        <f t="shared" si="14"/>
        <v>-1.4237582329998705E-4</v>
      </c>
      <c r="M288" s="221"/>
      <c r="N288" s="193">
        <v>0</v>
      </c>
      <c r="O288" s="193"/>
      <c r="P288" s="193">
        <f>VLOOKUP(B288,'درآمد ناشی از تغییر قیمت اوراق '!$A$8:$Q$293,17,0)</f>
        <v>-170052446</v>
      </c>
      <c r="Q288" s="193"/>
      <c r="R288" s="193">
        <f>VLOOKUP(B288,'درآمد ناشی ازفروش'!$A$8:$Q$317,17,0)</f>
        <v>-11622707</v>
      </c>
      <c r="S288" s="193"/>
      <c r="T288" s="230">
        <f t="shared" si="13"/>
        <v>-181675153</v>
      </c>
      <c r="U288" s="226"/>
      <c r="V288" s="221">
        <f>T288/درآمدها!$J$5</f>
        <v>1.5160684044316638E-4</v>
      </c>
    </row>
    <row r="289" spans="1:22" s="152" customFormat="1" ht="42.75" customHeight="1">
      <c r="A289" s="55"/>
      <c r="B289" s="242" t="s">
        <v>168</v>
      </c>
      <c r="C289" s="243"/>
      <c r="D289" s="193">
        <v>0</v>
      </c>
      <c r="E289" s="193"/>
      <c r="F289" s="193">
        <f>VLOOKUP(B289,'درآمد ناشی از تغییر قیمت اوراق '!$A$8:$Q$293,9,0)</f>
        <v>4603011104</v>
      </c>
      <c r="G289" s="193"/>
      <c r="H289" s="193">
        <f>VLOOKUP(B289,'درآمد ناشی ازفروش'!$A$8:$Q$317,9,0)</f>
        <v>-5950225</v>
      </c>
      <c r="I289" s="193"/>
      <c r="J289" s="230">
        <f t="shared" si="12"/>
        <v>4597060879</v>
      </c>
      <c r="K289" s="230"/>
      <c r="L289" s="221">
        <f t="shared" si="14"/>
        <v>-1.3326964062820976E-2</v>
      </c>
      <c r="M289" s="221"/>
      <c r="N289" s="193">
        <v>8934580000</v>
      </c>
      <c r="O289" s="193"/>
      <c r="P289" s="193">
        <f>VLOOKUP(B289,'درآمد ناشی از تغییر قیمت اوراق '!$A$8:$Q$293,17,0)</f>
        <v>2409195935</v>
      </c>
      <c r="Q289" s="193"/>
      <c r="R289" s="193">
        <f>VLOOKUP(B289,'درآمد ناشی ازفروش'!$A$8:$Q$317,17,0)</f>
        <v>-442269572</v>
      </c>
      <c r="S289" s="193"/>
      <c r="T289" s="230">
        <f t="shared" si="13"/>
        <v>10901506363</v>
      </c>
      <c r="U289" s="226"/>
      <c r="V289" s="221">
        <f>T289/درآمدها!$J$5</f>
        <v>-9.0972425699044502E-3</v>
      </c>
    </row>
    <row r="290" spans="1:22" s="152" customFormat="1" ht="42.75" customHeight="1">
      <c r="A290" s="55"/>
      <c r="B290" s="242" t="s">
        <v>317</v>
      </c>
      <c r="C290" s="243"/>
      <c r="D290" s="193">
        <v>0</v>
      </c>
      <c r="E290" s="193"/>
      <c r="F290" s="193">
        <f>VLOOKUP(B290,'درآمد ناشی از تغییر قیمت اوراق '!$A$8:$Q$293,9,0)</f>
        <v>-1426631573</v>
      </c>
      <c r="G290" s="193"/>
      <c r="H290" s="193">
        <f>VLOOKUP(B290,'درآمد ناشی ازفروش'!$A$8:$Q$317,9,0)</f>
        <v>-1252035717</v>
      </c>
      <c r="I290" s="193"/>
      <c r="J290" s="230">
        <f t="shared" si="12"/>
        <v>-2678667290</v>
      </c>
      <c r="K290" s="230"/>
      <c r="L290" s="221">
        <f t="shared" si="14"/>
        <v>7.7655057545919564E-3</v>
      </c>
      <c r="M290" s="221"/>
      <c r="N290" s="193">
        <v>0</v>
      </c>
      <c r="O290" s="193"/>
      <c r="P290" s="193">
        <f>VLOOKUP(B290,'درآمد ناشی از تغییر قیمت اوراق '!$A$8:$Q$293,17,0)</f>
        <v>0</v>
      </c>
      <c r="Q290" s="193"/>
      <c r="R290" s="193">
        <f>VLOOKUP(B290,'درآمد ناشی ازفروش'!$A$8:$Q$317,17,0)</f>
        <v>7942571180</v>
      </c>
      <c r="S290" s="193"/>
      <c r="T290" s="230">
        <f t="shared" si="13"/>
        <v>7942571180</v>
      </c>
      <c r="U290" s="226"/>
      <c r="V290" s="221">
        <f>T290/درآمدها!$J$5</f>
        <v>-6.6280286638578023E-3</v>
      </c>
    </row>
    <row r="291" spans="1:22" s="152" customFormat="1" ht="42.75" customHeight="1">
      <c r="A291" s="55"/>
      <c r="B291" s="242" t="s">
        <v>465</v>
      </c>
      <c r="C291" s="243"/>
      <c r="D291" s="193">
        <v>0</v>
      </c>
      <c r="E291" s="193"/>
      <c r="F291" s="193">
        <f>VLOOKUP(B291,'درآمد ناشی از تغییر قیمت اوراق '!$A$8:$Q$293,9,0)</f>
        <v>-1220862888</v>
      </c>
      <c r="G291" s="193"/>
      <c r="H291" s="193">
        <f>VLOOKUP(B291,'درآمد ناشی ازفروش'!$A$8:$Q$317,9,0)</f>
        <v>-35773157</v>
      </c>
      <c r="I291" s="193"/>
      <c r="J291" s="230">
        <f t="shared" si="12"/>
        <v>-1256636045</v>
      </c>
      <c r="K291" s="230"/>
      <c r="L291" s="221">
        <f t="shared" si="14"/>
        <v>3.6430110134637798E-3</v>
      </c>
      <c r="M291" s="221"/>
      <c r="N291" s="193">
        <v>0</v>
      </c>
      <c r="O291" s="193"/>
      <c r="P291" s="193">
        <f>VLOOKUP(B291,'درآمد ناشی از تغییر قیمت اوراق '!$A$8:$Q$293,17,0)</f>
        <v>-751950413</v>
      </c>
      <c r="Q291" s="193"/>
      <c r="R291" s="193">
        <f>VLOOKUP(B291,'درآمد ناشی ازفروش'!$A$8:$Q$317,17,0)</f>
        <v>-35773157</v>
      </c>
      <c r="S291" s="193"/>
      <c r="T291" s="230">
        <f t="shared" si="13"/>
        <v>-787723570</v>
      </c>
      <c r="U291" s="226"/>
      <c r="V291" s="221">
        <f>T291/درآمدها!$J$5</f>
        <v>6.5735065923027683E-4</v>
      </c>
    </row>
    <row r="292" spans="1:22" s="152" customFormat="1" ht="42.75" customHeight="1">
      <c r="A292" s="55"/>
      <c r="B292" s="242" t="s">
        <v>131</v>
      </c>
      <c r="C292" s="243"/>
      <c r="D292" s="193">
        <v>0</v>
      </c>
      <c r="E292" s="193"/>
      <c r="F292" s="193">
        <f>VLOOKUP(B292,'درآمد ناشی از تغییر قیمت اوراق '!$A$8:$Q$293,9,0)</f>
        <v>294592707</v>
      </c>
      <c r="G292" s="193"/>
      <c r="H292" s="193">
        <f>VLOOKUP(B292,'درآمد ناشی ازفروش'!$A$8:$Q$317,9,0)</f>
        <v>-500307</v>
      </c>
      <c r="I292" s="193"/>
      <c r="J292" s="230">
        <f t="shared" si="12"/>
        <v>294092400</v>
      </c>
      <c r="K292" s="230"/>
      <c r="L292" s="221">
        <f t="shared" si="14"/>
        <v>-8.5257927817596166E-4</v>
      </c>
      <c r="M292" s="221"/>
      <c r="N292" s="193">
        <v>667949268</v>
      </c>
      <c r="O292" s="193"/>
      <c r="P292" s="193">
        <f>VLOOKUP(B292,'درآمد ناشی از تغییر قیمت اوراق '!$A$8:$Q$293,17,0)</f>
        <v>-55279469</v>
      </c>
      <c r="Q292" s="193"/>
      <c r="R292" s="193">
        <f>VLOOKUP(B292,'درآمد ناشی ازفروش'!$A$8:$Q$317,17,0)</f>
        <v>215684104</v>
      </c>
      <c r="S292" s="193"/>
      <c r="T292" s="230">
        <f t="shared" si="13"/>
        <v>828353903</v>
      </c>
      <c r="U292" s="226"/>
      <c r="V292" s="221">
        <f>T292/درآمدها!$J$5</f>
        <v>-6.9125643176199845E-4</v>
      </c>
    </row>
    <row r="293" spans="1:22" s="152" customFormat="1" ht="42.75" customHeight="1">
      <c r="A293" s="55"/>
      <c r="B293" s="242" t="s">
        <v>390</v>
      </c>
      <c r="C293" s="243"/>
      <c r="D293" s="193">
        <v>0</v>
      </c>
      <c r="E293" s="193"/>
      <c r="F293" s="193">
        <f>VLOOKUP(B293,'درآمد ناشی از تغییر قیمت اوراق '!$A$8:$Q$293,9,0)</f>
        <v>1512439312</v>
      </c>
      <c r="G293" s="193"/>
      <c r="H293" s="193">
        <f>VLOOKUP(B293,'درآمد ناشی ازفروش'!$A$8:$Q$317,9,0)</f>
        <v>0</v>
      </c>
      <c r="I293" s="193"/>
      <c r="J293" s="230">
        <f t="shared" si="12"/>
        <v>1512439312</v>
      </c>
      <c r="K293" s="230"/>
      <c r="L293" s="221">
        <f t="shared" si="14"/>
        <v>-4.3845893906469804E-3</v>
      </c>
      <c r="M293" s="221"/>
      <c r="N293" s="193">
        <v>17385423000</v>
      </c>
      <c r="O293" s="193"/>
      <c r="P293" s="193">
        <f>VLOOKUP(B293,'درآمد ناشی از تغییر قیمت اوراق '!$A$8:$Q$293,17,0)</f>
        <v>-39141350483</v>
      </c>
      <c r="Q293" s="193"/>
      <c r="R293" s="193">
        <f>VLOOKUP(B293,'درآمد ناشی ازفروش'!$A$8:$Q$317,17,0)</f>
        <v>-4045537402</v>
      </c>
      <c r="S293" s="193"/>
      <c r="T293" s="230">
        <f t="shared" si="13"/>
        <v>-25801464885</v>
      </c>
      <c r="U293" s="226"/>
      <c r="V293" s="221">
        <f>T293/درآمدها!$J$5</f>
        <v>2.1531169812859081E-2</v>
      </c>
    </row>
    <row r="294" spans="1:22" s="152" customFormat="1" ht="42.75" customHeight="1">
      <c r="A294" s="55"/>
      <c r="B294" s="242" t="s">
        <v>258</v>
      </c>
      <c r="C294" s="243"/>
      <c r="D294" s="193">
        <v>0</v>
      </c>
      <c r="E294" s="193"/>
      <c r="F294" s="193">
        <f>VLOOKUP(B294,'درآمد ناشی از تغییر قیمت اوراق '!$A$8:$Q$293,9,0)</f>
        <v>-84116668</v>
      </c>
      <c r="G294" s="193"/>
      <c r="H294" s="193">
        <f>VLOOKUP(B294,'درآمد ناشی ازفروش'!$A$8:$Q$317,9,0)</f>
        <v>-50535432</v>
      </c>
      <c r="I294" s="193"/>
      <c r="J294" s="230">
        <f t="shared" si="12"/>
        <v>-134652100</v>
      </c>
      <c r="K294" s="230"/>
      <c r="L294" s="221">
        <f t="shared" si="14"/>
        <v>3.903589151670611E-4</v>
      </c>
      <c r="M294" s="221"/>
      <c r="N294" s="193">
        <v>22708105272</v>
      </c>
      <c r="O294" s="193"/>
      <c r="P294" s="193">
        <f>VLOOKUP(B294,'درآمد ناشی از تغییر قیمت اوراق '!$A$8:$Q$293,17,0)</f>
        <v>-2391387156</v>
      </c>
      <c r="Q294" s="193"/>
      <c r="R294" s="193">
        <f>VLOOKUP(B294,'درآمد ناشی ازفروش'!$A$8:$Q$317,17,0)</f>
        <v>-26148594705</v>
      </c>
      <c r="S294" s="193"/>
      <c r="T294" s="230">
        <f t="shared" si="13"/>
        <v>-5831876589</v>
      </c>
      <c r="U294" s="226"/>
      <c r="V294" s="221">
        <f>T294/درآمدها!$J$5</f>
        <v>4.8666665139000071E-3</v>
      </c>
    </row>
    <row r="295" spans="1:22" s="152" customFormat="1" ht="42.75" customHeight="1">
      <c r="A295" s="55"/>
      <c r="B295" s="242" t="s">
        <v>249</v>
      </c>
      <c r="C295" s="243"/>
      <c r="D295" s="193">
        <v>0</v>
      </c>
      <c r="E295" s="193"/>
      <c r="F295" s="193">
        <f>VLOOKUP(B295,'درآمد ناشی از تغییر قیمت اوراق '!$A$8:$Q$293,9,0)</f>
        <v>-2007864020</v>
      </c>
      <c r="G295" s="193"/>
      <c r="H295" s="193">
        <f>VLOOKUP(B295,'درآمد ناشی ازفروش'!$A$8:$Q$317,9,0)</f>
        <v>-303500332</v>
      </c>
      <c r="I295" s="193"/>
      <c r="J295" s="230">
        <f t="shared" si="12"/>
        <v>-2311364352</v>
      </c>
      <c r="K295" s="230"/>
      <c r="L295" s="221">
        <f t="shared" si="14"/>
        <v>6.7006877798603754E-3</v>
      </c>
      <c r="M295" s="221"/>
      <c r="N295" s="193">
        <v>409814636</v>
      </c>
      <c r="O295" s="193"/>
      <c r="P295" s="193">
        <f>VLOOKUP(B295,'درآمد ناشی از تغییر قیمت اوراق '!$A$8:$Q$293,17,0)</f>
        <v>-16641283774</v>
      </c>
      <c r="Q295" s="193"/>
      <c r="R295" s="193">
        <f>VLOOKUP(B295,'درآمد ناشی ازفروش'!$A$8:$Q$317,17,0)</f>
        <v>-3174565343</v>
      </c>
      <c r="S295" s="193"/>
      <c r="T295" s="230">
        <f t="shared" si="13"/>
        <v>-19406034481</v>
      </c>
      <c r="U295" s="226"/>
      <c r="V295" s="221">
        <f>T295/درآمدها!$J$5</f>
        <v>1.6194220974155734E-2</v>
      </c>
    </row>
    <row r="296" spans="1:22" s="152" customFormat="1" ht="42.75" customHeight="1">
      <c r="A296" s="55"/>
      <c r="B296" s="242" t="s">
        <v>100</v>
      </c>
      <c r="C296" s="243"/>
      <c r="D296" s="193">
        <v>0</v>
      </c>
      <c r="E296" s="193"/>
      <c r="F296" s="193">
        <f>VLOOKUP(B296,'درآمد ناشی از تغییر قیمت اوراق '!$A$8:$Q$293,9,0)</f>
        <v>-4347903368</v>
      </c>
      <c r="G296" s="193"/>
      <c r="H296" s="193">
        <f>VLOOKUP(B296,'درآمد ناشی ازفروش'!$A$8:$Q$317,9,0)</f>
        <v>0</v>
      </c>
      <c r="I296" s="193"/>
      <c r="J296" s="230">
        <f t="shared" si="12"/>
        <v>-4347903368</v>
      </c>
      <c r="K296" s="230"/>
      <c r="L296" s="221">
        <f t="shared" si="14"/>
        <v>1.2604651854547321E-2</v>
      </c>
      <c r="M296" s="221"/>
      <c r="N296" s="193">
        <v>4678752147</v>
      </c>
      <c r="O296" s="193"/>
      <c r="P296" s="193">
        <f>VLOOKUP(B296,'درآمد ناشی از تغییر قیمت اوراق '!$A$8:$Q$293,17,0)</f>
        <v>-17857831886</v>
      </c>
      <c r="Q296" s="193"/>
      <c r="R296" s="193">
        <f>VLOOKUP(B296,'درآمد ناشی ازفروش'!$A$8:$Q$317,17,0)</f>
        <v>-563960058</v>
      </c>
      <c r="S296" s="193"/>
      <c r="T296" s="230">
        <f t="shared" si="13"/>
        <v>-13743039797</v>
      </c>
      <c r="U296" s="226"/>
      <c r="V296" s="221">
        <f>T296/درآمدها!$J$5</f>
        <v>1.1468485410923886E-2</v>
      </c>
    </row>
    <row r="297" spans="1:22" s="152" customFormat="1" ht="42.75" customHeight="1">
      <c r="A297" s="55"/>
      <c r="B297" s="242" t="s">
        <v>190</v>
      </c>
      <c r="C297" s="243"/>
      <c r="D297" s="193">
        <v>396786389</v>
      </c>
      <c r="E297" s="193"/>
      <c r="F297" s="193">
        <f>VLOOKUP(B297,'درآمد ناشی از تغییر قیمت اوراق '!$A$8:$Q$293,9,0)</f>
        <v>-494702894</v>
      </c>
      <c r="G297" s="193"/>
      <c r="H297" s="193">
        <f>VLOOKUP(B297,'درآمد ناشی ازفروش'!$A$8:$Q$317,9,0)</f>
        <v>-3827765</v>
      </c>
      <c r="I297" s="193"/>
      <c r="J297" s="230">
        <f t="shared" si="12"/>
        <v>-101744270</v>
      </c>
      <c r="K297" s="230"/>
      <c r="L297" s="221">
        <f t="shared" si="14"/>
        <v>2.949585105740242E-4</v>
      </c>
      <c r="M297" s="221"/>
      <c r="N297" s="193">
        <v>3158391150</v>
      </c>
      <c r="O297" s="193"/>
      <c r="P297" s="193">
        <f>VLOOKUP(B297,'درآمد ناشی از تغییر قیمت اوراق '!$A$8:$Q$293,17,0)</f>
        <v>-6277059941</v>
      </c>
      <c r="Q297" s="193"/>
      <c r="R297" s="193">
        <f>VLOOKUP(B297,'درآمد ناشی ازفروش'!$A$8:$Q$317,17,0)</f>
        <v>-1841675071</v>
      </c>
      <c r="S297" s="193"/>
      <c r="T297" s="230">
        <f t="shared" si="13"/>
        <v>-4960343862</v>
      </c>
      <c r="U297" s="226"/>
      <c r="V297" s="221">
        <f>T297/درآمدها!$J$5</f>
        <v>4.1393776089428905E-3</v>
      </c>
    </row>
    <row r="298" spans="1:22" s="152" customFormat="1" ht="42.75" customHeight="1">
      <c r="A298" s="55"/>
      <c r="B298" s="242" t="s">
        <v>203</v>
      </c>
      <c r="C298" s="243"/>
      <c r="D298" s="193">
        <v>0</v>
      </c>
      <c r="E298" s="193"/>
      <c r="F298" s="193">
        <f>VLOOKUP(B298,'درآمد ناشی از تغییر قیمت اوراق '!$A$8:$Q$293,9,0)</f>
        <v>-6352999206</v>
      </c>
      <c r="G298" s="193"/>
      <c r="H298" s="193">
        <f>VLOOKUP(B298,'درآمد ناشی ازفروش'!$A$8:$Q$317,9,0)</f>
        <v>0</v>
      </c>
      <c r="I298" s="193"/>
      <c r="J298" s="230">
        <f t="shared" si="12"/>
        <v>-6352999206</v>
      </c>
      <c r="K298" s="230"/>
      <c r="L298" s="221">
        <f t="shared" si="14"/>
        <v>1.841746157773522E-2</v>
      </c>
      <c r="M298" s="221"/>
      <c r="N298" s="193">
        <v>7161114310</v>
      </c>
      <c r="O298" s="193"/>
      <c r="P298" s="193">
        <f>VLOOKUP(B298,'درآمد ناشی از تغییر قیمت اوراق '!$A$8:$Q$293,17,0)</f>
        <v>-22633362398</v>
      </c>
      <c r="Q298" s="193"/>
      <c r="R298" s="193">
        <f>VLOOKUP(B298,'درآمد ناشی ازفروش'!$A$8:$Q$317,17,0)</f>
        <v>-1981359398</v>
      </c>
      <c r="S298" s="193"/>
      <c r="T298" s="230">
        <f t="shared" si="13"/>
        <v>-17453607486</v>
      </c>
      <c r="U298" s="226"/>
      <c r="V298" s="221">
        <f>T298/درآمدها!$J$5</f>
        <v>1.4564932196796644E-2</v>
      </c>
    </row>
    <row r="299" spans="1:22" s="152" customFormat="1" ht="42.75" customHeight="1">
      <c r="A299" s="55"/>
      <c r="B299" s="242" t="s">
        <v>193</v>
      </c>
      <c r="C299" s="243"/>
      <c r="D299" s="193">
        <v>0</v>
      </c>
      <c r="E299" s="193"/>
      <c r="F299" s="193">
        <f>VLOOKUP(B299,'درآمد ناشی از تغییر قیمت اوراق '!$A$8:$Q$293,9,0)</f>
        <v>-3674215014</v>
      </c>
      <c r="G299" s="193"/>
      <c r="H299" s="193">
        <f>VLOOKUP(B299,'درآمد ناشی ازفروش'!$A$8:$Q$317,9,0)</f>
        <v>0</v>
      </c>
      <c r="I299" s="193"/>
      <c r="J299" s="230">
        <f t="shared" si="12"/>
        <v>-3674215014</v>
      </c>
      <c r="K299" s="230"/>
      <c r="L299" s="221">
        <f t="shared" si="14"/>
        <v>1.0651616922094556E-2</v>
      </c>
      <c r="M299" s="221"/>
      <c r="N299" s="193">
        <v>3079054497</v>
      </c>
      <c r="O299" s="193"/>
      <c r="P299" s="193">
        <f>VLOOKUP(B299,'درآمد ناشی از تغییر قیمت اوراق '!$A$8:$Q$293,17,0)</f>
        <v>-9006612960</v>
      </c>
      <c r="Q299" s="193"/>
      <c r="R299" s="193">
        <f>VLOOKUP(B299,'درآمد ناشی ازفروش'!$A$8:$Q$317,17,0)</f>
        <v>6083917618</v>
      </c>
      <c r="S299" s="193"/>
      <c r="T299" s="230">
        <f t="shared" si="13"/>
        <v>156359155</v>
      </c>
      <c r="U299" s="226"/>
      <c r="V299" s="221">
        <f>T299/درآمدها!$J$5</f>
        <v>-1.3048078987396434E-4</v>
      </c>
    </row>
    <row r="300" spans="1:22" s="152" customFormat="1" ht="42.75" customHeight="1">
      <c r="A300" s="55"/>
      <c r="B300" s="242" t="s">
        <v>139</v>
      </c>
      <c r="C300" s="243"/>
      <c r="D300" s="193">
        <v>0</v>
      </c>
      <c r="E300" s="193"/>
      <c r="F300" s="193">
        <f>VLOOKUP(B300,'درآمد ناشی از تغییر قیمت اوراق '!$A$8:$Q$293,9,0)</f>
        <v>207175168</v>
      </c>
      <c r="G300" s="193"/>
      <c r="H300" s="193">
        <f>VLOOKUP(B300,'درآمد ناشی ازفروش'!$A$8:$Q$317,9,0)</f>
        <v>0</v>
      </c>
      <c r="I300" s="193"/>
      <c r="J300" s="230">
        <f t="shared" si="12"/>
        <v>207175168</v>
      </c>
      <c r="K300" s="230"/>
      <c r="L300" s="221">
        <f t="shared" si="14"/>
        <v>-6.0060462354492535E-4</v>
      </c>
      <c r="M300" s="221"/>
      <c r="N300" s="193">
        <v>1631663655</v>
      </c>
      <c r="O300" s="193"/>
      <c r="P300" s="193">
        <f>VLOOKUP(B300,'درآمد ناشی از تغییر قیمت اوراق '!$A$8:$Q$293,17,0)</f>
        <v>1532342375</v>
      </c>
      <c r="Q300" s="193"/>
      <c r="R300" s="193">
        <f>VLOOKUP(B300,'درآمد ناشی ازفروش'!$A$8:$Q$317,17,0)</f>
        <v>1443438235</v>
      </c>
      <c r="S300" s="193"/>
      <c r="T300" s="230">
        <f t="shared" si="13"/>
        <v>4607444265</v>
      </c>
      <c r="U300" s="226"/>
      <c r="V300" s="221">
        <f>T300/درآمدها!$J$5</f>
        <v>-3.8448849828938195E-3</v>
      </c>
    </row>
    <row r="301" spans="1:22" s="152" customFormat="1" ht="42.75" customHeight="1">
      <c r="A301" s="55"/>
      <c r="B301" s="242" t="s">
        <v>264</v>
      </c>
      <c r="C301" s="243"/>
      <c r="D301" s="193">
        <v>0</v>
      </c>
      <c r="E301" s="193"/>
      <c r="F301" s="193">
        <v>0</v>
      </c>
      <c r="G301" s="193"/>
      <c r="H301" s="193">
        <f>VLOOKUP(B301,'درآمد ناشی ازفروش'!$A$8:$Q$317,9,0)</f>
        <v>0</v>
      </c>
      <c r="I301" s="193"/>
      <c r="J301" s="230">
        <f t="shared" si="12"/>
        <v>0</v>
      </c>
      <c r="K301" s="230"/>
      <c r="L301" s="221">
        <f t="shared" si="14"/>
        <v>0</v>
      </c>
      <c r="M301" s="221"/>
      <c r="N301" s="193">
        <v>15561273220</v>
      </c>
      <c r="O301" s="193"/>
      <c r="P301" s="193">
        <v>0</v>
      </c>
      <c r="Q301" s="193"/>
      <c r="R301" s="193">
        <f>VLOOKUP(B301,'درآمد ناشی ازفروش'!$A$8:$Q$317,17,0)</f>
        <v>45878530390</v>
      </c>
      <c r="S301" s="193"/>
      <c r="T301" s="230">
        <f t="shared" si="13"/>
        <v>61439803610</v>
      </c>
      <c r="U301" s="226"/>
      <c r="V301" s="221">
        <f>T301/درآمدها!$J$5</f>
        <v>-5.1271152653223573E-2</v>
      </c>
    </row>
    <row r="302" spans="1:22" s="152" customFormat="1" ht="42.75" customHeight="1">
      <c r="A302" s="55"/>
      <c r="B302" s="242" t="s">
        <v>314</v>
      </c>
      <c r="C302" s="243"/>
      <c r="D302" s="193">
        <v>0</v>
      </c>
      <c r="E302" s="193"/>
      <c r="F302" s="193">
        <f>VLOOKUP(B302,'درآمد ناشی از تغییر قیمت اوراق '!$A$8:$Q$293,9,0)</f>
        <v>1624529614</v>
      </c>
      <c r="G302" s="193"/>
      <c r="H302" s="193">
        <f>VLOOKUP(B302,'درآمد ناشی ازفروش'!$A$8:$Q$317,9,0)</f>
        <v>318197678</v>
      </c>
      <c r="I302" s="193"/>
      <c r="J302" s="230">
        <f t="shared" si="12"/>
        <v>1942727292</v>
      </c>
      <c r="K302" s="230"/>
      <c r="L302" s="221">
        <f t="shared" si="14"/>
        <v>-5.6320021609062342E-3</v>
      </c>
      <c r="M302" s="221"/>
      <c r="N302" s="193">
        <v>0</v>
      </c>
      <c r="O302" s="193"/>
      <c r="P302" s="193">
        <f>VLOOKUP(B302,'درآمد ناشی از تغییر قیمت اوراق '!$A$8:$Q$293,17,0)</f>
        <v>4919072528</v>
      </c>
      <c r="Q302" s="193"/>
      <c r="R302" s="193">
        <f>VLOOKUP(B302,'درآمد ناشی ازفروش'!$A$8:$Q$317,17,0)</f>
        <v>2308113288</v>
      </c>
      <c r="S302" s="193"/>
      <c r="T302" s="230">
        <f t="shared" si="13"/>
        <v>7227185816</v>
      </c>
      <c r="U302" s="226"/>
      <c r="V302" s="221">
        <f>T302/درآمدها!$J$5</f>
        <v>-6.0310438096035472E-3</v>
      </c>
    </row>
    <row r="303" spans="1:22" s="152" customFormat="1" ht="42.75" customHeight="1">
      <c r="A303" s="55"/>
      <c r="B303" s="242" t="s">
        <v>284</v>
      </c>
      <c r="C303" s="243"/>
      <c r="D303" s="193">
        <v>0</v>
      </c>
      <c r="E303" s="193"/>
      <c r="F303" s="193">
        <f>VLOOKUP(B303,'درآمد ناشی از تغییر قیمت اوراق '!$A$8:$Q$293,9,0)</f>
        <v>-641689275</v>
      </c>
      <c r="G303" s="193"/>
      <c r="H303" s="193">
        <f>VLOOKUP(B303,'درآمد ناشی ازفروش'!$A$8:$Q$317,9,0)</f>
        <v>-5187263609</v>
      </c>
      <c r="I303" s="193"/>
      <c r="J303" s="230">
        <f t="shared" si="12"/>
        <v>-5828952884</v>
      </c>
      <c r="K303" s="230"/>
      <c r="L303" s="221">
        <f t="shared" si="14"/>
        <v>1.6898241649095352E-2</v>
      </c>
      <c r="M303" s="221"/>
      <c r="N303" s="193">
        <v>5090111485</v>
      </c>
      <c r="O303" s="193"/>
      <c r="P303" s="193">
        <f>VLOOKUP(B303,'درآمد ناشی از تغییر قیمت اوراق '!$A$8:$Q$293,17,0)</f>
        <v>-27641368889</v>
      </c>
      <c r="Q303" s="193"/>
      <c r="R303" s="193">
        <f>VLOOKUP(B303,'درآمد ناشی ازفروش'!$A$8:$Q$317,17,0)</f>
        <v>-6787610732</v>
      </c>
      <c r="S303" s="193"/>
      <c r="T303" s="230">
        <f t="shared" si="13"/>
        <v>-29338868136</v>
      </c>
      <c r="U303" s="226"/>
      <c r="V303" s="221">
        <f>T303/درآمدها!$J$5</f>
        <v>2.4483111899609354E-2</v>
      </c>
    </row>
    <row r="304" spans="1:22" s="152" customFormat="1" ht="42.75" customHeight="1">
      <c r="A304" s="55"/>
      <c r="B304" s="242" t="s">
        <v>410</v>
      </c>
      <c r="C304" s="243"/>
      <c r="D304" s="193">
        <v>0</v>
      </c>
      <c r="E304" s="193"/>
      <c r="F304" s="193">
        <f>VLOOKUP(B304,'درآمد ناشی از تغییر قیمت اوراق '!$A$8:$Q$293,9,0)</f>
        <v>-1764254650</v>
      </c>
      <c r="G304" s="193"/>
      <c r="H304" s="193">
        <f>VLOOKUP(B304,'درآمد ناشی ازفروش'!$A$8:$Q$317,9,0)</f>
        <v>0</v>
      </c>
      <c r="I304" s="193"/>
      <c r="J304" s="230">
        <f t="shared" si="12"/>
        <v>-1764254650</v>
      </c>
      <c r="K304" s="230"/>
      <c r="L304" s="221">
        <f t="shared" si="14"/>
        <v>5.114606688291108E-3</v>
      </c>
      <c r="M304" s="221"/>
      <c r="N304" s="193">
        <v>0</v>
      </c>
      <c r="O304" s="193"/>
      <c r="P304" s="193">
        <f>VLOOKUP(B304,'درآمد ناشی از تغییر قیمت اوراق '!$A$8:$Q$293,17,0)</f>
        <v>-7963552718</v>
      </c>
      <c r="Q304" s="193"/>
      <c r="R304" s="193">
        <f>VLOOKUP(B304,'درآمد ناشی ازفروش'!$A$8:$Q$317,17,0)</f>
        <v>-440417630</v>
      </c>
      <c r="S304" s="193"/>
      <c r="T304" s="230">
        <f t="shared" si="13"/>
        <v>-8403970348</v>
      </c>
      <c r="U304" s="226"/>
      <c r="V304" s="221">
        <f>T304/درآمدها!$J$5</f>
        <v>7.0130635400556807E-3</v>
      </c>
    </row>
    <row r="305" spans="1:22" s="152" customFormat="1" ht="42.75" customHeight="1">
      <c r="A305" s="55"/>
      <c r="B305" s="242" t="s">
        <v>434</v>
      </c>
      <c r="C305" s="243"/>
      <c r="D305" s="193">
        <v>0</v>
      </c>
      <c r="E305" s="193"/>
      <c r="F305" s="193">
        <f>VLOOKUP(B305,'درآمد ناشی از تغییر قیمت اوراق '!$A$8:$Q$293,9,0)</f>
        <v>2231419497</v>
      </c>
      <c r="G305" s="193"/>
      <c r="H305" s="193">
        <f>VLOOKUP(B305,'درآمد ناشی ازفروش'!$A$8:$Q$317,9,0)</f>
        <v>1132350</v>
      </c>
      <c r="I305" s="193"/>
      <c r="J305" s="230">
        <f t="shared" si="12"/>
        <v>2232551847</v>
      </c>
      <c r="K305" s="230"/>
      <c r="L305" s="221">
        <f t="shared" si="14"/>
        <v>-6.4722088779093582E-3</v>
      </c>
      <c r="M305" s="221"/>
      <c r="N305" s="193">
        <v>0</v>
      </c>
      <c r="O305" s="193"/>
      <c r="P305" s="193">
        <f>VLOOKUP(B305,'درآمد ناشی از تغییر قیمت اوراق '!$A$8:$Q$293,17,0)</f>
        <v>3129282876</v>
      </c>
      <c r="Q305" s="193"/>
      <c r="R305" s="193">
        <f>VLOOKUP(B305,'درآمد ناشی ازفروش'!$A$8:$Q$317,17,0)</f>
        <v>4348187</v>
      </c>
      <c r="S305" s="193"/>
      <c r="T305" s="230">
        <f t="shared" si="13"/>
        <v>3133631063</v>
      </c>
      <c r="U305" s="226"/>
      <c r="V305" s="221">
        <f>T305/درآمدها!$J$5</f>
        <v>-2.6149965844585849E-3</v>
      </c>
    </row>
    <row r="306" spans="1:22" s="152" customFormat="1" ht="42.75" customHeight="1">
      <c r="A306" s="55"/>
      <c r="B306" s="242" t="s">
        <v>263</v>
      </c>
      <c r="C306" s="243"/>
      <c r="D306" s="193">
        <v>0</v>
      </c>
      <c r="E306" s="193"/>
      <c r="F306" s="193">
        <f>VLOOKUP(B306,'درآمد ناشی از تغییر قیمت اوراق '!$A$8:$Q$293,9,0)</f>
        <v>146371747</v>
      </c>
      <c r="G306" s="193"/>
      <c r="H306" s="193">
        <f>VLOOKUP(B306,'درآمد ناشی ازفروش'!$A$8:$Q$317,9,0)</f>
        <v>0</v>
      </c>
      <c r="I306" s="193"/>
      <c r="J306" s="230">
        <f t="shared" si="12"/>
        <v>146371747</v>
      </c>
      <c r="K306" s="230"/>
      <c r="L306" s="221">
        <f t="shared" si="14"/>
        <v>-4.2433438743270647E-4</v>
      </c>
      <c r="M306" s="221"/>
      <c r="N306" s="193">
        <v>4000874888</v>
      </c>
      <c r="O306" s="193"/>
      <c r="P306" s="193">
        <f>VLOOKUP(B306,'درآمد ناشی از تغییر قیمت اوراق '!$A$8:$Q$293,17,0)</f>
        <v>146371747</v>
      </c>
      <c r="Q306" s="193"/>
      <c r="R306" s="193">
        <f>VLOOKUP(B306,'درآمد ناشی ازفروش'!$A$8:$Q$317,17,0)</f>
        <v>6628475363</v>
      </c>
      <c r="S306" s="193"/>
      <c r="T306" s="230">
        <f t="shared" si="13"/>
        <v>10775721998</v>
      </c>
      <c r="U306" s="226"/>
      <c r="V306" s="221">
        <f>T306/درآمدها!$J$5</f>
        <v>-8.9922762614142622E-3</v>
      </c>
    </row>
    <row r="307" spans="1:22" s="152" customFormat="1" ht="42.75" customHeight="1">
      <c r="A307" s="55"/>
      <c r="B307" s="242" t="s">
        <v>282</v>
      </c>
      <c r="C307" s="243"/>
      <c r="D307" s="193">
        <v>0</v>
      </c>
      <c r="E307" s="193"/>
      <c r="F307" s="193">
        <v>0</v>
      </c>
      <c r="G307" s="193"/>
      <c r="H307" s="193">
        <f>VLOOKUP(B307,'درآمد ناشی ازفروش'!$A$8:$Q$317,9,0)</f>
        <v>0</v>
      </c>
      <c r="I307" s="193"/>
      <c r="J307" s="230">
        <f t="shared" si="12"/>
        <v>0</v>
      </c>
      <c r="K307" s="230"/>
      <c r="L307" s="221">
        <f t="shared" si="14"/>
        <v>0</v>
      </c>
      <c r="M307" s="221"/>
      <c r="N307" s="193">
        <v>0</v>
      </c>
      <c r="O307" s="193"/>
      <c r="P307" s="193">
        <v>0</v>
      </c>
      <c r="Q307" s="193"/>
      <c r="R307" s="193">
        <f>VLOOKUP(B307,'درآمد ناشی ازفروش'!$A$8:$Q$317,17,0)</f>
        <v>9921287456</v>
      </c>
      <c r="S307" s="193"/>
      <c r="T307" s="230">
        <f t="shared" si="13"/>
        <v>9921287456</v>
      </c>
      <c r="U307" s="226"/>
      <c r="V307" s="221">
        <f>T307/درآمدها!$J$5</f>
        <v>-8.2792556906919473E-3</v>
      </c>
    </row>
    <row r="308" spans="1:22" s="152" customFormat="1" ht="42.75" customHeight="1">
      <c r="A308" s="55"/>
      <c r="B308" s="242" t="s">
        <v>359</v>
      </c>
      <c r="C308" s="243"/>
      <c r="D308" s="193">
        <v>0</v>
      </c>
      <c r="E308" s="193"/>
      <c r="F308" s="193">
        <f>VLOOKUP(B308,'درآمد ناشی از تغییر قیمت اوراق '!$A$8:$Q$293,9,0)</f>
        <v>-8241754403</v>
      </c>
      <c r="G308" s="193"/>
      <c r="H308" s="193">
        <f>VLOOKUP(B308,'درآمد ناشی ازفروش'!$A$8:$Q$317,9,0)</f>
        <v>5432477410</v>
      </c>
      <c r="I308" s="193"/>
      <c r="J308" s="230">
        <f t="shared" si="12"/>
        <v>-2809276993</v>
      </c>
      <c r="K308" s="230"/>
      <c r="L308" s="221">
        <f t="shared" si="14"/>
        <v>8.1441456864858666E-3</v>
      </c>
      <c r="M308" s="221"/>
      <c r="N308" s="193">
        <v>0</v>
      </c>
      <c r="O308" s="193"/>
      <c r="P308" s="193">
        <f>VLOOKUP(B308,'درآمد ناشی از تغییر قیمت اوراق '!$A$8:$Q$293,17,0)</f>
        <v>0</v>
      </c>
      <c r="Q308" s="193"/>
      <c r="R308" s="193">
        <f>VLOOKUP(B308,'درآمد ناشی ازفروش'!$A$8:$Q$317,17,0)</f>
        <v>5854381265</v>
      </c>
      <c r="S308" s="193"/>
      <c r="T308" s="230">
        <f t="shared" si="13"/>
        <v>5854381265</v>
      </c>
      <c r="U308" s="226"/>
      <c r="V308" s="221">
        <f>T308/درآمدها!$J$5</f>
        <v>-4.8854465328911408E-3</v>
      </c>
    </row>
    <row r="309" spans="1:22" s="152" customFormat="1" ht="42.75" customHeight="1">
      <c r="A309" s="55"/>
      <c r="B309" s="242" t="s">
        <v>417</v>
      </c>
      <c r="C309" s="243"/>
      <c r="D309" s="193">
        <v>0</v>
      </c>
      <c r="E309" s="193"/>
      <c r="F309" s="193">
        <v>0</v>
      </c>
      <c r="G309" s="193"/>
      <c r="H309" s="193">
        <f>VLOOKUP(B309,'درآمد ناشی ازفروش'!$A$8:$Q$317,9,0)</f>
        <v>0</v>
      </c>
      <c r="I309" s="193"/>
      <c r="J309" s="230">
        <f t="shared" si="12"/>
        <v>0</v>
      </c>
      <c r="K309" s="230"/>
      <c r="L309" s="221">
        <f t="shared" si="14"/>
        <v>0</v>
      </c>
      <c r="M309" s="221"/>
      <c r="N309" s="193">
        <v>0</v>
      </c>
      <c r="O309" s="193"/>
      <c r="P309" s="193">
        <v>0</v>
      </c>
      <c r="Q309" s="193"/>
      <c r="R309" s="193">
        <f>VLOOKUP(B309,'درآمد ناشی ازفروش'!$A$8:$Q$317,17,0)</f>
        <v>3559205828</v>
      </c>
      <c r="S309" s="193"/>
      <c r="T309" s="230">
        <f t="shared" si="13"/>
        <v>3559205828</v>
      </c>
      <c r="U309" s="226"/>
      <c r="V309" s="221">
        <f>T309/درآمدها!$J$5</f>
        <v>-2.9701362082793122E-3</v>
      </c>
    </row>
    <row r="310" spans="1:22" s="152" customFormat="1" ht="42.75" customHeight="1">
      <c r="A310" s="55"/>
      <c r="B310" s="242" t="s">
        <v>510</v>
      </c>
      <c r="C310" s="243"/>
      <c r="D310" s="193">
        <v>0</v>
      </c>
      <c r="E310" s="193"/>
      <c r="F310" s="193">
        <f>VLOOKUP(B310,'درآمد ناشی از تغییر قیمت اوراق '!$A$8:$Q$293,9,0)</f>
        <v>3236467683</v>
      </c>
      <c r="G310" s="193"/>
      <c r="H310" s="193">
        <f>VLOOKUP(B310,'درآمد ناشی ازفروش'!$A$8:$Q$317,9,0)</f>
        <v>-96118522</v>
      </c>
      <c r="I310" s="193"/>
      <c r="J310" s="230">
        <f t="shared" si="12"/>
        <v>3140349161</v>
      </c>
      <c r="K310" s="230"/>
      <c r="L310" s="221">
        <f t="shared" si="14"/>
        <v>-9.1039299924304973E-3</v>
      </c>
      <c r="M310" s="221"/>
      <c r="N310" s="193">
        <v>2010534365</v>
      </c>
      <c r="O310" s="193"/>
      <c r="P310" s="193">
        <f>VLOOKUP(B310,'درآمد ناشی از تغییر قیمت اوراق '!$A$8:$Q$293,17,0)</f>
        <v>-2594890018</v>
      </c>
      <c r="Q310" s="193"/>
      <c r="R310" s="193">
        <f>VLOOKUP(B310,'درآمد ناشی ازفروش'!$A$8:$Q$317,17,0)</f>
        <v>8755954942</v>
      </c>
      <c r="S310" s="193"/>
      <c r="T310" s="230">
        <f t="shared" si="13"/>
        <v>8171599289</v>
      </c>
      <c r="U310" s="226"/>
      <c r="V310" s="221">
        <f>T310/درآمدها!$J$5</f>
        <v>-6.8191512659571824E-3</v>
      </c>
    </row>
    <row r="311" spans="1:22" s="152" customFormat="1" ht="42.75" customHeight="1">
      <c r="A311" s="55"/>
      <c r="B311" s="242" t="s">
        <v>253</v>
      </c>
      <c r="C311" s="243"/>
      <c r="D311" s="193">
        <v>0</v>
      </c>
      <c r="E311" s="193"/>
      <c r="F311" s="193">
        <v>0</v>
      </c>
      <c r="G311" s="193"/>
      <c r="H311" s="193">
        <f>VLOOKUP(B311,'درآمد ناشی ازفروش'!$A$8:$Q$317,9,0)</f>
        <v>0</v>
      </c>
      <c r="I311" s="193"/>
      <c r="J311" s="230">
        <f t="shared" si="12"/>
        <v>0</v>
      </c>
      <c r="K311" s="230"/>
      <c r="L311" s="221">
        <f t="shared" si="14"/>
        <v>0</v>
      </c>
      <c r="M311" s="221"/>
      <c r="N311" s="193">
        <v>0</v>
      </c>
      <c r="O311" s="193"/>
      <c r="P311" s="193">
        <v>0</v>
      </c>
      <c r="Q311" s="193"/>
      <c r="R311" s="193">
        <f>VLOOKUP(B311,'درآمد ناشی ازفروش'!$A$8:$Q$317,17,0)</f>
        <v>12937022408</v>
      </c>
      <c r="S311" s="193"/>
      <c r="T311" s="230">
        <f t="shared" si="13"/>
        <v>12937022408</v>
      </c>
      <c r="U311" s="226"/>
      <c r="V311" s="221">
        <f>T311/درآمدها!$J$5</f>
        <v>-1.0795868667958817E-2</v>
      </c>
    </row>
    <row r="312" spans="1:22" s="152" customFormat="1" ht="42.75" customHeight="1">
      <c r="A312" s="55"/>
      <c r="B312" s="242" t="s">
        <v>429</v>
      </c>
      <c r="C312" s="243"/>
      <c r="D312" s="193">
        <v>69196666</v>
      </c>
      <c r="E312" s="193"/>
      <c r="F312" s="193">
        <f>VLOOKUP(B312,'درآمد ناشی از تغییر قیمت اوراق '!$A$8:$Q$293,9,0)</f>
        <v>-5249145318</v>
      </c>
      <c r="G312" s="193"/>
      <c r="H312" s="193">
        <f>VLOOKUP(B312,'درآمد ناشی ازفروش'!$A$8:$Q$317,9,0)</f>
        <v>-44164947</v>
      </c>
      <c r="I312" s="193"/>
      <c r="J312" s="230">
        <f t="shared" si="12"/>
        <v>-5224113599</v>
      </c>
      <c r="K312" s="230"/>
      <c r="L312" s="221">
        <f t="shared" si="14"/>
        <v>1.5144801434326916E-2</v>
      </c>
      <c r="M312" s="221"/>
      <c r="N312" s="193">
        <v>0</v>
      </c>
      <c r="O312" s="193"/>
      <c r="P312" s="193">
        <f>VLOOKUP(B312,'درآمد ناشی از تغییر قیمت اوراق '!$A$8:$Q$293,17,0)</f>
        <v>-5766256001</v>
      </c>
      <c r="Q312" s="193"/>
      <c r="R312" s="193">
        <f>VLOOKUP(B312,'درآمد ناشی ازفروش'!$A$8:$Q$317,17,0)</f>
        <v>-40607527</v>
      </c>
      <c r="S312" s="193"/>
      <c r="T312" s="230">
        <f t="shared" si="13"/>
        <v>-5806863528</v>
      </c>
      <c r="U312" s="226"/>
      <c r="V312" s="221">
        <f>T312/درآمدها!$J$5</f>
        <v>4.8457932624652216E-3</v>
      </c>
    </row>
    <row r="313" spans="1:22" s="152" customFormat="1" ht="42.75" customHeight="1">
      <c r="A313" s="55"/>
      <c r="B313" s="242" t="s">
        <v>290</v>
      </c>
      <c r="C313" s="243"/>
      <c r="D313" s="193">
        <v>0</v>
      </c>
      <c r="E313" s="193"/>
      <c r="F313" s="193">
        <v>0</v>
      </c>
      <c r="G313" s="193"/>
      <c r="H313" s="193">
        <f>VLOOKUP(B313,'درآمد ناشی ازفروش'!$A$8:$Q$317,9,0)</f>
        <v>0</v>
      </c>
      <c r="I313" s="193"/>
      <c r="J313" s="230">
        <f t="shared" si="12"/>
        <v>0</v>
      </c>
      <c r="K313" s="230"/>
      <c r="L313" s="221">
        <f t="shared" si="14"/>
        <v>0</v>
      </c>
      <c r="M313" s="221"/>
      <c r="N313" s="193">
        <v>0</v>
      </c>
      <c r="O313" s="193"/>
      <c r="P313" s="193">
        <v>0</v>
      </c>
      <c r="Q313" s="193"/>
      <c r="R313" s="193">
        <f>VLOOKUP(B313,'درآمد ناشی ازفروش'!$A$8:$Q$317,17,0)</f>
        <v>4191475824</v>
      </c>
      <c r="S313" s="193"/>
      <c r="T313" s="230">
        <f t="shared" si="13"/>
        <v>4191475824</v>
      </c>
      <c r="U313" s="226"/>
      <c r="V313" s="221">
        <f>T313/درآمدها!$J$5</f>
        <v>-3.497761779622981E-3</v>
      </c>
    </row>
    <row r="314" spans="1:22" s="152" customFormat="1" ht="40.5" customHeight="1">
      <c r="A314" s="55"/>
      <c r="B314" s="242" t="s">
        <v>367</v>
      </c>
      <c r="C314" s="243"/>
      <c r="D314" s="193">
        <v>0</v>
      </c>
      <c r="E314" s="193"/>
      <c r="F314" s="193">
        <f>VLOOKUP(B314,'درآمد ناشی از تغییر قیمت اوراق '!$A$8:$Q$293,9,0)</f>
        <v>-2804016557</v>
      </c>
      <c r="G314" s="193"/>
      <c r="H314" s="193">
        <f>VLOOKUP(B314,'درآمد ناشی ازفروش'!$A$8:$Q$317,9,0)</f>
        <v>0</v>
      </c>
      <c r="I314" s="193"/>
      <c r="J314" s="230">
        <f t="shared" si="12"/>
        <v>-2804016557</v>
      </c>
      <c r="K314" s="230"/>
      <c r="L314" s="221">
        <f t="shared" si="14"/>
        <v>8.1288955857427986E-3</v>
      </c>
      <c r="M314" s="221"/>
      <c r="N314" s="193">
        <v>1887374958</v>
      </c>
      <c r="O314" s="193"/>
      <c r="P314" s="193">
        <f>VLOOKUP(B314,'درآمد ناشی از تغییر قیمت اوراق '!$A$8:$Q$293,17,0)</f>
        <v>-5989479600</v>
      </c>
      <c r="Q314" s="193"/>
      <c r="R314" s="193">
        <f>VLOOKUP(B314,'درآمد ناشی ازفروش'!$A$8:$Q$317,17,0)</f>
        <v>-179647545</v>
      </c>
      <c r="S314" s="193"/>
      <c r="T314" s="230">
        <f t="shared" si="13"/>
        <v>-4281752187</v>
      </c>
      <c r="U314" s="226"/>
      <c r="V314" s="221">
        <f>T314/درآمدها!$J$5</f>
        <v>3.5730968704987837E-3</v>
      </c>
    </row>
    <row r="315" spans="1:22" s="152" customFormat="1" ht="42.75" customHeight="1">
      <c r="A315" s="55"/>
      <c r="B315" s="242" t="s">
        <v>283</v>
      </c>
      <c r="C315" s="243"/>
      <c r="D315" s="193">
        <v>0</v>
      </c>
      <c r="E315" s="193"/>
      <c r="F315" s="193">
        <v>0</v>
      </c>
      <c r="G315" s="193"/>
      <c r="H315" s="193">
        <f>VLOOKUP(B315,'درآمد ناشی ازفروش'!$A$8:$Q$317,9,0)</f>
        <v>0</v>
      </c>
      <c r="I315" s="193"/>
      <c r="J315" s="230">
        <f t="shared" si="12"/>
        <v>0</v>
      </c>
      <c r="K315" s="230"/>
      <c r="L315" s="221">
        <f t="shared" si="14"/>
        <v>0</v>
      </c>
      <c r="M315" s="221"/>
      <c r="N315" s="193">
        <v>1000000000</v>
      </c>
      <c r="O315" s="193"/>
      <c r="P315" s="193">
        <v>0</v>
      </c>
      <c r="Q315" s="193"/>
      <c r="R315" s="193">
        <f>VLOOKUP(B315,'درآمد ناشی ازفروش'!$A$8:$Q$317,17,0)</f>
        <v>6172014010</v>
      </c>
      <c r="S315" s="193"/>
      <c r="T315" s="230">
        <f t="shared" si="13"/>
        <v>7172014010</v>
      </c>
      <c r="U315" s="226"/>
      <c r="V315" s="221">
        <f>T315/درآمدها!$J$5</f>
        <v>-5.9850032638762872E-3</v>
      </c>
    </row>
    <row r="316" spans="1:22" s="152" customFormat="1" ht="42.75" customHeight="1">
      <c r="A316" s="55"/>
      <c r="B316" s="242" t="s">
        <v>288</v>
      </c>
      <c r="C316" s="243"/>
      <c r="D316" s="193">
        <v>0</v>
      </c>
      <c r="E316" s="193"/>
      <c r="F316" s="193">
        <f>VLOOKUP(B316,'درآمد ناشی از تغییر قیمت اوراق '!$A$8:$Q$293,9,0)</f>
        <v>-85180775</v>
      </c>
      <c r="G316" s="193"/>
      <c r="H316" s="193">
        <f>VLOOKUP(B316,'درآمد ناشی ازفروش'!$A$8:$Q$317,9,0)</f>
        <v>0</v>
      </c>
      <c r="I316" s="193"/>
      <c r="J316" s="230">
        <f t="shared" si="12"/>
        <v>-85180775</v>
      </c>
      <c r="K316" s="230"/>
      <c r="L316" s="221">
        <f t="shared" si="14"/>
        <v>2.4694063384150355E-4</v>
      </c>
      <c r="M316" s="221"/>
      <c r="N316" s="193">
        <v>0</v>
      </c>
      <c r="O316" s="193"/>
      <c r="P316" s="193">
        <f>VLOOKUP(B316,'درآمد ناشی از تغییر قیمت اوراق '!$A$8:$Q$293,17,0)</f>
        <v>-85180775</v>
      </c>
      <c r="Q316" s="193"/>
      <c r="R316" s="193">
        <f>VLOOKUP(B316,'درآمد ناشی ازفروش'!$A$8:$Q$317,17,0)</f>
        <v>-4065175387</v>
      </c>
      <c r="S316" s="193"/>
      <c r="T316" s="230">
        <f t="shared" si="13"/>
        <v>-4150356162</v>
      </c>
      <c r="U316" s="226"/>
      <c r="V316" s="221">
        <f>T316/درآمدها!$J$5</f>
        <v>3.4634476649354818E-3</v>
      </c>
    </row>
    <row r="317" spans="1:22" s="152" customFormat="1" ht="42.75" customHeight="1">
      <c r="A317" s="55"/>
      <c r="B317" s="242" t="s">
        <v>452</v>
      </c>
      <c r="C317" s="243"/>
      <c r="D317" s="193">
        <v>0</v>
      </c>
      <c r="E317" s="193"/>
      <c r="F317" s="193">
        <f>VLOOKUP(B317,'درآمد ناشی از تغییر قیمت اوراق '!$A$8:$Q$293,9,0)</f>
        <v>569325993</v>
      </c>
      <c r="G317" s="193"/>
      <c r="H317" s="193">
        <f>VLOOKUP(B317,'درآمد ناشی ازفروش'!$A$8:$Q$317,9,0)</f>
        <v>-80254837</v>
      </c>
      <c r="I317" s="193"/>
      <c r="J317" s="230">
        <f t="shared" si="12"/>
        <v>489071156</v>
      </c>
      <c r="K317" s="230"/>
      <c r="L317" s="221">
        <f t="shared" si="14"/>
        <v>-1.4178262789489398E-3</v>
      </c>
      <c r="M317" s="221"/>
      <c r="N317" s="193">
        <v>713797950</v>
      </c>
      <c r="O317" s="193"/>
      <c r="P317" s="193">
        <f>VLOOKUP(B317,'درآمد ناشی از تغییر قیمت اوراق '!$A$8:$Q$293,17,0)</f>
        <v>-1258480912</v>
      </c>
      <c r="Q317" s="193"/>
      <c r="R317" s="193">
        <f>VLOOKUP(B317,'درآمد ناشی ازفروش'!$A$8:$Q$317,17,0)</f>
        <v>-147519458</v>
      </c>
      <c r="S317" s="193"/>
      <c r="T317" s="230">
        <f t="shared" si="13"/>
        <v>-692202420</v>
      </c>
      <c r="U317" s="226"/>
      <c r="V317" s="221">
        <f>T317/درآمدها!$J$5</f>
        <v>5.7763882462954987E-4</v>
      </c>
    </row>
    <row r="318" spans="1:22" s="152" customFormat="1" ht="42.75" customHeight="1">
      <c r="A318" s="55"/>
      <c r="B318" s="242" t="s">
        <v>469</v>
      </c>
      <c r="C318" s="243"/>
      <c r="D318" s="193">
        <v>0</v>
      </c>
      <c r="E318" s="193"/>
      <c r="F318" s="193">
        <f>VLOOKUP(B318,'درآمد ناشی از تغییر قیمت اوراق '!$A$8:$Q$293,9,0)</f>
        <v>-550307772</v>
      </c>
      <c r="G318" s="193"/>
      <c r="H318" s="193">
        <f>VLOOKUP(B318,'درآمد ناشی ازفروش'!$A$8:$Q$317,9,0)</f>
        <v>0</v>
      </c>
      <c r="I318" s="193"/>
      <c r="J318" s="230">
        <f t="shared" si="12"/>
        <v>-550307772</v>
      </c>
      <c r="K318" s="230"/>
      <c r="L318" s="221">
        <f t="shared" si="14"/>
        <v>1.5953523553358798E-3</v>
      </c>
      <c r="M318" s="221"/>
      <c r="N318" s="193">
        <v>1741561047</v>
      </c>
      <c r="O318" s="193"/>
      <c r="P318" s="193">
        <f>VLOOKUP(B318,'درآمد ناشی از تغییر قیمت اوراق '!$A$8:$Q$293,17,0)</f>
        <v>-836018837</v>
      </c>
      <c r="Q318" s="193"/>
      <c r="R318" s="193">
        <f>VLOOKUP(B318,'درآمد ناشی ازفروش'!$A$8:$Q$317,17,0)</f>
        <v>-4592366</v>
      </c>
      <c r="S318" s="193"/>
      <c r="T318" s="230">
        <f t="shared" si="13"/>
        <v>900949844</v>
      </c>
      <c r="U318" s="226"/>
      <c r="V318" s="221">
        <f>T318/درآمدها!$J$5</f>
        <v>-7.5183731507083768E-4</v>
      </c>
    </row>
    <row r="319" spans="1:22" s="152" customFormat="1" ht="42.75" customHeight="1">
      <c r="A319" s="55"/>
      <c r="B319" s="242" t="s">
        <v>368</v>
      </c>
      <c r="C319" s="243"/>
      <c r="D319" s="193">
        <v>0</v>
      </c>
      <c r="E319" s="193"/>
      <c r="F319" s="193">
        <f>VLOOKUP(B319,'درآمد ناشی از تغییر قیمت اوراق '!$A$8:$Q$293,9,0)</f>
        <v>0</v>
      </c>
      <c r="G319" s="193"/>
      <c r="H319" s="193">
        <f>VLOOKUP(B319,'درآمد ناشی ازفروش'!$A$8:$Q$317,9,0)</f>
        <v>0</v>
      </c>
      <c r="I319" s="193"/>
      <c r="J319" s="230">
        <f t="shared" si="12"/>
        <v>0</v>
      </c>
      <c r="K319" s="230"/>
      <c r="L319" s="221">
        <f t="shared" si="14"/>
        <v>0</v>
      </c>
      <c r="M319" s="221"/>
      <c r="N319" s="193">
        <v>0</v>
      </c>
      <c r="O319" s="193"/>
      <c r="P319" s="193">
        <f>VLOOKUP(B319,'درآمد ناشی از تغییر قیمت اوراق '!$A$8:$Q$293,17,0)</f>
        <v>0</v>
      </c>
      <c r="Q319" s="193"/>
      <c r="R319" s="193">
        <f>VLOOKUP(B319,'درآمد ناشی ازفروش'!$A$8:$Q$317,17,0)</f>
        <v>5179874</v>
      </c>
      <c r="S319" s="193"/>
      <c r="T319" s="230">
        <f t="shared" si="13"/>
        <v>5179874</v>
      </c>
      <c r="U319" s="226"/>
      <c r="V319" s="221">
        <f>T319/درآمدها!$J$5</f>
        <v>-4.322574210429899E-6</v>
      </c>
    </row>
    <row r="320" spans="1:22" s="152" customFormat="1" ht="42.75" customHeight="1">
      <c r="A320" s="55"/>
      <c r="B320" s="242" t="s">
        <v>437</v>
      </c>
      <c r="C320" s="243"/>
      <c r="D320" s="193">
        <v>3426531029</v>
      </c>
      <c r="E320" s="193"/>
      <c r="F320" s="193">
        <f>VLOOKUP(B320,'درآمد ناشی از تغییر قیمت اوراق '!$A$8:$Q$293,9,0)</f>
        <v>-4240068259</v>
      </c>
      <c r="G320" s="193"/>
      <c r="H320" s="193">
        <v>0</v>
      </c>
      <c r="I320" s="193"/>
      <c r="J320" s="230">
        <f t="shared" si="12"/>
        <v>-813537230</v>
      </c>
      <c r="K320" s="230"/>
      <c r="L320" s="221">
        <f t="shared" si="14"/>
        <v>2.358459396851708E-3</v>
      </c>
      <c r="M320" s="221"/>
      <c r="N320" s="193">
        <v>0</v>
      </c>
      <c r="O320" s="193"/>
      <c r="P320" s="193">
        <f>VLOOKUP(B320,'درآمد ناشی از تغییر قیمت اوراق '!$A$8:$Q$293,17,0)</f>
        <v>-10530785636</v>
      </c>
      <c r="Q320" s="193"/>
      <c r="R320" s="193">
        <v>0</v>
      </c>
      <c r="S320" s="193"/>
      <c r="T320" s="230">
        <f t="shared" si="13"/>
        <v>-10530785636</v>
      </c>
      <c r="U320" s="226"/>
      <c r="V320" s="221">
        <f>T320/درآمدها!$J$5</f>
        <v>8.7878783162948018E-3</v>
      </c>
    </row>
    <row r="321" spans="1:22" s="152" customFormat="1" ht="42.75" customHeight="1">
      <c r="A321" s="55"/>
      <c r="B321" s="242" t="s">
        <v>268</v>
      </c>
      <c r="C321" s="243"/>
      <c r="D321" s="193">
        <v>0</v>
      </c>
      <c r="E321" s="193"/>
      <c r="F321" s="193">
        <v>0</v>
      </c>
      <c r="G321" s="193"/>
      <c r="H321" s="193">
        <f>VLOOKUP(B321,'درآمد ناشی ازفروش'!$A$8:$Q$317,9,0)</f>
        <v>0</v>
      </c>
      <c r="I321" s="193"/>
      <c r="J321" s="230">
        <f t="shared" si="12"/>
        <v>0</v>
      </c>
      <c r="K321" s="230"/>
      <c r="L321" s="221">
        <f t="shared" si="14"/>
        <v>0</v>
      </c>
      <c r="M321" s="221"/>
      <c r="N321" s="193">
        <v>0</v>
      </c>
      <c r="O321" s="193"/>
      <c r="P321" s="193">
        <v>0</v>
      </c>
      <c r="Q321" s="193"/>
      <c r="R321" s="193">
        <f>VLOOKUP(B321,'درآمد ناشی ازفروش'!$A$8:$Q$317,17,0)</f>
        <v>-68958419</v>
      </c>
      <c r="S321" s="193"/>
      <c r="T321" s="230">
        <f t="shared" si="13"/>
        <v>-68958419</v>
      </c>
      <c r="U321" s="226"/>
      <c r="V321" s="221">
        <f>T321/درآمدها!$J$5</f>
        <v>5.754539271832078E-5</v>
      </c>
    </row>
    <row r="322" spans="1:22" s="152" customFormat="1" ht="42.75" customHeight="1">
      <c r="A322" s="55"/>
      <c r="B322" s="242" t="s">
        <v>267</v>
      </c>
      <c r="C322" s="243"/>
      <c r="D322" s="193">
        <v>0</v>
      </c>
      <c r="E322" s="193"/>
      <c r="F322" s="193">
        <v>0</v>
      </c>
      <c r="G322" s="193"/>
      <c r="H322" s="193">
        <f>VLOOKUP(B322,'درآمد ناشی ازفروش'!$A$8:$Q$317,9,0)</f>
        <v>0</v>
      </c>
      <c r="I322" s="193"/>
      <c r="J322" s="230">
        <f t="shared" si="12"/>
        <v>0</v>
      </c>
      <c r="K322" s="230"/>
      <c r="L322" s="221">
        <f t="shared" si="14"/>
        <v>0</v>
      </c>
      <c r="M322" s="221"/>
      <c r="N322" s="193">
        <v>0</v>
      </c>
      <c r="O322" s="193"/>
      <c r="P322" s="193">
        <v>0</v>
      </c>
      <c r="Q322" s="193"/>
      <c r="R322" s="193">
        <f>VLOOKUP(B322,'درآمد ناشی ازفروش'!$A$8:$Q$317,17,0)</f>
        <v>-596621249</v>
      </c>
      <c r="S322" s="193"/>
      <c r="T322" s="230">
        <f t="shared" si="13"/>
        <v>-596621249</v>
      </c>
      <c r="U322" s="226"/>
      <c r="V322" s="221">
        <f>T322/درآمدها!$J$5</f>
        <v>4.9787690285938899E-4</v>
      </c>
    </row>
    <row r="323" spans="1:22" s="152" customFormat="1" ht="42.75" customHeight="1">
      <c r="A323" s="55"/>
      <c r="B323" s="242" t="s">
        <v>273</v>
      </c>
      <c r="C323" s="243"/>
      <c r="D323" s="193">
        <v>0</v>
      </c>
      <c r="E323" s="193"/>
      <c r="F323" s="193">
        <v>0</v>
      </c>
      <c r="G323" s="193"/>
      <c r="H323" s="193">
        <f>VLOOKUP(B323,'درآمد ناشی ازفروش'!$A$8:$Q$317,9,0)</f>
        <v>0</v>
      </c>
      <c r="I323" s="193"/>
      <c r="J323" s="230">
        <f t="shared" si="12"/>
        <v>0</v>
      </c>
      <c r="K323" s="230"/>
      <c r="L323" s="221">
        <f t="shared" si="14"/>
        <v>0</v>
      </c>
      <c r="M323" s="221"/>
      <c r="N323" s="193">
        <v>0</v>
      </c>
      <c r="O323" s="193"/>
      <c r="P323" s="193">
        <v>0</v>
      </c>
      <c r="Q323" s="193"/>
      <c r="R323" s="193">
        <f>VLOOKUP(B323,'درآمد ناشی ازفروش'!$A$8:$Q$317,17,0)</f>
        <v>-728606161</v>
      </c>
      <c r="S323" s="193"/>
      <c r="T323" s="230">
        <f t="shared" si="13"/>
        <v>-728606161</v>
      </c>
      <c r="U323" s="226"/>
      <c r="V323" s="221">
        <f>T323/درآمدها!$J$5</f>
        <v>6.0801753114051317E-4</v>
      </c>
    </row>
    <row r="324" spans="1:22" s="152" customFormat="1" ht="42.75" customHeight="1">
      <c r="A324" s="55"/>
      <c r="B324" s="242" t="s">
        <v>508</v>
      </c>
      <c r="C324" s="243"/>
      <c r="D324" s="193">
        <v>0</v>
      </c>
      <c r="E324" s="193"/>
      <c r="F324" s="193">
        <f>VLOOKUP(B324,'درآمد ناشی از تغییر قیمت اوراق '!$A$8:$Q$293,9,0)</f>
        <v>-430875907</v>
      </c>
      <c r="G324" s="193"/>
      <c r="H324" s="193">
        <v>0</v>
      </c>
      <c r="I324" s="193"/>
      <c r="J324" s="230">
        <f t="shared" si="12"/>
        <v>-430875907</v>
      </c>
      <c r="K324" s="230"/>
      <c r="L324" s="221">
        <f t="shared" si="14"/>
        <v>1.2491171814486631E-3</v>
      </c>
      <c r="M324" s="221"/>
      <c r="N324" s="193">
        <v>0</v>
      </c>
      <c r="O324" s="193"/>
      <c r="P324" s="193">
        <f>VLOOKUP(B324,'درآمد ناشی از تغییر قیمت اوراق '!$A$8:$Q$293,17,0)</f>
        <v>-430875907</v>
      </c>
      <c r="Q324" s="193"/>
      <c r="R324" s="193">
        <v>0</v>
      </c>
      <c r="S324" s="193"/>
      <c r="T324" s="230">
        <f t="shared" si="13"/>
        <v>-430875907</v>
      </c>
      <c r="U324" s="226"/>
      <c r="V324" s="221">
        <f>T324/درآمدها!$J$5</f>
        <v>3.5956339545977205E-4</v>
      </c>
    </row>
    <row r="325" spans="1:22" s="152" customFormat="1" ht="42.75" customHeight="1">
      <c r="A325" s="55"/>
      <c r="B325" s="242" t="s">
        <v>287</v>
      </c>
      <c r="C325" s="243"/>
      <c r="D325" s="193">
        <v>3874855256</v>
      </c>
      <c r="E325" s="193"/>
      <c r="F325" s="193">
        <f>VLOOKUP(B325,'درآمد ناشی از تغییر قیمت اوراق '!$A$8:$Q$293,9,0)</f>
        <v>0</v>
      </c>
      <c r="G325" s="193"/>
      <c r="H325" s="193">
        <f>VLOOKUP(B325,'درآمد ناشی ازفروش'!$A$8:$Q$317,9,0)</f>
        <v>0</v>
      </c>
      <c r="I325" s="193"/>
      <c r="J325" s="230">
        <f t="shared" si="12"/>
        <v>3874855256</v>
      </c>
      <c r="K325" s="230"/>
      <c r="L325" s="221">
        <f t="shared" si="14"/>
        <v>-1.1233276674938935E-2</v>
      </c>
      <c r="M325" s="221"/>
      <c r="N325" s="193">
        <v>0</v>
      </c>
      <c r="O325" s="193"/>
      <c r="P325" s="193">
        <f>VLOOKUP(B325,'درآمد ناشی از تغییر قیمت اوراق '!$A$8:$Q$293,17,0)</f>
        <v>0</v>
      </c>
      <c r="Q325" s="193"/>
      <c r="R325" s="193">
        <f>VLOOKUP(B325,'درآمد ناشی ازفروش'!$A$8:$Q$317,17,0)</f>
        <v>619197313</v>
      </c>
      <c r="S325" s="193"/>
      <c r="T325" s="230">
        <f t="shared" si="13"/>
        <v>619197313</v>
      </c>
      <c r="U325" s="226"/>
      <c r="V325" s="221">
        <f>T325/درآمدها!$J$5</f>
        <v>-5.1671649471421313E-4</v>
      </c>
    </row>
    <row r="326" spans="1:22" s="152" customFormat="1" ht="42.75" customHeight="1">
      <c r="A326" s="55"/>
      <c r="B326" s="242" t="s">
        <v>266</v>
      </c>
      <c r="C326" s="243"/>
      <c r="D326" s="193">
        <v>0</v>
      </c>
      <c r="E326" s="193"/>
      <c r="F326" s="193">
        <f>VLOOKUP(B326,'درآمد ناشی از تغییر قیمت اوراق '!$A$8:$Q$293,9,0)</f>
        <v>0</v>
      </c>
      <c r="G326" s="193"/>
      <c r="H326" s="193">
        <f>VLOOKUP(B326,'درآمد ناشی ازفروش'!$A$8:$Q$317,9,0)</f>
        <v>0</v>
      </c>
      <c r="I326" s="193"/>
      <c r="J326" s="230">
        <f t="shared" si="12"/>
        <v>0</v>
      </c>
      <c r="K326" s="230"/>
      <c r="L326" s="221">
        <f>J326/-344944344213</f>
        <v>0</v>
      </c>
      <c r="M326" s="221"/>
      <c r="N326" s="193">
        <v>0</v>
      </c>
      <c r="O326" s="193"/>
      <c r="P326" s="193">
        <f>VLOOKUP(B326,'درآمد ناشی از تغییر قیمت اوراق '!$A$8:$Q$293,17,0)</f>
        <v>-85177273</v>
      </c>
      <c r="Q326" s="193"/>
      <c r="R326" s="193">
        <f>VLOOKUP(B326,'درآمد ناشی ازفروش'!$A$8:$Q$317,17,0)</f>
        <v>-161284</v>
      </c>
      <c r="S326" s="193"/>
      <c r="T326" s="230">
        <f t="shared" si="13"/>
        <v>-85338557</v>
      </c>
      <c r="U326" s="226"/>
      <c r="V326" s="221">
        <f>T326/درآمدها!$J$5</f>
        <v>7.1214520979371676E-5</v>
      </c>
    </row>
    <row r="327" spans="1:22" s="152" customFormat="1" ht="42.75" customHeight="1">
      <c r="A327" s="55"/>
      <c r="B327" s="242" t="s">
        <v>409</v>
      </c>
      <c r="C327" s="243"/>
      <c r="D327" s="193">
        <v>0</v>
      </c>
      <c r="E327" s="193"/>
      <c r="F327" s="193">
        <v>0</v>
      </c>
      <c r="G327" s="193"/>
      <c r="H327" s="193">
        <f>VLOOKUP(B327,'درآمد ناشی ازفروش'!$A$8:$Q$317,9,0)</f>
        <v>0</v>
      </c>
      <c r="I327" s="193"/>
      <c r="J327" s="230">
        <f t="shared" si="12"/>
        <v>0</v>
      </c>
      <c r="K327" s="230"/>
      <c r="L327" s="221">
        <f t="shared" ref="L327:L335" si="15">J327/-344944344213</f>
        <v>0</v>
      </c>
      <c r="M327" s="221"/>
      <c r="N327" s="193">
        <v>0</v>
      </c>
      <c r="O327" s="193"/>
      <c r="P327" s="193">
        <v>0</v>
      </c>
      <c r="Q327" s="193"/>
      <c r="R327" s="193">
        <f>VLOOKUP(B327,'درآمد ناشی ازفروش'!$A$8:$Q$317,17,0)</f>
        <v>2419244</v>
      </c>
      <c r="S327" s="193"/>
      <c r="T327" s="230">
        <f t="shared" si="13"/>
        <v>2419244</v>
      </c>
      <c r="U327" s="226"/>
      <c r="V327" s="221">
        <f>T327/درآمدها!$J$5</f>
        <v>-2.0188448064831829E-6</v>
      </c>
    </row>
    <row r="328" spans="1:22" s="152" customFormat="1" ht="42.75" customHeight="1">
      <c r="A328" s="55"/>
      <c r="B328" s="242" t="s">
        <v>435</v>
      </c>
      <c r="C328" s="243"/>
      <c r="D328" s="193">
        <v>3608943996</v>
      </c>
      <c r="E328" s="193"/>
      <c r="F328" s="193">
        <f>VLOOKUP(B328,'درآمد ناشی از تغییر قیمت اوراق '!$A$8:$Q$293,9,0)</f>
        <v>12421315210</v>
      </c>
      <c r="G328" s="193"/>
      <c r="H328" s="193">
        <f>VLOOKUP(B328,'درآمد ناشی ازفروش'!$A$8:$Q$317,9,0)</f>
        <v>0</v>
      </c>
      <c r="I328" s="193"/>
      <c r="J328" s="230">
        <f t="shared" si="12"/>
        <v>16030259206</v>
      </c>
      <c r="K328" s="230"/>
      <c r="L328" s="221">
        <f t="shared" si="15"/>
        <v>-4.6472016355489108E-2</v>
      </c>
      <c r="M328" s="221"/>
      <c r="N328" s="193">
        <v>0</v>
      </c>
      <c r="O328" s="193"/>
      <c r="P328" s="193">
        <f>VLOOKUP(B328,'درآمد ناشی از تغییر قیمت اوراق '!$A$8:$Q$293,17,0)</f>
        <v>0</v>
      </c>
      <c r="Q328" s="193"/>
      <c r="R328" s="193">
        <f>VLOOKUP(B328,'درآمد ناشی ازفروش'!$A$8:$Q$317,17,0)</f>
        <v>-43728429</v>
      </c>
      <c r="S328" s="193"/>
      <c r="T328" s="230">
        <f t="shared" si="13"/>
        <v>-43728429</v>
      </c>
      <c r="U328" s="226"/>
      <c r="V328" s="221">
        <f>T328/درآمدها!$J$5</f>
        <v>3.6491115316321379E-5</v>
      </c>
    </row>
    <row r="329" spans="1:22" s="152" customFormat="1" ht="42.75" customHeight="1">
      <c r="A329" s="55"/>
      <c r="B329" s="242" t="s">
        <v>356</v>
      </c>
      <c r="C329" s="243"/>
      <c r="D329" s="193">
        <v>0</v>
      </c>
      <c r="E329" s="193"/>
      <c r="F329" s="193">
        <f>VLOOKUP(B329,'درآمد ناشی از تغییر قیمت اوراق '!$A$8:$Q$293,9,0)</f>
        <v>0</v>
      </c>
      <c r="G329" s="193"/>
      <c r="H329" s="193">
        <f>VLOOKUP(B329,'درآمد ناشی ازفروش'!$A$8:$Q$317,9,0)</f>
        <v>0</v>
      </c>
      <c r="I329" s="193"/>
      <c r="J329" s="230">
        <f t="shared" si="12"/>
        <v>0</v>
      </c>
      <c r="K329" s="230"/>
      <c r="L329" s="221">
        <f t="shared" si="15"/>
        <v>0</v>
      </c>
      <c r="M329" s="221"/>
      <c r="N329" s="193">
        <v>0</v>
      </c>
      <c r="O329" s="193"/>
      <c r="P329" s="193">
        <f>VLOOKUP(B329,'درآمد ناشی از تغییر قیمت اوراق '!$A$8:$Q$293,17,0)</f>
        <v>0</v>
      </c>
      <c r="Q329" s="193"/>
      <c r="R329" s="193">
        <f>VLOOKUP(B329,'درآمد ناشی ازفروش'!$A$8:$Q$317,17,0)</f>
        <v>-8505795</v>
      </c>
      <c r="S329" s="193"/>
      <c r="T329" s="230">
        <f t="shared" si="13"/>
        <v>-8505795</v>
      </c>
      <c r="U329" s="226"/>
      <c r="V329" s="221">
        <f>T329/درآمدها!$J$5</f>
        <v>7.0980356097857937E-6</v>
      </c>
    </row>
    <row r="330" spans="1:22" s="152" customFormat="1" ht="42.75" customHeight="1">
      <c r="A330" s="55"/>
      <c r="B330" s="242" t="s">
        <v>509</v>
      </c>
      <c r="C330" s="243"/>
      <c r="D330" s="193">
        <v>0</v>
      </c>
      <c r="E330" s="193"/>
      <c r="F330" s="193">
        <f>VLOOKUP(B330,'درآمد ناشی از تغییر قیمت اوراق '!$A$8:$Q$293,9,0)</f>
        <v>2483242682</v>
      </c>
      <c r="G330" s="193"/>
      <c r="H330" s="193">
        <v>0</v>
      </c>
      <c r="I330" s="193"/>
      <c r="J330" s="230">
        <f>D330+F330+H330</f>
        <v>2483242682</v>
      </c>
      <c r="K330" s="230"/>
      <c r="L330" s="221">
        <f t="shared" si="15"/>
        <v>-7.1989662206683996E-3</v>
      </c>
      <c r="M330" s="221"/>
      <c r="N330" s="193">
        <v>0</v>
      </c>
      <c r="O330" s="193"/>
      <c r="P330" s="193">
        <f>VLOOKUP(B330,'درآمد ناشی از تغییر قیمت اوراق '!$A$8:$Q$293,17,0)</f>
        <v>2483242682</v>
      </c>
      <c r="Q330" s="193"/>
      <c r="R330" s="193">
        <v>0</v>
      </c>
      <c r="S330" s="193"/>
      <c r="T330" s="230">
        <f t="shared" si="13"/>
        <v>2483242682</v>
      </c>
      <c r="U330" s="226"/>
      <c r="V330" s="221">
        <f>T330/درآمدها!$J$5</f>
        <v>-2.0722513280153096E-3</v>
      </c>
    </row>
    <row r="331" spans="1:22" s="152" customFormat="1" ht="42.75" customHeight="1">
      <c r="A331" s="55"/>
      <c r="B331" s="242" t="s">
        <v>330</v>
      </c>
      <c r="C331" s="243"/>
      <c r="D331" s="193">
        <v>0</v>
      </c>
      <c r="E331" s="193"/>
      <c r="F331" s="193">
        <v>0</v>
      </c>
      <c r="G331" s="193"/>
      <c r="H331" s="193">
        <f>VLOOKUP(B331,'درآمد ناشی ازفروش'!$A$8:$Q$317,9,0)</f>
        <v>0</v>
      </c>
      <c r="I331" s="193"/>
      <c r="J331" s="230">
        <f t="shared" ref="J331:J335" si="16">D331+F331+H331</f>
        <v>0</v>
      </c>
      <c r="K331" s="230"/>
      <c r="L331" s="221">
        <f t="shared" si="15"/>
        <v>0</v>
      </c>
      <c r="M331" s="221"/>
      <c r="N331" s="193">
        <v>0</v>
      </c>
      <c r="O331" s="193"/>
      <c r="P331" s="193">
        <v>0</v>
      </c>
      <c r="Q331" s="193"/>
      <c r="R331" s="193">
        <f>VLOOKUP(B331,'درآمد ناشی ازفروش'!$A$8:$Q$317,17,0)</f>
        <v>-163843747</v>
      </c>
      <c r="S331" s="193"/>
      <c r="T331" s="230">
        <f t="shared" ref="T331:T335" si="17">N331+P331+R331</f>
        <v>-163843747</v>
      </c>
      <c r="U331" s="226"/>
      <c r="V331" s="221">
        <f>T331/درآمدها!$J$5</f>
        <v>1.3672663762137865E-4</v>
      </c>
    </row>
    <row r="332" spans="1:22" s="152" customFormat="1" ht="42.75" customHeight="1">
      <c r="A332" s="55"/>
      <c r="B332" s="242" t="s">
        <v>260</v>
      </c>
      <c r="C332" s="243"/>
      <c r="D332" s="193">
        <v>0</v>
      </c>
      <c r="E332" s="193"/>
      <c r="F332" s="193">
        <v>0</v>
      </c>
      <c r="G332" s="193"/>
      <c r="H332" s="193">
        <f>VLOOKUP(B332,'درآمد ناشی ازفروش'!$A$8:$Q$317,9,0)</f>
        <v>0</v>
      </c>
      <c r="I332" s="193"/>
      <c r="J332" s="230">
        <f t="shared" si="16"/>
        <v>0</v>
      </c>
      <c r="K332" s="230"/>
      <c r="L332" s="221">
        <f t="shared" si="15"/>
        <v>0</v>
      </c>
      <c r="M332" s="221"/>
      <c r="N332" s="193">
        <v>0</v>
      </c>
      <c r="O332" s="193"/>
      <c r="P332" s="193">
        <v>0</v>
      </c>
      <c r="Q332" s="193"/>
      <c r="R332" s="193">
        <f>VLOOKUP(B332,'درآمد ناشی ازفروش'!$A$8:$Q$317,17,0)</f>
        <v>-35261517</v>
      </c>
      <c r="S332" s="193"/>
      <c r="T332" s="230">
        <f t="shared" si="17"/>
        <v>-35261517</v>
      </c>
      <c r="U332" s="226"/>
      <c r="V332" s="221">
        <f>T332/درآمدها!$J$5</f>
        <v>2.94255273400155E-5</v>
      </c>
    </row>
    <row r="333" spans="1:22" s="152" customFormat="1" ht="42.75" customHeight="1">
      <c r="A333" s="55"/>
      <c r="B333" s="242" t="s">
        <v>408</v>
      </c>
      <c r="C333" s="243"/>
      <c r="D333" s="193">
        <v>0</v>
      </c>
      <c r="E333" s="193"/>
      <c r="F333" s="193">
        <v>0</v>
      </c>
      <c r="G333" s="193"/>
      <c r="H333" s="193">
        <f>VLOOKUP(B333,'درآمد ناشی ازفروش'!$A$8:$Q$317,9,0)</f>
        <v>0</v>
      </c>
      <c r="I333" s="193"/>
      <c r="J333" s="230">
        <f t="shared" si="16"/>
        <v>0</v>
      </c>
      <c r="K333" s="230"/>
      <c r="L333" s="221">
        <f t="shared" si="15"/>
        <v>0</v>
      </c>
      <c r="M333" s="221"/>
      <c r="N333" s="193">
        <v>0</v>
      </c>
      <c r="O333" s="193"/>
      <c r="P333" s="193">
        <v>0</v>
      </c>
      <c r="Q333" s="193"/>
      <c r="R333" s="193">
        <f>VLOOKUP(B333,'درآمد ناشی ازفروش'!$A$8:$Q$317,17,0)</f>
        <v>-23585500</v>
      </c>
      <c r="S333" s="193"/>
      <c r="T333" s="230">
        <f t="shared" si="17"/>
        <v>-23585500</v>
      </c>
      <c r="U333" s="226"/>
      <c r="V333" s="221">
        <f>T333/درآمدها!$J$5</f>
        <v>1.9681960225305553E-5</v>
      </c>
    </row>
    <row r="334" spans="1:22" s="152" customFormat="1" ht="42.75" customHeight="1">
      <c r="A334" s="55"/>
      <c r="B334" s="242" t="s">
        <v>485</v>
      </c>
      <c r="C334" s="243"/>
      <c r="D334" s="193">
        <v>0</v>
      </c>
      <c r="E334" s="193"/>
      <c r="F334" s="193">
        <v>0</v>
      </c>
      <c r="G334" s="193"/>
      <c r="H334" s="193">
        <f>VLOOKUP(B334,'درآمد ناشی ازفروش'!$A$8:$Q$317,9,0)</f>
        <v>0</v>
      </c>
      <c r="I334" s="193"/>
      <c r="J334" s="230">
        <f t="shared" si="16"/>
        <v>0</v>
      </c>
      <c r="K334" s="230"/>
      <c r="L334" s="221">
        <f t="shared" si="15"/>
        <v>0</v>
      </c>
      <c r="M334" s="221"/>
      <c r="N334" s="193">
        <v>0</v>
      </c>
      <c r="O334" s="193"/>
      <c r="P334" s="193">
        <v>0</v>
      </c>
      <c r="Q334" s="193"/>
      <c r="R334" s="193">
        <f>VLOOKUP(B334,'درآمد ناشی ازفروش'!$A$8:$Q$317,17,0)</f>
        <v>-560751151</v>
      </c>
      <c r="S334" s="193"/>
      <c r="T334" s="230">
        <f t="shared" si="17"/>
        <v>-560751151</v>
      </c>
      <c r="U334" s="226"/>
      <c r="V334" s="221">
        <f>T334/درآمدها!$J$5</f>
        <v>4.6794351827505494E-4</v>
      </c>
    </row>
    <row r="335" spans="1:22" s="152" customFormat="1" ht="42.75" customHeight="1">
      <c r="A335" s="55"/>
      <c r="B335" s="242" t="s">
        <v>436</v>
      </c>
      <c r="C335" s="243"/>
      <c r="D335" s="193">
        <v>0</v>
      </c>
      <c r="E335" s="193"/>
      <c r="F335" s="193">
        <f>VLOOKUP(B335,'درآمد ناشی از تغییر قیمت اوراق '!$A$8:$Q$293,9,0)</f>
        <v>0</v>
      </c>
      <c r="G335" s="193"/>
      <c r="H335" s="193">
        <v>0</v>
      </c>
      <c r="I335" s="193"/>
      <c r="J335" s="230">
        <f t="shared" si="16"/>
        <v>0</v>
      </c>
      <c r="K335" s="230"/>
      <c r="L335" s="221">
        <f t="shared" si="15"/>
        <v>0</v>
      </c>
      <c r="M335" s="221"/>
      <c r="N335" s="193">
        <v>0</v>
      </c>
      <c r="O335" s="193"/>
      <c r="P335" s="193">
        <f>VLOOKUP(B335,'درآمد ناشی از تغییر قیمت اوراق '!$A$8:$Q$293,17,0)</f>
        <v>-1098506074</v>
      </c>
      <c r="Q335" s="193"/>
      <c r="R335" s="193">
        <v>0</v>
      </c>
      <c r="S335" s="193"/>
      <c r="T335" s="230">
        <f t="shared" si="17"/>
        <v>-1098506074</v>
      </c>
      <c r="U335" s="226"/>
      <c r="V335" s="221">
        <f>T335/درآمدها!$J$5</f>
        <v>9.1669682032284908E-4</v>
      </c>
    </row>
    <row r="336" spans="1:22" s="156" customFormat="1" ht="33.75" thickBot="1">
      <c r="A336" s="155"/>
      <c r="B336" s="246" t="s">
        <v>2</v>
      </c>
      <c r="C336" s="247"/>
      <c r="D336" s="231">
        <f>SUM(D11:D335)</f>
        <v>189524106753</v>
      </c>
      <c r="E336" s="232"/>
      <c r="F336" s="231">
        <f>SUM(F11:F335)</f>
        <v>-492332437790</v>
      </c>
      <c r="G336" s="231"/>
      <c r="H336" s="231">
        <f>SUM(H11:H335)</f>
        <v>-58693305193</v>
      </c>
      <c r="I336" s="232"/>
      <c r="J336" s="233">
        <f>SUM(J11:J335)</f>
        <v>-361501636230</v>
      </c>
      <c r="K336" s="232"/>
      <c r="L336" s="248">
        <f>SUM(L11:L335)</f>
        <v>1.0479998941706836</v>
      </c>
      <c r="M336" s="249"/>
      <c r="N336" s="231">
        <f>SUM(N11:N335)</f>
        <v>766791631740</v>
      </c>
      <c r="O336" s="231"/>
      <c r="P336" s="231">
        <f>SUM(P11:P335)</f>
        <v>-2087323127238</v>
      </c>
      <c r="Q336" s="232"/>
      <c r="R336" s="231">
        <f>SUM(R11:R335)</f>
        <v>22003399587</v>
      </c>
      <c r="S336" s="232"/>
      <c r="T336" s="233">
        <f>SUM(T11:T335)</f>
        <v>-1298528095911</v>
      </c>
      <c r="U336" s="234"/>
      <c r="V336" s="248">
        <f>SUM(V11:V335)</f>
        <v>1.0836140143377109</v>
      </c>
    </row>
    <row r="337" spans="2:21" ht="25.5" customHeight="1" thickTop="1">
      <c r="B337" s="153"/>
      <c r="E337" s="133"/>
      <c r="I337" s="133"/>
      <c r="K337" s="106"/>
      <c r="M337" s="141"/>
      <c r="P337" s="157"/>
      <c r="Q337" s="133"/>
      <c r="R337" s="157"/>
      <c r="S337" s="133"/>
      <c r="T337" s="157"/>
      <c r="U337" s="136"/>
    </row>
  </sheetData>
  <autoFilter ref="B8:B325" xr:uid="{00000000-0001-0000-0900-000000000000}"/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16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21.75"/>
  <cols>
    <col min="1" max="1" width="34.42578125" style="86" bestFit="1" customWidth="1"/>
    <col min="2" max="2" width="0.42578125" style="86" customWidth="1"/>
    <col min="3" max="3" width="18.140625" style="86" bestFit="1" customWidth="1"/>
    <col min="4" max="4" width="0.7109375" style="86" customWidth="1"/>
    <col min="5" max="5" width="20" style="86" bestFit="1" customWidth="1"/>
    <col min="6" max="6" width="0.5703125" style="86" customWidth="1"/>
    <col min="7" max="7" width="17" style="86" bestFit="1" customWidth="1"/>
    <col min="8" max="8" width="0.5703125" style="86" customWidth="1"/>
    <col min="9" max="9" width="20.42578125" style="86" bestFit="1" customWidth="1"/>
    <col min="10" max="10" width="0.42578125" style="86" customWidth="1"/>
    <col min="11" max="11" width="18.140625" style="86" bestFit="1" customWidth="1"/>
    <col min="12" max="12" width="0.5703125" style="86" customWidth="1"/>
    <col min="13" max="13" width="17.7109375" style="86" bestFit="1" customWidth="1"/>
    <col min="14" max="14" width="0.85546875" style="86" customWidth="1"/>
    <col min="15" max="15" width="19.28515625" style="86" bestFit="1" customWidth="1"/>
    <col min="16" max="16" width="0.5703125" style="86" customWidth="1"/>
    <col min="17" max="17" width="19.28515625" style="86" bestFit="1" customWidth="1"/>
    <col min="18" max="18" width="9.140625" style="1"/>
    <col min="19" max="19" width="12.7109375" style="1" bestFit="1" customWidth="1"/>
    <col min="20" max="16384" width="9.140625" style="1"/>
  </cols>
  <sheetData>
    <row r="1" spans="1:17" ht="21" customHeight="1">
      <c r="A1" s="325" t="s">
        <v>78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8" customHeight="1">
      <c r="A2" s="325" t="s">
        <v>49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7" ht="19.5" customHeight="1">
      <c r="A3" s="325" t="str">
        <f>' سهام'!B3</f>
        <v>برای ماه منتهی به 1403/03/31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 ht="19.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>
      <c r="A5" s="306" t="s">
        <v>26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</row>
    <row r="6" spans="1:17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</row>
    <row r="7" spans="1:17" ht="22.5" customHeight="1" thickBot="1">
      <c r="A7" s="109"/>
      <c r="B7" s="110"/>
      <c r="C7" s="328" t="str">
        <f>'درآمد سود سهام'!$I$7</f>
        <v>طی خرداد ماه</v>
      </c>
      <c r="D7" s="307"/>
      <c r="E7" s="307"/>
      <c r="F7" s="307"/>
      <c r="G7" s="307"/>
      <c r="H7" s="307"/>
      <c r="I7" s="307"/>
      <c r="J7" s="111"/>
      <c r="K7" s="329" t="str">
        <f>'درآمد سود سهام'!$O$7</f>
        <v>از ابتدای سال مالی تا پایان خرداد ماه</v>
      </c>
      <c r="L7" s="307"/>
      <c r="M7" s="307"/>
      <c r="N7" s="307"/>
      <c r="O7" s="307"/>
      <c r="P7" s="307"/>
      <c r="Q7" s="307"/>
    </row>
    <row r="8" spans="1:17" ht="15.75" customHeight="1">
      <c r="A8" s="330"/>
      <c r="B8" s="331"/>
      <c r="C8" s="326" t="s">
        <v>12</v>
      </c>
      <c r="D8" s="326"/>
      <c r="E8" s="326" t="s">
        <v>10</v>
      </c>
      <c r="F8" s="330"/>
      <c r="G8" s="326" t="s">
        <v>11</v>
      </c>
      <c r="H8" s="330"/>
      <c r="I8" s="326" t="s">
        <v>2</v>
      </c>
      <c r="J8" s="112"/>
      <c r="K8" s="326" t="s">
        <v>12</v>
      </c>
      <c r="L8" s="326"/>
      <c r="M8" s="326" t="s">
        <v>10</v>
      </c>
      <c r="N8" s="330"/>
      <c r="O8" s="326" t="s">
        <v>11</v>
      </c>
      <c r="P8" s="330"/>
      <c r="Q8" s="326" t="s">
        <v>2</v>
      </c>
    </row>
    <row r="9" spans="1:17" ht="12" customHeight="1">
      <c r="A9" s="331"/>
      <c r="B9" s="331"/>
      <c r="C9" s="327"/>
      <c r="D9" s="327"/>
      <c r="E9" s="327"/>
      <c r="F9" s="331"/>
      <c r="G9" s="327"/>
      <c r="H9" s="331"/>
      <c r="I9" s="327"/>
      <c r="J9" s="112"/>
      <c r="K9" s="327"/>
      <c r="L9" s="327"/>
      <c r="M9" s="327"/>
      <c r="N9" s="331"/>
      <c r="O9" s="327"/>
      <c r="P9" s="331"/>
      <c r="Q9" s="327"/>
    </row>
    <row r="10" spans="1:17" ht="14.25" customHeight="1" thickBot="1">
      <c r="A10" s="331"/>
      <c r="B10" s="331"/>
      <c r="C10" s="113" t="s">
        <v>55</v>
      </c>
      <c r="D10" s="327"/>
      <c r="E10" s="113" t="s">
        <v>53</v>
      </c>
      <c r="F10" s="331"/>
      <c r="G10" s="113" t="s">
        <v>54</v>
      </c>
      <c r="H10" s="331"/>
      <c r="I10" s="307"/>
      <c r="J10" s="114"/>
      <c r="K10" s="113" t="s">
        <v>55</v>
      </c>
      <c r="L10" s="327"/>
      <c r="M10" s="113" t="s">
        <v>53</v>
      </c>
      <c r="N10" s="331"/>
      <c r="O10" s="113" t="s">
        <v>54</v>
      </c>
      <c r="P10" s="331"/>
      <c r="Q10" s="307"/>
    </row>
    <row r="11" spans="1:17" ht="21" customHeight="1">
      <c r="A11" s="115"/>
      <c r="B11" s="76"/>
      <c r="C11" s="85">
        <v>0</v>
      </c>
      <c r="D11" s="85"/>
      <c r="E11" s="85">
        <v>0</v>
      </c>
      <c r="F11" s="85"/>
      <c r="G11" s="85">
        <v>0</v>
      </c>
      <c r="H11" s="85"/>
      <c r="I11" s="85">
        <f>C11+E11+G11</f>
        <v>0</v>
      </c>
      <c r="J11" s="85"/>
      <c r="K11" s="85">
        <v>0</v>
      </c>
      <c r="L11" s="85"/>
      <c r="M11" s="85">
        <v>0</v>
      </c>
      <c r="N11" s="85"/>
      <c r="O11" s="85">
        <v>0</v>
      </c>
      <c r="P11" s="85">
        <v>1228793</v>
      </c>
      <c r="Q11" s="85">
        <f>O11+M11+K11</f>
        <v>0</v>
      </c>
    </row>
    <row r="12" spans="1:17" ht="21" customHeight="1" thickBot="1">
      <c r="A12" s="116" t="s">
        <v>2</v>
      </c>
      <c r="B12" s="117"/>
      <c r="C12" s="107">
        <f>SUM(C11:C11)</f>
        <v>0</v>
      </c>
      <c r="D12" s="108" t="e">
        <f>SUM(#REF!)</f>
        <v>#REF!</v>
      </c>
      <c r="E12" s="107">
        <f>SUM(E11:E11)</f>
        <v>0</v>
      </c>
      <c r="F12" s="108" t="e">
        <f>SUM(#REF!)</f>
        <v>#REF!</v>
      </c>
      <c r="G12" s="107">
        <f>SUM(G11:G11)</f>
        <v>0</v>
      </c>
      <c r="H12" s="108" t="e">
        <f>SUM(#REF!)</f>
        <v>#REF!</v>
      </c>
      <c r="I12" s="107">
        <f>SUM(I11:I11)</f>
        <v>0</v>
      </c>
      <c r="J12" s="108" t="e">
        <f>SUM(#REF!)</f>
        <v>#REF!</v>
      </c>
      <c r="K12" s="107">
        <v>0</v>
      </c>
      <c r="L12" s="108" t="e">
        <v>#REF!</v>
      </c>
      <c r="M12" s="107">
        <f>SUM(M11)</f>
        <v>0</v>
      </c>
      <c r="N12" s="108" t="e">
        <v>#REF!</v>
      </c>
      <c r="O12" s="107">
        <f>SUM(O11)</f>
        <v>0</v>
      </c>
      <c r="P12" s="108" t="e">
        <v>#REF!</v>
      </c>
      <c r="Q12" s="107">
        <f>SUM(Q11)</f>
        <v>0</v>
      </c>
    </row>
    <row r="13" spans="1:17" ht="22.5" thickTop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1:17">
      <c r="I14" s="118"/>
      <c r="O14" s="119"/>
      <c r="Q14" s="119"/>
    </row>
    <row r="15" spans="1:17">
      <c r="O15" s="118"/>
      <c r="Q15" s="118"/>
    </row>
    <row r="16" spans="1:17">
      <c r="I16" s="118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J15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21.75"/>
  <cols>
    <col min="1" max="1" width="40.28515625" style="86" bestFit="1" customWidth="1"/>
    <col min="2" max="2" width="0.7109375" style="86" customWidth="1"/>
    <col min="3" max="3" width="18.42578125" style="100" customWidth="1"/>
    <col min="4" max="4" width="1.42578125" style="100" customWidth="1"/>
    <col min="5" max="5" width="21.7109375" style="100" customWidth="1"/>
    <col min="6" max="6" width="1.42578125" style="100" customWidth="1"/>
    <col min="7" max="7" width="26.140625" style="100" customWidth="1"/>
    <col min="8" max="8" width="1.28515625" style="86" customWidth="1"/>
    <col min="9" max="9" width="22" style="86" customWidth="1"/>
    <col min="10" max="10" width="0.7109375" style="1" customWidth="1"/>
    <col min="11" max="16384" width="9.140625" style="1"/>
  </cols>
  <sheetData>
    <row r="1" spans="1:10" ht="22.5">
      <c r="A1" s="337" t="s">
        <v>77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22.5">
      <c r="A2" s="337" t="s">
        <v>49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0" ht="22.5">
      <c r="A3" s="337" t="str">
        <f>' سهام'!B3</f>
        <v>برای ماه منتهی به 1403/03/31</v>
      </c>
      <c r="B3" s="337"/>
      <c r="C3" s="337"/>
      <c r="D3" s="337"/>
      <c r="E3" s="337"/>
      <c r="F3" s="337"/>
      <c r="G3" s="337"/>
      <c r="H3" s="337"/>
      <c r="I3" s="337"/>
      <c r="J3" s="337"/>
    </row>
    <row r="4" spans="1:10" ht="22.5">
      <c r="A4" s="75"/>
      <c r="B4" s="75"/>
      <c r="C4" s="75"/>
      <c r="D4" s="75"/>
      <c r="E4" s="75"/>
      <c r="F4" s="75"/>
      <c r="G4" s="75"/>
      <c r="H4" s="75"/>
      <c r="I4" s="75"/>
      <c r="J4" s="158"/>
    </row>
    <row r="5" spans="1:10">
      <c r="A5" s="334" t="s">
        <v>27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0" ht="22.5" thickBot="1">
      <c r="A6" s="145"/>
      <c r="B6" s="145"/>
      <c r="C6" s="120"/>
      <c r="D6" s="120"/>
      <c r="E6" s="120"/>
      <c r="F6" s="120"/>
      <c r="G6" s="120"/>
      <c r="H6" s="145"/>
      <c r="I6" s="145"/>
      <c r="J6" s="159"/>
    </row>
    <row r="7" spans="1:10" ht="37.5" customHeight="1" thickBot="1">
      <c r="A7" s="332" t="s">
        <v>17</v>
      </c>
      <c r="B7" s="332"/>
      <c r="C7" s="333" t="str">
        <f>'درآمد سود سهام'!$I$7</f>
        <v>طی خرداد ماه</v>
      </c>
      <c r="D7" s="333"/>
      <c r="E7" s="333"/>
      <c r="F7" s="333"/>
      <c r="G7" s="335" t="str">
        <f>'درآمد سود سهام'!$O$7</f>
        <v>از ابتدای سال مالی تا پایان خرداد ماه</v>
      </c>
      <c r="H7" s="336"/>
      <c r="I7" s="336"/>
      <c r="J7" s="336"/>
    </row>
    <row r="8" spans="1:10" ht="37.5">
      <c r="A8" s="160" t="s">
        <v>13</v>
      </c>
      <c r="B8" s="111"/>
      <c r="C8" s="121" t="s">
        <v>14</v>
      </c>
      <c r="D8" s="122"/>
      <c r="E8" s="121" t="s">
        <v>15</v>
      </c>
      <c r="F8" s="123"/>
      <c r="G8" s="121" t="s">
        <v>14</v>
      </c>
      <c r="H8" s="111"/>
      <c r="I8" s="160" t="s">
        <v>15</v>
      </c>
      <c r="J8" s="161"/>
    </row>
    <row r="9" spans="1:10" ht="27" customHeight="1">
      <c r="A9" s="162" t="s">
        <v>493</v>
      </c>
      <c r="B9" s="76"/>
      <c r="C9" s="72">
        <f>VLOOKUP(A9,'سود سپرده بانکی'!$A$8:$M$11,7,0)</f>
        <v>153643</v>
      </c>
      <c r="D9" s="76"/>
      <c r="E9" s="163">
        <f>C9/$C$13</f>
        <v>0.91541348903717823</v>
      </c>
      <c r="F9" s="76"/>
      <c r="G9" s="72">
        <f>VLOOKUP(A9,'سود سپرده بانکی'!$A$8:$M$11,13,0)</f>
        <v>436724727</v>
      </c>
      <c r="H9" s="76"/>
      <c r="I9" s="163">
        <f>G9/$G$13</f>
        <v>0.82608692025331232</v>
      </c>
      <c r="J9" s="161"/>
    </row>
    <row r="10" spans="1:10" ht="27" customHeight="1">
      <c r="A10" s="162" t="s">
        <v>490</v>
      </c>
      <c r="B10" s="76"/>
      <c r="C10" s="72">
        <f>VLOOKUP(A10,'سود سپرده بانکی'!$A$8:$M$11,7,0)</f>
        <v>8118</v>
      </c>
      <c r="D10" s="76"/>
      <c r="E10" s="163">
        <f t="shared" ref="E10:E12" si="0">C10/$C$13</f>
        <v>4.8367492850333649E-2</v>
      </c>
      <c r="F10" s="76"/>
      <c r="G10" s="72">
        <f>VLOOKUP(A10,'سود سپرده بانکی'!$A$8:$M$11,13,0)</f>
        <v>91871994</v>
      </c>
      <c r="H10" s="76"/>
      <c r="I10" s="163">
        <f t="shared" ref="I10:I12" si="1">G10/$G$13</f>
        <v>0.17378052555515316</v>
      </c>
      <c r="J10" s="161"/>
    </row>
    <row r="11" spans="1:10" ht="27" customHeight="1">
      <c r="A11" s="162" t="s">
        <v>491</v>
      </c>
      <c r="B11" s="76"/>
      <c r="C11" s="72">
        <f>VLOOKUP(A11,'سود سپرده بانکی'!$A$8:$M$11,7,0)</f>
        <v>4346</v>
      </c>
      <c r="D11" s="76"/>
      <c r="E11" s="163">
        <f t="shared" si="0"/>
        <v>2.5893708293612965E-2</v>
      </c>
      <c r="F11" s="76"/>
      <c r="G11" s="72">
        <f>VLOOKUP(A11,'سود سپرده بانکی'!$A$8:$M$11,13,0)</f>
        <v>50130</v>
      </c>
      <c r="H11" s="76"/>
      <c r="I11" s="163">
        <f t="shared" si="1"/>
        <v>9.4823431676902852E-5</v>
      </c>
      <c r="J11" s="161"/>
    </row>
    <row r="12" spans="1:10" ht="27" customHeight="1" thickBot="1">
      <c r="A12" s="162" t="s">
        <v>492</v>
      </c>
      <c r="B12" s="76"/>
      <c r="C12" s="72">
        <f>VLOOKUP(A12,'سود سپرده بانکی'!$A$8:$M$11,7,0)</f>
        <v>1733</v>
      </c>
      <c r="D12" s="76"/>
      <c r="E12" s="163">
        <f t="shared" si="0"/>
        <v>1.032530981887512E-2</v>
      </c>
      <c r="F12" s="76"/>
      <c r="G12" s="72">
        <f>VLOOKUP(A12,'سود سپرده بانکی'!$A$8:$M$11,13,0)</f>
        <v>19947</v>
      </c>
      <c r="H12" s="76"/>
      <c r="I12" s="163">
        <f t="shared" si="1"/>
        <v>3.773075985755398E-5</v>
      </c>
      <c r="J12" s="161"/>
    </row>
    <row r="13" spans="1:10" ht="22.5" thickBot="1">
      <c r="A13" s="116" t="s">
        <v>2</v>
      </c>
      <c r="B13" s="117"/>
      <c r="C13" s="164">
        <f>SUM(C9:C12)</f>
        <v>167840</v>
      </c>
      <c r="D13" s="76"/>
      <c r="E13" s="124">
        <f>SUM(E9:E12)</f>
        <v>0.99999999999999989</v>
      </c>
      <c r="F13" s="76"/>
      <c r="G13" s="164">
        <f>SUM(G9:G12)</f>
        <v>528666798</v>
      </c>
      <c r="H13" s="76"/>
      <c r="I13" s="124">
        <f>SUM(I9:I12)</f>
        <v>1</v>
      </c>
      <c r="J13" s="161"/>
    </row>
    <row r="14" spans="1:10" ht="22.5" thickTop="1">
      <c r="D14" s="76"/>
      <c r="F14" s="76"/>
      <c r="H14" s="76"/>
    </row>
    <row r="15" spans="1:10">
      <c r="D15" s="76"/>
      <c r="F15" s="76"/>
      <c r="H15" s="76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7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8"/>
  <cols>
    <col min="1" max="1" width="32.42578125" style="91" customWidth="1"/>
    <col min="2" max="2" width="1.42578125" style="91" customWidth="1"/>
    <col min="3" max="3" width="19" style="91" bestFit="1" customWidth="1"/>
    <col min="4" max="4" width="0.85546875" style="91" customWidth="1"/>
    <col min="5" max="5" width="19" style="91" bestFit="1" customWidth="1"/>
    <col min="6" max="6" width="10.7109375" style="2" bestFit="1" customWidth="1"/>
    <col min="7" max="16384" width="9.140625" style="2"/>
  </cols>
  <sheetData>
    <row r="1" spans="1:6" s="165" customFormat="1" ht="18.75">
      <c r="A1" s="303" t="s">
        <v>77</v>
      </c>
      <c r="B1" s="303"/>
      <c r="C1" s="303"/>
      <c r="D1" s="303"/>
      <c r="E1" s="303"/>
    </row>
    <row r="2" spans="1:6" s="165" customFormat="1" ht="18.75">
      <c r="A2" s="303" t="s">
        <v>49</v>
      </c>
      <c r="B2" s="303"/>
      <c r="C2" s="303"/>
      <c r="D2" s="303"/>
      <c r="E2" s="303"/>
    </row>
    <row r="3" spans="1:6" s="165" customFormat="1" ht="18.75">
      <c r="A3" s="303" t="str">
        <f>' سهام'!B3</f>
        <v>برای ماه منتهی به 1403/03/31</v>
      </c>
      <c r="B3" s="303"/>
      <c r="C3" s="303"/>
      <c r="D3" s="303"/>
      <c r="E3" s="303"/>
    </row>
    <row r="4" spans="1:6" s="165" customFormat="1" ht="18.75">
      <c r="A4" s="143"/>
      <c r="B4" s="143"/>
      <c r="C4" s="143"/>
      <c r="D4" s="143"/>
      <c r="E4" s="143"/>
    </row>
    <row r="5" spans="1:6" ht="18.75">
      <c r="A5" s="306" t="s">
        <v>28</v>
      </c>
      <c r="B5" s="306"/>
      <c r="C5" s="306"/>
      <c r="D5" s="306"/>
      <c r="E5" s="306"/>
    </row>
    <row r="6" spans="1:6" ht="38.25" thickBot="1">
      <c r="A6" s="109"/>
      <c r="B6" s="110"/>
      <c r="C6" s="139" t="str">
        <f>'درآمد سود سهام'!$I$7</f>
        <v>طی خرداد ماه</v>
      </c>
      <c r="D6" s="111"/>
      <c r="E6" s="139" t="str">
        <f>'درآمد سود سهام'!$O$7</f>
        <v>از ابتدای سال مالی تا پایان خرداد ماه</v>
      </c>
    </row>
    <row r="7" spans="1:6" ht="16.5" customHeight="1">
      <c r="A7" s="330"/>
      <c r="B7" s="331"/>
      <c r="C7" s="326" t="s">
        <v>6</v>
      </c>
      <c r="D7" s="112"/>
      <c r="E7" s="326" t="s">
        <v>6</v>
      </c>
    </row>
    <row r="8" spans="1:6" ht="18.75" thickBot="1">
      <c r="A8" s="331"/>
      <c r="B8" s="331"/>
      <c r="C8" s="307"/>
      <c r="D8" s="114"/>
      <c r="E8" s="307"/>
    </row>
    <row r="9" spans="1:6">
      <c r="A9" s="166" t="s">
        <v>29</v>
      </c>
      <c r="B9" s="76"/>
      <c r="C9" s="72">
        <v>0</v>
      </c>
      <c r="D9" s="72"/>
      <c r="E9" s="72">
        <v>22294028123</v>
      </c>
      <c r="F9" s="167"/>
    </row>
    <row r="10" spans="1:6" ht="25.9" customHeight="1">
      <c r="A10" s="166" t="s">
        <v>75</v>
      </c>
      <c r="B10" s="76"/>
      <c r="C10" s="72">
        <v>238358975</v>
      </c>
      <c r="D10" s="72"/>
      <c r="E10" s="72">
        <v>4522430634</v>
      </c>
      <c r="F10" s="167"/>
    </row>
    <row r="11" spans="1:6" ht="18.75" thickBot="1">
      <c r="A11" s="168" t="s">
        <v>2</v>
      </c>
      <c r="B11" s="111"/>
      <c r="C11" s="164">
        <f>SUM(C10)</f>
        <v>238358975</v>
      </c>
      <c r="D11" s="72"/>
      <c r="E11" s="164">
        <f>SUM(E9:E10)</f>
        <v>26816458757</v>
      </c>
    </row>
    <row r="12" spans="1:6" ht="18.75" thickTop="1">
      <c r="D12" s="72"/>
    </row>
    <row r="13" spans="1:6">
      <c r="D13" s="72"/>
    </row>
    <row r="14" spans="1:6">
      <c r="C14" s="169"/>
      <c r="D14" s="72"/>
      <c r="E14" s="169"/>
    </row>
    <row r="15" spans="1:6">
      <c r="C15" s="169"/>
      <c r="E15" s="170"/>
    </row>
    <row r="16" spans="1:6">
      <c r="C16" s="169"/>
      <c r="E16" s="170"/>
    </row>
    <row r="17" spans="3:3">
      <c r="C17" s="170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S232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7.25"/>
  <cols>
    <col min="1" max="1" width="35.140625" style="356" customWidth="1"/>
    <col min="2" max="2" width="0.5703125" style="76" customWidth="1"/>
    <col min="3" max="3" width="11.28515625" style="76" customWidth="1"/>
    <col min="4" max="4" width="0.85546875" style="76" customWidth="1"/>
    <col min="5" max="5" width="16" style="182" customWidth="1"/>
    <col min="6" max="6" width="0.7109375" style="76" customWidth="1"/>
    <col min="7" max="7" width="9.42578125" style="76" bestFit="1" customWidth="1"/>
    <col min="8" max="8" width="0.5703125" style="76" customWidth="1"/>
    <col min="9" max="9" width="15.85546875" style="76" bestFit="1" customWidth="1"/>
    <col min="10" max="10" width="1" style="76" customWidth="1"/>
    <col min="11" max="11" width="13.5703125" style="76" customWidth="1"/>
    <col min="12" max="12" width="1.140625" style="76" customWidth="1"/>
    <col min="13" max="13" width="15.42578125" style="76" customWidth="1"/>
    <col min="14" max="14" width="1" style="76" customWidth="1"/>
    <col min="15" max="15" width="18.85546875" style="76" bestFit="1" customWidth="1"/>
    <col min="16" max="16" width="1.140625" style="76" customWidth="1"/>
    <col min="17" max="17" width="16.28515625" style="76" bestFit="1" customWidth="1"/>
    <col min="18" max="18" width="1.140625" style="76" customWidth="1"/>
    <col min="19" max="19" width="16.7109375" style="76" bestFit="1" customWidth="1"/>
    <col min="20" max="16384" width="9.140625" style="11"/>
  </cols>
  <sheetData>
    <row r="1" spans="1:19" ht="22.5">
      <c r="A1" s="325" t="s">
        <v>77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22.5">
      <c r="A2" s="325" t="s">
        <v>49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</row>
    <row r="3" spans="1:19" ht="22.5">
      <c r="A3" s="325" t="str">
        <f>روکش!B18</f>
        <v>منتهی به 1403/03/31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</row>
    <row r="4" spans="1:19" ht="22.5">
      <c r="A4" s="35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22.5">
      <c r="A5" s="340" t="s">
        <v>65</v>
      </c>
      <c r="B5" s="340"/>
      <c r="C5" s="340"/>
      <c r="D5" s="340"/>
      <c r="E5" s="340"/>
      <c r="F5" s="340"/>
      <c r="G5" s="340"/>
      <c r="H5" s="340"/>
      <c r="I5" s="341"/>
      <c r="J5" s="341"/>
      <c r="K5" s="341"/>
      <c r="L5" s="341"/>
      <c r="M5" s="341"/>
      <c r="N5" s="341"/>
      <c r="O5" s="341"/>
      <c r="P5" s="341"/>
      <c r="Q5" s="340"/>
      <c r="R5" s="340"/>
      <c r="S5" s="340"/>
    </row>
    <row r="6" spans="1:19">
      <c r="E6" s="76"/>
    </row>
    <row r="7" spans="1:19" ht="18.75">
      <c r="C7" s="338" t="s">
        <v>66</v>
      </c>
      <c r="D7" s="339"/>
      <c r="E7" s="339"/>
      <c r="F7" s="339"/>
      <c r="G7" s="339"/>
      <c r="I7" s="338" t="s">
        <v>497</v>
      </c>
      <c r="J7" s="339"/>
      <c r="K7" s="339"/>
      <c r="L7" s="339"/>
      <c r="M7" s="339"/>
      <c r="O7" s="338" t="s">
        <v>498</v>
      </c>
      <c r="P7" s="339"/>
      <c r="Q7" s="339"/>
      <c r="R7" s="339"/>
      <c r="S7" s="339"/>
    </row>
    <row r="8" spans="1:19" ht="56.25">
      <c r="A8" s="357" t="s">
        <v>67</v>
      </c>
      <c r="C8" s="171" t="s">
        <v>232</v>
      </c>
      <c r="E8" s="172" t="s">
        <v>233</v>
      </c>
      <c r="G8" s="171" t="s">
        <v>68</v>
      </c>
      <c r="I8" s="171" t="s">
        <v>69</v>
      </c>
      <c r="K8" s="171" t="s">
        <v>70</v>
      </c>
      <c r="M8" s="171" t="s">
        <v>71</v>
      </c>
      <c r="O8" s="171" t="s">
        <v>69</v>
      </c>
      <c r="Q8" s="171" t="s">
        <v>70</v>
      </c>
      <c r="S8" s="171" t="s">
        <v>71</v>
      </c>
    </row>
    <row r="9" spans="1:19" ht="21.75">
      <c r="A9" s="358" t="s">
        <v>358</v>
      </c>
      <c r="B9" s="174"/>
      <c r="C9" s="175" t="s">
        <v>414</v>
      </c>
      <c r="D9" s="176"/>
      <c r="E9" s="177">
        <v>2273202</v>
      </c>
      <c r="F9" s="176"/>
      <c r="G9" s="71">
        <v>500</v>
      </c>
      <c r="H9" s="176"/>
      <c r="I9" s="72">
        <v>0</v>
      </c>
      <c r="J9" s="72"/>
      <c r="K9" s="72">
        <v>0</v>
      </c>
      <c r="L9" s="72"/>
      <c r="M9" s="72">
        <f t="shared" ref="M9:M72" si="0">I9+K9</f>
        <v>0</v>
      </c>
      <c r="N9" s="72"/>
      <c r="O9" s="72">
        <v>1136601000</v>
      </c>
      <c r="P9" s="72"/>
      <c r="Q9" s="72">
        <v>0</v>
      </c>
      <c r="R9" s="72"/>
      <c r="S9" s="72">
        <f t="shared" ref="S9:S72" si="1">O9+Q9</f>
        <v>1136601000</v>
      </c>
    </row>
    <row r="10" spans="1:19" ht="21.75">
      <c r="A10" s="358" t="s">
        <v>507</v>
      </c>
      <c r="B10" s="174"/>
      <c r="C10" s="175" t="s">
        <v>518</v>
      </c>
      <c r="D10" s="176"/>
      <c r="E10" s="177">
        <v>962041</v>
      </c>
      <c r="F10" s="176"/>
      <c r="G10" s="71">
        <v>500</v>
      </c>
      <c r="H10" s="176"/>
      <c r="I10" s="72">
        <v>481020500</v>
      </c>
      <c r="J10" s="72"/>
      <c r="K10" s="72">
        <v>-61241701</v>
      </c>
      <c r="L10" s="72"/>
      <c r="M10" s="72">
        <f t="shared" si="0"/>
        <v>419778799</v>
      </c>
      <c r="N10" s="72"/>
      <c r="O10" s="72">
        <v>481020500</v>
      </c>
      <c r="P10" s="72"/>
      <c r="Q10" s="72">
        <v>-61241701</v>
      </c>
      <c r="R10" s="72"/>
      <c r="S10" s="72">
        <f t="shared" si="1"/>
        <v>419778799</v>
      </c>
    </row>
    <row r="11" spans="1:19" ht="21.75">
      <c r="A11" s="358" t="s">
        <v>252</v>
      </c>
      <c r="B11" s="174"/>
      <c r="C11" s="175" t="s">
        <v>292</v>
      </c>
      <c r="D11" s="176">
        <v>2821</v>
      </c>
      <c r="E11" s="177">
        <v>305089</v>
      </c>
      <c r="F11" s="176"/>
      <c r="G11" s="71">
        <v>120</v>
      </c>
      <c r="H11" s="176"/>
      <c r="I11" s="72">
        <v>0</v>
      </c>
      <c r="J11" s="72"/>
      <c r="K11" s="72">
        <v>0</v>
      </c>
      <c r="L11" s="72"/>
      <c r="M11" s="72">
        <f t="shared" si="0"/>
        <v>0</v>
      </c>
      <c r="N11" s="72"/>
      <c r="O11" s="72">
        <v>36616579</v>
      </c>
      <c r="P11" s="72"/>
      <c r="Q11" s="72">
        <v>0</v>
      </c>
      <c r="R11" s="72"/>
      <c r="S11" s="72">
        <f t="shared" si="1"/>
        <v>36616579</v>
      </c>
    </row>
    <row r="12" spans="1:19" ht="21.75">
      <c r="A12" s="358" t="s">
        <v>173</v>
      </c>
      <c r="B12" s="174"/>
      <c r="C12" s="175" t="s">
        <v>293</v>
      </c>
      <c r="D12" s="176">
        <v>1290936</v>
      </c>
      <c r="E12" s="177">
        <v>12110208</v>
      </c>
      <c r="F12" s="176"/>
      <c r="G12" s="71">
        <v>100</v>
      </c>
      <c r="H12" s="176"/>
      <c r="I12" s="72">
        <v>0</v>
      </c>
      <c r="J12" s="72"/>
      <c r="K12" s="72">
        <v>0</v>
      </c>
      <c r="L12" s="72"/>
      <c r="M12" s="72">
        <f t="shared" si="0"/>
        <v>0</v>
      </c>
      <c r="N12" s="72"/>
      <c r="O12" s="72">
        <v>1211020800</v>
      </c>
      <c r="P12" s="72"/>
      <c r="Q12" s="72">
        <v>0</v>
      </c>
      <c r="R12" s="72"/>
      <c r="S12" s="72">
        <f t="shared" si="1"/>
        <v>1211020800</v>
      </c>
    </row>
    <row r="13" spans="1:19" ht="21.75">
      <c r="A13" s="358" t="s">
        <v>173</v>
      </c>
      <c r="B13" s="174"/>
      <c r="C13" s="175" t="s">
        <v>496</v>
      </c>
      <c r="D13" s="176"/>
      <c r="E13" s="177">
        <v>17687205</v>
      </c>
      <c r="F13" s="176"/>
      <c r="G13" s="71">
        <v>67</v>
      </c>
      <c r="H13" s="176"/>
      <c r="I13" s="72">
        <v>1185042710</v>
      </c>
      <c r="J13" s="72"/>
      <c r="K13" s="72">
        <v>-169689218</v>
      </c>
      <c r="L13" s="72"/>
      <c r="M13" s="72">
        <f t="shared" si="0"/>
        <v>1015353492</v>
      </c>
      <c r="N13" s="72"/>
      <c r="O13" s="72">
        <v>1185042710</v>
      </c>
      <c r="P13" s="72"/>
      <c r="Q13" s="72">
        <v>-169689218</v>
      </c>
      <c r="R13" s="72"/>
      <c r="S13" s="72">
        <f t="shared" si="1"/>
        <v>1015353492</v>
      </c>
    </row>
    <row r="14" spans="1:19" ht="21.75">
      <c r="A14" s="358" t="s">
        <v>248</v>
      </c>
      <c r="B14" s="174"/>
      <c r="C14" s="175" t="s">
        <v>515</v>
      </c>
      <c r="D14" s="176"/>
      <c r="E14" s="177">
        <v>3619918</v>
      </c>
      <c r="F14" s="176"/>
      <c r="G14" s="71">
        <v>2800</v>
      </c>
      <c r="H14" s="176"/>
      <c r="I14" s="72">
        <v>10135770400</v>
      </c>
      <c r="J14" s="72"/>
      <c r="K14" s="72">
        <v>-545216425</v>
      </c>
      <c r="L14" s="72"/>
      <c r="M14" s="72">
        <f t="shared" si="0"/>
        <v>9590553975</v>
      </c>
      <c r="N14" s="72"/>
      <c r="O14" s="72">
        <v>10135770400</v>
      </c>
      <c r="P14" s="72"/>
      <c r="Q14" s="72">
        <v>-545216425</v>
      </c>
      <c r="R14" s="72"/>
      <c r="S14" s="72">
        <f t="shared" si="1"/>
        <v>9590553975</v>
      </c>
    </row>
    <row r="15" spans="1:19" ht="21.75">
      <c r="A15" s="358" t="s">
        <v>97</v>
      </c>
      <c r="B15" s="174"/>
      <c r="C15" s="175" t="s">
        <v>325</v>
      </c>
      <c r="D15" s="176"/>
      <c r="E15" s="177">
        <v>18629473</v>
      </c>
      <c r="F15" s="176"/>
      <c r="G15" s="71">
        <v>70</v>
      </c>
      <c r="H15" s="176"/>
      <c r="I15" s="72">
        <v>0</v>
      </c>
      <c r="J15" s="72"/>
      <c r="K15" s="72">
        <v>0</v>
      </c>
      <c r="L15" s="72"/>
      <c r="M15" s="72">
        <f t="shared" si="0"/>
        <v>0</v>
      </c>
      <c r="N15" s="72"/>
      <c r="O15" s="72">
        <v>1304063110</v>
      </c>
      <c r="P15" s="72"/>
      <c r="Q15" s="72">
        <v>0</v>
      </c>
      <c r="R15" s="72"/>
      <c r="S15" s="72">
        <f t="shared" si="1"/>
        <v>1304063110</v>
      </c>
    </row>
    <row r="16" spans="1:19" ht="21.75">
      <c r="A16" s="358" t="s">
        <v>156</v>
      </c>
      <c r="B16" s="174"/>
      <c r="C16" s="175" t="s">
        <v>294</v>
      </c>
      <c r="D16" s="176">
        <v>1119769</v>
      </c>
      <c r="E16" s="177">
        <v>8399503</v>
      </c>
      <c r="F16" s="176"/>
      <c r="G16" s="71">
        <v>60</v>
      </c>
      <c r="H16" s="176"/>
      <c r="I16" s="72">
        <v>0</v>
      </c>
      <c r="J16" s="72"/>
      <c r="K16" s="72">
        <v>0</v>
      </c>
      <c r="L16" s="72"/>
      <c r="M16" s="72">
        <f t="shared" si="0"/>
        <v>0</v>
      </c>
      <c r="N16" s="72"/>
      <c r="O16" s="72">
        <v>503970180</v>
      </c>
      <c r="P16" s="72"/>
      <c r="Q16" s="72">
        <v>0</v>
      </c>
      <c r="R16" s="72"/>
      <c r="S16" s="72">
        <f t="shared" si="1"/>
        <v>503970180</v>
      </c>
    </row>
    <row r="17" spans="1:19" ht="21.75">
      <c r="A17" s="358" t="s">
        <v>191</v>
      </c>
      <c r="B17" s="174"/>
      <c r="C17" s="175" t="s">
        <v>291</v>
      </c>
      <c r="D17" s="176"/>
      <c r="E17" s="177">
        <v>2121408</v>
      </c>
      <c r="F17" s="176"/>
      <c r="G17" s="71">
        <v>18</v>
      </c>
      <c r="H17" s="176"/>
      <c r="I17" s="72">
        <v>0</v>
      </c>
      <c r="J17" s="72"/>
      <c r="K17" s="72">
        <v>0</v>
      </c>
      <c r="L17" s="72"/>
      <c r="M17" s="72">
        <f t="shared" si="0"/>
        <v>0</v>
      </c>
      <c r="N17" s="72"/>
      <c r="O17" s="72">
        <v>38185344</v>
      </c>
      <c r="P17" s="72"/>
      <c r="Q17" s="72">
        <v>0</v>
      </c>
      <c r="R17" s="72"/>
      <c r="S17" s="72">
        <f t="shared" si="1"/>
        <v>38185344</v>
      </c>
    </row>
    <row r="18" spans="1:19" ht="21.75">
      <c r="A18" s="358" t="s">
        <v>88</v>
      </c>
      <c r="B18" s="174"/>
      <c r="C18" s="175" t="s">
        <v>291</v>
      </c>
      <c r="D18" s="176">
        <v>125122</v>
      </c>
      <c r="E18" s="177">
        <v>10228543</v>
      </c>
      <c r="F18" s="176"/>
      <c r="G18" s="71">
        <v>250</v>
      </c>
      <c r="H18" s="176"/>
      <c r="I18" s="72">
        <v>0</v>
      </c>
      <c r="J18" s="72"/>
      <c r="K18" s="72">
        <v>0</v>
      </c>
      <c r="L18" s="72"/>
      <c r="M18" s="72">
        <f t="shared" si="0"/>
        <v>0</v>
      </c>
      <c r="N18" s="72"/>
      <c r="O18" s="72">
        <v>2557135750</v>
      </c>
      <c r="P18" s="72"/>
      <c r="Q18" s="72">
        <v>0</v>
      </c>
      <c r="R18" s="72"/>
      <c r="S18" s="72">
        <f t="shared" si="1"/>
        <v>2557135750</v>
      </c>
    </row>
    <row r="19" spans="1:19" ht="21.75">
      <c r="A19" s="358" t="s">
        <v>276</v>
      </c>
      <c r="B19" s="174"/>
      <c r="C19" s="175" t="s">
        <v>295</v>
      </c>
      <c r="D19" s="176">
        <v>302497</v>
      </c>
      <c r="E19" s="177">
        <v>8265166</v>
      </c>
      <c r="F19" s="176"/>
      <c r="G19" s="73">
        <v>80</v>
      </c>
      <c r="H19" s="176"/>
      <c r="I19" s="74">
        <v>0</v>
      </c>
      <c r="J19" s="74"/>
      <c r="K19" s="74">
        <v>0</v>
      </c>
      <c r="L19" s="74"/>
      <c r="M19" s="72">
        <f t="shared" si="0"/>
        <v>0</v>
      </c>
      <c r="N19" s="74"/>
      <c r="O19" s="74">
        <v>661213280</v>
      </c>
      <c r="P19" s="74"/>
      <c r="Q19" s="74">
        <v>0</v>
      </c>
      <c r="R19" s="74"/>
      <c r="S19" s="72">
        <f t="shared" si="1"/>
        <v>661213280</v>
      </c>
    </row>
    <row r="20" spans="1:19" ht="21.75">
      <c r="A20" s="358" t="s">
        <v>115</v>
      </c>
      <c r="B20" s="174"/>
      <c r="C20" s="175" t="s">
        <v>296</v>
      </c>
      <c r="D20" s="176">
        <v>4644799</v>
      </c>
      <c r="E20" s="177">
        <v>3814579</v>
      </c>
      <c r="F20" s="176"/>
      <c r="G20" s="71">
        <v>47</v>
      </c>
      <c r="H20" s="176"/>
      <c r="I20" s="72">
        <v>0</v>
      </c>
      <c r="J20" s="72"/>
      <c r="K20" s="72">
        <v>0</v>
      </c>
      <c r="L20" s="72"/>
      <c r="M20" s="72">
        <f t="shared" si="0"/>
        <v>0</v>
      </c>
      <c r="N20" s="72"/>
      <c r="O20" s="72">
        <v>179285213</v>
      </c>
      <c r="P20" s="72"/>
      <c r="Q20" s="72">
        <v>0</v>
      </c>
      <c r="R20" s="72"/>
      <c r="S20" s="72">
        <f t="shared" si="1"/>
        <v>179285213</v>
      </c>
    </row>
    <row r="21" spans="1:19" ht="21.75">
      <c r="A21" s="358" t="s">
        <v>360</v>
      </c>
      <c r="B21" s="174"/>
      <c r="C21" s="175" t="s">
        <v>496</v>
      </c>
      <c r="D21" s="176"/>
      <c r="E21" s="177">
        <v>22826382</v>
      </c>
      <c r="F21" s="176"/>
      <c r="G21" s="71">
        <v>66</v>
      </c>
      <c r="H21" s="176"/>
      <c r="I21" s="72">
        <v>1506541212</v>
      </c>
      <c r="J21" s="72"/>
      <c r="K21" s="72">
        <v>-215725385</v>
      </c>
      <c r="L21" s="72"/>
      <c r="M21" s="72">
        <f t="shared" si="0"/>
        <v>1290815827</v>
      </c>
      <c r="N21" s="72"/>
      <c r="O21" s="72">
        <v>1506541212</v>
      </c>
      <c r="P21" s="72"/>
      <c r="Q21" s="72">
        <v>-215725385</v>
      </c>
      <c r="R21" s="72"/>
      <c r="S21" s="72">
        <f t="shared" si="1"/>
        <v>1290815827</v>
      </c>
    </row>
    <row r="22" spans="1:19" ht="21.75">
      <c r="A22" s="358" t="s">
        <v>192</v>
      </c>
      <c r="B22" s="174"/>
      <c r="C22" s="175" t="s">
        <v>295</v>
      </c>
      <c r="D22" s="176">
        <v>521923</v>
      </c>
      <c r="E22" s="177">
        <v>21374647</v>
      </c>
      <c r="F22" s="176"/>
      <c r="G22" s="71">
        <v>200</v>
      </c>
      <c r="H22" s="176"/>
      <c r="I22" s="72">
        <v>0</v>
      </c>
      <c r="J22" s="72"/>
      <c r="K22" s="72">
        <v>0</v>
      </c>
      <c r="L22" s="72"/>
      <c r="M22" s="72">
        <f t="shared" si="0"/>
        <v>0</v>
      </c>
      <c r="N22" s="72"/>
      <c r="O22" s="72">
        <v>4274929400</v>
      </c>
      <c r="P22" s="72"/>
      <c r="Q22" s="72">
        <v>0</v>
      </c>
      <c r="R22" s="72"/>
      <c r="S22" s="72">
        <f t="shared" si="1"/>
        <v>4274929400</v>
      </c>
    </row>
    <row r="23" spans="1:19" ht="21.75">
      <c r="A23" s="358" t="s">
        <v>361</v>
      </c>
      <c r="B23" s="174"/>
      <c r="C23" s="175" t="s">
        <v>528</v>
      </c>
      <c r="D23" s="176"/>
      <c r="E23" s="177">
        <v>16802060</v>
      </c>
      <c r="F23" s="176"/>
      <c r="G23" s="71">
        <v>17</v>
      </c>
      <c r="H23" s="176"/>
      <c r="I23" s="72">
        <v>285635020</v>
      </c>
      <c r="J23" s="72"/>
      <c r="K23" s="72">
        <v>-40757082</v>
      </c>
      <c r="L23" s="72"/>
      <c r="M23" s="72">
        <f t="shared" si="0"/>
        <v>244877938</v>
      </c>
      <c r="N23" s="72"/>
      <c r="O23" s="72">
        <v>285635020</v>
      </c>
      <c r="P23" s="72"/>
      <c r="Q23" s="72">
        <v>-40757082</v>
      </c>
      <c r="R23" s="72"/>
      <c r="S23" s="72">
        <f t="shared" si="1"/>
        <v>244877938</v>
      </c>
    </row>
    <row r="24" spans="1:19" ht="21.75">
      <c r="A24" s="358" t="s">
        <v>125</v>
      </c>
      <c r="B24" s="174"/>
      <c r="C24" s="175" t="s">
        <v>528</v>
      </c>
      <c r="D24" s="176"/>
      <c r="E24" s="177">
        <v>14393934</v>
      </c>
      <c r="F24" s="176"/>
      <c r="G24" s="71">
        <v>82</v>
      </c>
      <c r="H24" s="176"/>
      <c r="I24" s="72">
        <v>1180302588</v>
      </c>
      <c r="J24" s="72"/>
      <c r="K24" s="72">
        <v>-168416635</v>
      </c>
      <c r="L24" s="72"/>
      <c r="M24" s="72">
        <f t="shared" si="0"/>
        <v>1011885953</v>
      </c>
      <c r="N24" s="72"/>
      <c r="O24" s="72">
        <v>1180302588</v>
      </c>
      <c r="P24" s="72"/>
      <c r="Q24" s="72">
        <v>-168416635</v>
      </c>
      <c r="R24" s="72"/>
      <c r="S24" s="72">
        <f t="shared" si="1"/>
        <v>1011885953</v>
      </c>
    </row>
    <row r="25" spans="1:19" ht="21.75">
      <c r="A25" s="358" t="s">
        <v>200</v>
      </c>
      <c r="B25" s="174"/>
      <c r="C25" s="175" t="s">
        <v>420</v>
      </c>
      <c r="D25" s="176"/>
      <c r="E25" s="177">
        <v>3708964</v>
      </c>
      <c r="F25" s="176"/>
      <c r="G25" s="71">
        <v>288</v>
      </c>
      <c r="H25" s="176"/>
      <c r="I25" s="72">
        <v>0</v>
      </c>
      <c r="J25" s="72"/>
      <c r="K25" s="72">
        <v>0</v>
      </c>
      <c r="L25" s="72"/>
      <c r="M25" s="72">
        <f t="shared" si="0"/>
        <v>0</v>
      </c>
      <c r="N25" s="72"/>
      <c r="O25" s="72">
        <v>1068181632</v>
      </c>
      <c r="P25" s="72"/>
      <c r="Q25" s="72">
        <v>0</v>
      </c>
      <c r="R25" s="72"/>
      <c r="S25" s="72">
        <f t="shared" si="1"/>
        <v>1068181632</v>
      </c>
    </row>
    <row r="26" spans="1:19" ht="21.75">
      <c r="A26" s="358" t="s">
        <v>100</v>
      </c>
      <c r="B26" s="174"/>
      <c r="C26" s="175" t="s">
        <v>484</v>
      </c>
      <c r="D26" s="176"/>
      <c r="E26" s="177">
        <v>16567910</v>
      </c>
      <c r="F26" s="176"/>
      <c r="G26" s="71">
        <v>300</v>
      </c>
      <c r="H26" s="176"/>
      <c r="I26" s="72">
        <v>0</v>
      </c>
      <c r="J26" s="72"/>
      <c r="K26" s="72">
        <v>0</v>
      </c>
      <c r="L26" s="72"/>
      <c r="M26" s="72">
        <f t="shared" si="0"/>
        <v>0</v>
      </c>
      <c r="N26" s="72"/>
      <c r="O26" s="72">
        <v>4970373000</v>
      </c>
      <c r="P26" s="72"/>
      <c r="Q26" s="72">
        <v>-291620853</v>
      </c>
      <c r="R26" s="72"/>
      <c r="S26" s="72">
        <f t="shared" si="1"/>
        <v>4678752147</v>
      </c>
    </row>
    <row r="27" spans="1:19" ht="21.75">
      <c r="A27" s="358" t="s">
        <v>235</v>
      </c>
      <c r="B27" s="174"/>
      <c r="C27" s="175" t="s">
        <v>292</v>
      </c>
      <c r="D27" s="176">
        <v>105355</v>
      </c>
      <c r="E27" s="177">
        <v>2382915</v>
      </c>
      <c r="F27" s="176"/>
      <c r="G27" s="71">
        <v>20</v>
      </c>
      <c r="H27" s="176"/>
      <c r="I27" s="72">
        <v>0</v>
      </c>
      <c r="J27" s="72"/>
      <c r="K27" s="72">
        <v>0</v>
      </c>
      <c r="L27" s="72"/>
      <c r="M27" s="72">
        <f t="shared" si="0"/>
        <v>0</v>
      </c>
      <c r="N27" s="72"/>
      <c r="O27" s="72">
        <v>47658300</v>
      </c>
      <c r="P27" s="72"/>
      <c r="Q27" s="72">
        <v>0</v>
      </c>
      <c r="R27" s="72"/>
      <c r="S27" s="72">
        <f t="shared" si="1"/>
        <v>47658300</v>
      </c>
    </row>
    <row r="28" spans="1:19" ht="21.75">
      <c r="A28" s="358" t="s">
        <v>236</v>
      </c>
      <c r="B28" s="174"/>
      <c r="C28" s="175" t="s">
        <v>297</v>
      </c>
      <c r="D28" s="176">
        <v>870763</v>
      </c>
      <c r="E28" s="177">
        <v>2853275</v>
      </c>
      <c r="F28" s="176"/>
      <c r="G28" s="71">
        <v>100</v>
      </c>
      <c r="H28" s="176"/>
      <c r="I28" s="72">
        <v>0</v>
      </c>
      <c r="J28" s="72"/>
      <c r="K28" s="72">
        <v>0</v>
      </c>
      <c r="L28" s="72"/>
      <c r="M28" s="72">
        <f t="shared" si="0"/>
        <v>0</v>
      </c>
      <c r="N28" s="72"/>
      <c r="O28" s="72">
        <v>285337492</v>
      </c>
      <c r="P28" s="72"/>
      <c r="Q28" s="72">
        <v>0</v>
      </c>
      <c r="R28" s="72"/>
      <c r="S28" s="72">
        <f t="shared" si="1"/>
        <v>285337492</v>
      </c>
    </row>
    <row r="29" spans="1:19" ht="21.75">
      <c r="A29" s="358" t="s">
        <v>315</v>
      </c>
      <c r="B29" s="174"/>
      <c r="C29" s="175" t="s">
        <v>413</v>
      </c>
      <c r="D29" s="176"/>
      <c r="E29" s="177">
        <v>17856948</v>
      </c>
      <c r="F29" s="176"/>
      <c r="G29" s="71">
        <v>580</v>
      </c>
      <c r="H29" s="176"/>
      <c r="I29" s="72">
        <v>0</v>
      </c>
      <c r="J29" s="72"/>
      <c r="K29" s="72">
        <v>0</v>
      </c>
      <c r="L29" s="72"/>
      <c r="M29" s="72">
        <f t="shared" si="0"/>
        <v>0</v>
      </c>
      <c r="N29" s="72"/>
      <c r="O29" s="72">
        <v>10357029840</v>
      </c>
      <c r="P29" s="72"/>
      <c r="Q29" s="72">
        <v>0</v>
      </c>
      <c r="R29" s="72"/>
      <c r="S29" s="72">
        <f t="shared" si="1"/>
        <v>10357029840</v>
      </c>
    </row>
    <row r="30" spans="1:19" ht="21.75">
      <c r="A30" s="358" t="s">
        <v>134</v>
      </c>
      <c r="B30" s="174"/>
      <c r="C30" s="175" t="s">
        <v>511</v>
      </c>
      <c r="D30" s="176">
        <v>6436755</v>
      </c>
      <c r="E30" s="177">
        <v>0</v>
      </c>
      <c r="F30" s="176"/>
      <c r="G30" s="71">
        <v>437</v>
      </c>
      <c r="H30" s="176"/>
      <c r="I30" s="72">
        <v>780</v>
      </c>
      <c r="J30" s="72"/>
      <c r="K30" s="72">
        <v>0</v>
      </c>
      <c r="L30" s="72"/>
      <c r="M30" s="72">
        <f t="shared" si="0"/>
        <v>780</v>
      </c>
      <c r="N30" s="72"/>
      <c r="O30" s="72">
        <v>780</v>
      </c>
      <c r="P30" s="72"/>
      <c r="Q30" s="72">
        <v>0</v>
      </c>
      <c r="R30" s="72"/>
      <c r="S30" s="72">
        <f t="shared" si="1"/>
        <v>780</v>
      </c>
    </row>
    <row r="31" spans="1:19" ht="21.75">
      <c r="A31" s="358" t="s">
        <v>134</v>
      </c>
      <c r="B31" s="174"/>
      <c r="C31" s="175" t="s">
        <v>297</v>
      </c>
      <c r="D31" s="176">
        <v>922577</v>
      </c>
      <c r="E31" s="177">
        <v>18354561</v>
      </c>
      <c r="F31" s="176"/>
      <c r="G31" s="71">
        <v>140</v>
      </c>
      <c r="H31" s="176"/>
      <c r="I31" s="72">
        <v>0</v>
      </c>
      <c r="J31" s="72"/>
      <c r="K31" s="72">
        <v>0</v>
      </c>
      <c r="L31" s="72"/>
      <c r="M31" s="72">
        <f t="shared" si="0"/>
        <v>0</v>
      </c>
      <c r="N31" s="72"/>
      <c r="O31" s="72">
        <v>2569638540</v>
      </c>
      <c r="P31" s="72"/>
      <c r="Q31" s="72">
        <v>0</v>
      </c>
      <c r="R31" s="72"/>
      <c r="S31" s="72">
        <f t="shared" si="1"/>
        <v>2569638540</v>
      </c>
    </row>
    <row r="32" spans="1:19" ht="21.75">
      <c r="A32" s="358" t="s">
        <v>82</v>
      </c>
      <c r="B32" s="174"/>
      <c r="C32" s="175" t="s">
        <v>298</v>
      </c>
      <c r="D32" s="176">
        <v>69093</v>
      </c>
      <c r="E32" s="177">
        <v>17791673</v>
      </c>
      <c r="F32" s="176"/>
      <c r="G32" s="71">
        <v>19</v>
      </c>
      <c r="H32" s="176"/>
      <c r="I32" s="72">
        <v>0</v>
      </c>
      <c r="J32" s="72"/>
      <c r="K32" s="72">
        <v>0</v>
      </c>
      <c r="L32" s="72"/>
      <c r="M32" s="72">
        <f t="shared" si="0"/>
        <v>0</v>
      </c>
      <c r="N32" s="72"/>
      <c r="O32" s="72">
        <v>338041787</v>
      </c>
      <c r="P32" s="72"/>
      <c r="Q32" s="72">
        <v>0</v>
      </c>
      <c r="R32" s="72"/>
      <c r="S32" s="72">
        <f t="shared" si="1"/>
        <v>338041787</v>
      </c>
    </row>
    <row r="33" spans="1:19" ht="21.75">
      <c r="A33" s="358" t="s">
        <v>364</v>
      </c>
      <c r="B33" s="174"/>
      <c r="C33" s="175" t="s">
        <v>496</v>
      </c>
      <c r="D33" s="176"/>
      <c r="E33" s="177">
        <v>11344987</v>
      </c>
      <c r="F33" s="176"/>
      <c r="G33" s="71">
        <v>190</v>
      </c>
      <c r="H33" s="176"/>
      <c r="I33" s="72">
        <v>2155547530</v>
      </c>
      <c r="J33" s="72"/>
      <c r="K33" s="72">
        <v>-308658214</v>
      </c>
      <c r="L33" s="72"/>
      <c r="M33" s="72">
        <f t="shared" si="0"/>
        <v>1846889316</v>
      </c>
      <c r="N33" s="72"/>
      <c r="O33" s="72">
        <v>2155547530</v>
      </c>
      <c r="P33" s="72"/>
      <c r="Q33" s="72">
        <v>-308658214</v>
      </c>
      <c r="R33" s="72"/>
      <c r="S33" s="72">
        <f t="shared" si="1"/>
        <v>1846889316</v>
      </c>
    </row>
    <row r="34" spans="1:19" ht="21.75">
      <c r="A34" s="358" t="s">
        <v>98</v>
      </c>
      <c r="B34" s="174"/>
      <c r="C34" s="175" t="s">
        <v>522</v>
      </c>
      <c r="D34" s="176"/>
      <c r="E34" s="177">
        <v>12442079</v>
      </c>
      <c r="F34" s="176"/>
      <c r="G34" s="71">
        <v>300</v>
      </c>
      <c r="H34" s="176"/>
      <c r="I34" s="72">
        <v>3732623700</v>
      </c>
      <c r="J34" s="72"/>
      <c r="K34" s="72">
        <v>0</v>
      </c>
      <c r="L34" s="72"/>
      <c r="M34" s="72">
        <f t="shared" si="0"/>
        <v>3732623700</v>
      </c>
      <c r="N34" s="72"/>
      <c r="O34" s="72">
        <v>3732623700</v>
      </c>
      <c r="P34" s="72"/>
      <c r="Q34" s="72">
        <v>0</v>
      </c>
      <c r="R34" s="72"/>
      <c r="S34" s="72">
        <f t="shared" si="1"/>
        <v>3732623700</v>
      </c>
    </row>
    <row r="35" spans="1:19" ht="21.75">
      <c r="A35" s="358" t="s">
        <v>222</v>
      </c>
      <c r="B35" s="174"/>
      <c r="C35" s="175" t="s">
        <v>294</v>
      </c>
      <c r="D35" s="176">
        <v>727710</v>
      </c>
      <c r="E35" s="177">
        <v>1146913</v>
      </c>
      <c r="F35" s="176"/>
      <c r="G35" s="71">
        <v>550</v>
      </c>
      <c r="H35" s="176"/>
      <c r="I35" s="72">
        <v>0</v>
      </c>
      <c r="J35" s="72"/>
      <c r="K35" s="72">
        <v>0</v>
      </c>
      <c r="L35" s="72"/>
      <c r="M35" s="72">
        <f t="shared" si="0"/>
        <v>0</v>
      </c>
      <c r="N35" s="72"/>
      <c r="O35" s="72">
        <v>630802150</v>
      </c>
      <c r="P35" s="72"/>
      <c r="Q35" s="72">
        <v>0</v>
      </c>
      <c r="R35" s="72"/>
      <c r="S35" s="72">
        <f t="shared" si="1"/>
        <v>630802150</v>
      </c>
    </row>
    <row r="36" spans="1:19" ht="21.75">
      <c r="A36" s="358" t="s">
        <v>96</v>
      </c>
      <c r="B36" s="174"/>
      <c r="C36" s="175" t="s">
        <v>299</v>
      </c>
      <c r="D36" s="176">
        <v>882636</v>
      </c>
      <c r="E36" s="177">
        <v>749118</v>
      </c>
      <c r="F36" s="176"/>
      <c r="G36" s="71">
        <v>7569</v>
      </c>
      <c r="H36" s="176"/>
      <c r="I36" s="72">
        <v>0</v>
      </c>
      <c r="J36" s="72"/>
      <c r="K36" s="72">
        <v>0</v>
      </c>
      <c r="L36" s="72"/>
      <c r="M36" s="72">
        <f t="shared" si="0"/>
        <v>0</v>
      </c>
      <c r="N36" s="72"/>
      <c r="O36" s="72">
        <v>5670074142</v>
      </c>
      <c r="P36" s="72"/>
      <c r="Q36" s="72">
        <v>0</v>
      </c>
      <c r="R36" s="72"/>
      <c r="S36" s="72">
        <f t="shared" si="1"/>
        <v>5670074142</v>
      </c>
    </row>
    <row r="37" spans="1:19" ht="21.75">
      <c r="A37" s="358" t="s">
        <v>263</v>
      </c>
      <c r="B37" s="174"/>
      <c r="C37" s="175" t="s">
        <v>421</v>
      </c>
      <c r="D37" s="176"/>
      <c r="E37" s="177">
        <v>424136</v>
      </c>
      <c r="F37" s="176"/>
      <c r="G37" s="71">
        <v>9433</v>
      </c>
      <c r="H37" s="176"/>
      <c r="I37" s="72">
        <v>0</v>
      </c>
      <c r="J37" s="72"/>
      <c r="K37" s="72">
        <v>0</v>
      </c>
      <c r="L37" s="72"/>
      <c r="M37" s="72">
        <f t="shared" si="0"/>
        <v>0</v>
      </c>
      <c r="N37" s="72"/>
      <c r="O37" s="72">
        <v>4000874888</v>
      </c>
      <c r="P37" s="72"/>
      <c r="Q37" s="72">
        <v>0</v>
      </c>
      <c r="R37" s="72"/>
      <c r="S37" s="72">
        <f t="shared" si="1"/>
        <v>4000874888</v>
      </c>
    </row>
    <row r="38" spans="1:19" ht="21.75">
      <c r="A38" s="358" t="s">
        <v>221</v>
      </c>
      <c r="B38" s="174"/>
      <c r="C38" s="175" t="s">
        <v>513</v>
      </c>
      <c r="D38" s="176"/>
      <c r="E38" s="177">
        <v>16099524</v>
      </c>
      <c r="F38" s="176"/>
      <c r="G38" s="71">
        <v>280</v>
      </c>
      <c r="H38" s="176"/>
      <c r="I38" s="72">
        <v>4507866720</v>
      </c>
      <c r="J38" s="72"/>
      <c r="K38" s="72">
        <v>-261747100</v>
      </c>
      <c r="L38" s="72"/>
      <c r="M38" s="72">
        <f t="shared" si="0"/>
        <v>4246119620</v>
      </c>
      <c r="N38" s="72"/>
      <c r="O38" s="72">
        <v>4507866720</v>
      </c>
      <c r="P38" s="72"/>
      <c r="Q38" s="72">
        <v>-261747100</v>
      </c>
      <c r="R38" s="72"/>
      <c r="S38" s="72">
        <f t="shared" si="1"/>
        <v>4246119620</v>
      </c>
    </row>
    <row r="39" spans="1:19" ht="21.75">
      <c r="A39" s="358" t="s">
        <v>316</v>
      </c>
      <c r="B39" s="174"/>
      <c r="C39" s="175" t="s">
        <v>419</v>
      </c>
      <c r="D39" s="176"/>
      <c r="E39" s="177">
        <v>13614548</v>
      </c>
      <c r="F39" s="176"/>
      <c r="G39" s="71">
        <v>30</v>
      </c>
      <c r="H39" s="176"/>
      <c r="I39" s="72">
        <v>0</v>
      </c>
      <c r="J39" s="72"/>
      <c r="K39" s="72">
        <v>0</v>
      </c>
      <c r="L39" s="72"/>
      <c r="M39" s="72">
        <f t="shared" si="0"/>
        <v>0</v>
      </c>
      <c r="N39" s="72"/>
      <c r="O39" s="72">
        <v>408436440</v>
      </c>
      <c r="P39" s="72"/>
      <c r="Q39" s="72">
        <v>0</v>
      </c>
      <c r="R39" s="72"/>
      <c r="S39" s="72">
        <f t="shared" si="1"/>
        <v>408436440</v>
      </c>
    </row>
    <row r="40" spans="1:19" ht="21.75">
      <c r="A40" s="358" t="s">
        <v>255</v>
      </c>
      <c r="B40" s="174"/>
      <c r="C40" s="175" t="s">
        <v>300</v>
      </c>
      <c r="D40" s="176">
        <v>1045247</v>
      </c>
      <c r="E40" s="177">
        <v>13622849</v>
      </c>
      <c r="F40" s="176"/>
      <c r="G40" s="71">
        <v>2270</v>
      </c>
      <c r="H40" s="176"/>
      <c r="I40" s="72">
        <v>0</v>
      </c>
      <c r="J40" s="72"/>
      <c r="K40" s="72">
        <v>0</v>
      </c>
      <c r="L40" s="72"/>
      <c r="M40" s="72">
        <f t="shared" si="0"/>
        <v>0</v>
      </c>
      <c r="N40" s="72"/>
      <c r="O40" s="72">
        <v>30923867230</v>
      </c>
      <c r="P40" s="72"/>
      <c r="Q40" s="72">
        <v>0</v>
      </c>
      <c r="R40" s="72"/>
      <c r="S40" s="72">
        <f t="shared" si="1"/>
        <v>30923867230</v>
      </c>
    </row>
    <row r="41" spans="1:19" ht="21.75">
      <c r="A41" s="358" t="s">
        <v>170</v>
      </c>
      <c r="B41" s="174"/>
      <c r="C41" s="175" t="s">
        <v>299</v>
      </c>
      <c r="D41" s="176">
        <v>642599</v>
      </c>
      <c r="E41" s="177">
        <v>3296140</v>
      </c>
      <c r="F41" s="176"/>
      <c r="G41" s="71">
        <v>5300</v>
      </c>
      <c r="H41" s="176"/>
      <c r="I41" s="72">
        <v>0</v>
      </c>
      <c r="J41" s="72"/>
      <c r="K41" s="72">
        <v>0</v>
      </c>
      <c r="L41" s="72"/>
      <c r="M41" s="72">
        <f t="shared" si="0"/>
        <v>0</v>
      </c>
      <c r="N41" s="72"/>
      <c r="O41" s="72">
        <v>17469542000</v>
      </c>
      <c r="P41" s="72"/>
      <c r="Q41" s="72">
        <v>0</v>
      </c>
      <c r="R41" s="72"/>
      <c r="S41" s="72">
        <f t="shared" si="1"/>
        <v>17469542000</v>
      </c>
    </row>
    <row r="42" spans="1:19" ht="21.75">
      <c r="A42" s="358" t="s">
        <v>199</v>
      </c>
      <c r="B42" s="174"/>
      <c r="C42" s="175" t="s">
        <v>524</v>
      </c>
      <c r="D42" s="176"/>
      <c r="E42" s="177">
        <v>609497</v>
      </c>
      <c r="F42" s="176"/>
      <c r="G42" s="71">
        <v>6100</v>
      </c>
      <c r="H42" s="176"/>
      <c r="I42" s="72">
        <v>3717931700</v>
      </c>
      <c r="J42" s="72"/>
      <c r="K42" s="72">
        <v>-27802344</v>
      </c>
      <c r="L42" s="72"/>
      <c r="M42" s="72">
        <f t="shared" si="0"/>
        <v>3690129356</v>
      </c>
      <c r="N42" s="72"/>
      <c r="O42" s="72">
        <v>3717931700</v>
      </c>
      <c r="P42" s="72"/>
      <c r="Q42" s="72">
        <v>-27802344</v>
      </c>
      <c r="R42" s="72"/>
      <c r="S42" s="72">
        <f t="shared" si="1"/>
        <v>3690129356</v>
      </c>
    </row>
    <row r="43" spans="1:19" ht="21.75">
      <c r="A43" s="358" t="s">
        <v>112</v>
      </c>
      <c r="B43" s="174"/>
      <c r="C43" s="175" t="s">
        <v>524</v>
      </c>
      <c r="D43" s="176"/>
      <c r="E43" s="177">
        <v>2064900</v>
      </c>
      <c r="F43" s="176"/>
      <c r="G43" s="71">
        <v>3286</v>
      </c>
      <c r="H43" s="176"/>
      <c r="I43" s="72">
        <v>6785261400</v>
      </c>
      <c r="J43" s="72"/>
      <c r="K43" s="72">
        <v>-233355551</v>
      </c>
      <c r="L43" s="72"/>
      <c r="M43" s="72">
        <f t="shared" si="0"/>
        <v>6551905849</v>
      </c>
      <c r="N43" s="72"/>
      <c r="O43" s="72">
        <v>6785261400</v>
      </c>
      <c r="P43" s="72"/>
      <c r="Q43" s="72">
        <v>-233355551</v>
      </c>
      <c r="R43" s="72"/>
      <c r="S43" s="72">
        <f t="shared" si="1"/>
        <v>6551905849</v>
      </c>
    </row>
    <row r="44" spans="1:19" ht="21.75">
      <c r="A44" s="358" t="s">
        <v>251</v>
      </c>
      <c r="B44" s="174"/>
      <c r="C44" s="175" t="s">
        <v>301</v>
      </c>
      <c r="D44" s="176">
        <v>3166253</v>
      </c>
      <c r="E44" s="177">
        <v>6919876</v>
      </c>
      <c r="F44" s="176"/>
      <c r="G44" s="71">
        <v>900</v>
      </c>
      <c r="H44" s="176"/>
      <c r="I44" s="72">
        <v>0</v>
      </c>
      <c r="J44" s="72"/>
      <c r="K44" s="72">
        <v>0</v>
      </c>
      <c r="L44" s="72"/>
      <c r="M44" s="72">
        <f t="shared" si="0"/>
        <v>0</v>
      </c>
      <c r="N44" s="72"/>
      <c r="O44" s="72">
        <v>6227888400</v>
      </c>
      <c r="P44" s="72"/>
      <c r="Q44" s="72">
        <v>0</v>
      </c>
      <c r="R44" s="72"/>
      <c r="S44" s="72">
        <f t="shared" si="1"/>
        <v>6227888400</v>
      </c>
    </row>
    <row r="45" spans="1:19" ht="21.75">
      <c r="A45" s="358" t="s">
        <v>366</v>
      </c>
      <c r="B45" s="174"/>
      <c r="C45" s="175" t="s">
        <v>476</v>
      </c>
      <c r="D45" s="176"/>
      <c r="E45" s="177">
        <v>1244980</v>
      </c>
      <c r="F45" s="176"/>
      <c r="G45" s="71">
        <v>3100</v>
      </c>
      <c r="H45" s="176"/>
      <c r="I45" s="72">
        <v>0</v>
      </c>
      <c r="J45" s="72"/>
      <c r="K45" s="72">
        <v>0</v>
      </c>
      <c r="L45" s="72"/>
      <c r="M45" s="72">
        <f t="shared" si="0"/>
        <v>0</v>
      </c>
      <c r="N45" s="72"/>
      <c r="O45" s="72">
        <v>3859438000</v>
      </c>
      <c r="P45" s="72"/>
      <c r="Q45" s="72">
        <v>-302127722</v>
      </c>
      <c r="R45" s="72"/>
      <c r="S45" s="72">
        <f t="shared" si="1"/>
        <v>3557310278</v>
      </c>
    </row>
    <row r="46" spans="1:19" ht="21.75">
      <c r="A46" s="358" t="s">
        <v>168</v>
      </c>
      <c r="B46" s="174"/>
      <c r="C46" s="175" t="s">
        <v>302</v>
      </c>
      <c r="D46" s="176">
        <v>240173</v>
      </c>
      <c r="E46" s="177">
        <v>8934580</v>
      </c>
      <c r="F46" s="176"/>
      <c r="G46" s="71">
        <v>1000</v>
      </c>
      <c r="H46" s="176"/>
      <c r="I46" s="72">
        <v>0</v>
      </c>
      <c r="J46" s="72"/>
      <c r="K46" s="72">
        <v>0</v>
      </c>
      <c r="L46" s="72"/>
      <c r="M46" s="72">
        <f t="shared" si="0"/>
        <v>0</v>
      </c>
      <c r="N46" s="72"/>
      <c r="O46" s="72">
        <v>8934580000</v>
      </c>
      <c r="P46" s="72"/>
      <c r="Q46" s="72">
        <v>0</v>
      </c>
      <c r="R46" s="72"/>
      <c r="S46" s="72">
        <f t="shared" si="1"/>
        <v>8934580000</v>
      </c>
    </row>
    <row r="47" spans="1:19" ht="21.75">
      <c r="A47" s="358" t="s">
        <v>367</v>
      </c>
      <c r="B47" s="174"/>
      <c r="C47" s="175" t="s">
        <v>456</v>
      </c>
      <c r="D47" s="176"/>
      <c r="E47" s="177">
        <v>2797821</v>
      </c>
      <c r="F47" s="176"/>
      <c r="G47" s="71">
        <v>700</v>
      </c>
      <c r="H47" s="176"/>
      <c r="I47" s="72">
        <v>0</v>
      </c>
      <c r="J47" s="72"/>
      <c r="K47" s="72">
        <v>0</v>
      </c>
      <c r="L47" s="72"/>
      <c r="M47" s="72">
        <f t="shared" si="0"/>
        <v>0</v>
      </c>
      <c r="N47" s="72"/>
      <c r="O47" s="72">
        <v>1958474700</v>
      </c>
      <c r="P47" s="72"/>
      <c r="Q47" s="72">
        <v>-71099742</v>
      </c>
      <c r="R47" s="72"/>
      <c r="S47" s="72">
        <f t="shared" si="1"/>
        <v>1887374958</v>
      </c>
    </row>
    <row r="48" spans="1:19" ht="21.75">
      <c r="A48" s="358" t="s">
        <v>208</v>
      </c>
      <c r="B48" s="174"/>
      <c r="C48" s="175" t="s">
        <v>457</v>
      </c>
      <c r="D48" s="176"/>
      <c r="E48" s="177">
        <v>6145867</v>
      </c>
      <c r="F48" s="176"/>
      <c r="G48" s="71">
        <v>485</v>
      </c>
      <c r="H48" s="176"/>
      <c r="I48" s="72">
        <v>0</v>
      </c>
      <c r="J48" s="72"/>
      <c r="K48" s="72">
        <v>0</v>
      </c>
      <c r="L48" s="72"/>
      <c r="M48" s="72">
        <f t="shared" si="0"/>
        <v>0</v>
      </c>
      <c r="N48" s="72"/>
      <c r="O48" s="72">
        <v>2980745495</v>
      </c>
      <c r="P48" s="72"/>
      <c r="Q48" s="72">
        <v>0</v>
      </c>
      <c r="R48" s="72"/>
      <c r="S48" s="72">
        <f t="shared" si="1"/>
        <v>2980745495</v>
      </c>
    </row>
    <row r="49" spans="1:19" ht="21.75">
      <c r="A49" s="358" t="s">
        <v>209</v>
      </c>
      <c r="B49" s="174"/>
      <c r="C49" s="175" t="s">
        <v>442</v>
      </c>
      <c r="D49" s="176"/>
      <c r="E49" s="177">
        <v>6203748</v>
      </c>
      <c r="F49" s="176"/>
      <c r="G49" s="71">
        <v>200</v>
      </c>
      <c r="H49" s="176"/>
      <c r="I49" s="72">
        <v>0</v>
      </c>
      <c r="J49" s="72"/>
      <c r="K49" s="72">
        <v>0</v>
      </c>
      <c r="L49" s="72"/>
      <c r="M49" s="72">
        <f t="shared" si="0"/>
        <v>0</v>
      </c>
      <c r="N49" s="72"/>
      <c r="O49" s="72">
        <v>1240749600</v>
      </c>
      <c r="P49" s="72"/>
      <c r="Q49" s="72">
        <v>0</v>
      </c>
      <c r="R49" s="72"/>
      <c r="S49" s="72">
        <f t="shared" si="1"/>
        <v>1240749600</v>
      </c>
    </row>
    <row r="50" spans="1:19" ht="21.75">
      <c r="A50" s="358" t="s">
        <v>189</v>
      </c>
      <c r="B50" s="174"/>
      <c r="C50" s="175" t="s">
        <v>345</v>
      </c>
      <c r="D50" s="176"/>
      <c r="E50" s="177">
        <v>4434242</v>
      </c>
      <c r="F50" s="176"/>
      <c r="G50" s="71">
        <v>650</v>
      </c>
      <c r="H50" s="176"/>
      <c r="I50" s="72">
        <v>0</v>
      </c>
      <c r="J50" s="72"/>
      <c r="K50" s="72">
        <v>0</v>
      </c>
      <c r="L50" s="72"/>
      <c r="M50" s="72">
        <f t="shared" si="0"/>
        <v>0</v>
      </c>
      <c r="N50" s="72"/>
      <c r="O50" s="72">
        <v>2882257300</v>
      </c>
      <c r="P50" s="72"/>
      <c r="Q50" s="72">
        <v>0</v>
      </c>
      <c r="R50" s="72"/>
      <c r="S50" s="72">
        <f t="shared" si="1"/>
        <v>2882257300</v>
      </c>
    </row>
    <row r="51" spans="1:19" ht="21.75">
      <c r="A51" s="358" t="s">
        <v>264</v>
      </c>
      <c r="B51" s="174"/>
      <c r="C51" s="175" t="s">
        <v>422</v>
      </c>
      <c r="D51" s="176"/>
      <c r="E51" s="177">
        <v>2155301</v>
      </c>
      <c r="F51" s="176"/>
      <c r="G51" s="71">
        <v>7220</v>
      </c>
      <c r="H51" s="176"/>
      <c r="I51" s="72">
        <v>0</v>
      </c>
      <c r="J51" s="72"/>
      <c r="K51" s="72">
        <v>0</v>
      </c>
      <c r="L51" s="72"/>
      <c r="M51" s="72">
        <f t="shared" si="0"/>
        <v>0</v>
      </c>
      <c r="N51" s="72"/>
      <c r="O51" s="72">
        <v>15561273220</v>
      </c>
      <c r="P51" s="72"/>
      <c r="Q51" s="72">
        <v>0</v>
      </c>
      <c r="R51" s="72"/>
      <c r="S51" s="72">
        <f t="shared" si="1"/>
        <v>15561273220</v>
      </c>
    </row>
    <row r="52" spans="1:19" ht="21.75">
      <c r="A52" s="358" t="s">
        <v>510</v>
      </c>
      <c r="B52" s="174"/>
      <c r="C52" s="175" t="s">
        <v>528</v>
      </c>
      <c r="D52" s="176"/>
      <c r="E52" s="177">
        <v>11725822</v>
      </c>
      <c r="F52" s="176"/>
      <c r="G52" s="71">
        <v>200</v>
      </c>
      <c r="H52" s="176"/>
      <c r="I52" s="72">
        <v>2345164400</v>
      </c>
      <c r="J52" s="72"/>
      <c r="K52" s="72">
        <v>-334630035</v>
      </c>
      <c r="L52" s="72"/>
      <c r="M52" s="72">
        <f t="shared" si="0"/>
        <v>2010534365</v>
      </c>
      <c r="N52" s="72"/>
      <c r="O52" s="72">
        <v>2345164400</v>
      </c>
      <c r="P52" s="72"/>
      <c r="Q52" s="72">
        <v>-334630035</v>
      </c>
      <c r="R52" s="72"/>
      <c r="S52" s="72">
        <f t="shared" si="1"/>
        <v>2010534365</v>
      </c>
    </row>
    <row r="53" spans="1:19" ht="21.75">
      <c r="A53" s="358" t="s">
        <v>131</v>
      </c>
      <c r="B53" s="174"/>
      <c r="C53" s="175" t="s">
        <v>424</v>
      </c>
      <c r="D53" s="176"/>
      <c r="E53" s="177">
        <v>15903554</v>
      </c>
      <c r="F53" s="176"/>
      <c r="G53" s="71">
        <v>42</v>
      </c>
      <c r="H53" s="176"/>
      <c r="I53" s="72">
        <v>0</v>
      </c>
      <c r="J53" s="72"/>
      <c r="K53" s="72">
        <v>0</v>
      </c>
      <c r="L53" s="72"/>
      <c r="M53" s="72">
        <f t="shared" si="0"/>
        <v>0</v>
      </c>
      <c r="N53" s="72"/>
      <c r="O53" s="72">
        <v>667949268</v>
      </c>
      <c r="P53" s="72"/>
      <c r="Q53" s="72">
        <v>0</v>
      </c>
      <c r="R53" s="72"/>
      <c r="S53" s="72">
        <f t="shared" si="1"/>
        <v>667949268</v>
      </c>
    </row>
    <row r="54" spans="1:19" ht="21.75">
      <c r="A54" s="358" t="s">
        <v>279</v>
      </c>
      <c r="B54" s="174"/>
      <c r="C54" s="175" t="s">
        <v>519</v>
      </c>
      <c r="D54" s="176"/>
      <c r="E54" s="177">
        <v>9730771</v>
      </c>
      <c r="F54" s="176"/>
      <c r="G54" s="71">
        <v>570</v>
      </c>
      <c r="H54" s="176"/>
      <c r="I54" s="72">
        <v>5546539470</v>
      </c>
      <c r="J54" s="72"/>
      <c r="K54" s="72">
        <v>0</v>
      </c>
      <c r="L54" s="72"/>
      <c r="M54" s="72">
        <f t="shared" si="0"/>
        <v>5546539470</v>
      </c>
      <c r="N54" s="72"/>
      <c r="O54" s="72">
        <v>5546539470</v>
      </c>
      <c r="P54" s="72"/>
      <c r="Q54" s="72">
        <v>0</v>
      </c>
      <c r="R54" s="72"/>
      <c r="S54" s="72">
        <f t="shared" si="1"/>
        <v>5546539470</v>
      </c>
    </row>
    <row r="55" spans="1:19" ht="21.75">
      <c r="A55" s="358" t="s">
        <v>180</v>
      </c>
      <c r="B55" s="174"/>
      <c r="C55" s="175" t="s">
        <v>514</v>
      </c>
      <c r="D55" s="176"/>
      <c r="E55" s="177">
        <v>37812096</v>
      </c>
      <c r="F55" s="176"/>
      <c r="G55" s="71">
        <v>230</v>
      </c>
      <c r="H55" s="176"/>
      <c r="I55" s="72">
        <v>8696782080</v>
      </c>
      <c r="J55" s="72"/>
      <c r="K55" s="72">
        <v>-547037640</v>
      </c>
      <c r="L55" s="72"/>
      <c r="M55" s="72">
        <f t="shared" si="0"/>
        <v>8149744440</v>
      </c>
      <c r="N55" s="72"/>
      <c r="O55" s="72">
        <v>8696782080</v>
      </c>
      <c r="P55" s="72"/>
      <c r="Q55" s="72">
        <v>-547037640</v>
      </c>
      <c r="R55" s="72"/>
      <c r="S55" s="72">
        <f t="shared" si="1"/>
        <v>8149744440</v>
      </c>
    </row>
    <row r="56" spans="1:19" ht="21.75">
      <c r="A56" s="358" t="s">
        <v>140</v>
      </c>
      <c r="B56" s="174"/>
      <c r="C56" s="175" t="s">
        <v>303</v>
      </c>
      <c r="D56" s="176">
        <v>1677595</v>
      </c>
      <c r="E56" s="177">
        <v>8208507</v>
      </c>
      <c r="F56" s="176"/>
      <c r="G56" s="71">
        <v>500</v>
      </c>
      <c r="H56" s="176"/>
      <c r="I56" s="72">
        <v>0</v>
      </c>
      <c r="J56" s="72"/>
      <c r="K56" s="72">
        <v>0</v>
      </c>
      <c r="L56" s="72"/>
      <c r="M56" s="72">
        <f t="shared" si="0"/>
        <v>0</v>
      </c>
      <c r="N56" s="72"/>
      <c r="O56" s="72">
        <v>4104253500</v>
      </c>
      <c r="P56" s="72"/>
      <c r="Q56" s="72">
        <v>0</v>
      </c>
      <c r="R56" s="72"/>
      <c r="S56" s="72">
        <f t="shared" si="1"/>
        <v>4104253500</v>
      </c>
    </row>
    <row r="57" spans="1:19" ht="21.75">
      <c r="A57" s="358" t="s">
        <v>280</v>
      </c>
      <c r="B57" s="174"/>
      <c r="C57" s="175" t="s">
        <v>482</v>
      </c>
      <c r="D57" s="176"/>
      <c r="E57" s="177">
        <v>10613196</v>
      </c>
      <c r="F57" s="176"/>
      <c r="G57" s="71">
        <v>150</v>
      </c>
      <c r="H57" s="176"/>
      <c r="I57" s="72">
        <v>0</v>
      </c>
      <c r="J57" s="72"/>
      <c r="K57" s="72">
        <v>0</v>
      </c>
      <c r="L57" s="72"/>
      <c r="M57" s="72">
        <f t="shared" si="0"/>
        <v>0</v>
      </c>
      <c r="N57" s="72"/>
      <c r="O57" s="72">
        <v>1591979400</v>
      </c>
      <c r="P57" s="72"/>
      <c r="Q57" s="72">
        <v>-56781300</v>
      </c>
      <c r="R57" s="72"/>
      <c r="S57" s="72">
        <f t="shared" si="1"/>
        <v>1535198100</v>
      </c>
    </row>
    <row r="58" spans="1:19" ht="21.75">
      <c r="A58" s="358" t="s">
        <v>83</v>
      </c>
      <c r="B58" s="174"/>
      <c r="C58" s="175" t="s">
        <v>304</v>
      </c>
      <c r="D58" s="176"/>
      <c r="E58" s="177">
        <v>11537306</v>
      </c>
      <c r="F58" s="176"/>
      <c r="G58" s="71">
        <v>360</v>
      </c>
      <c r="H58" s="176"/>
      <c r="I58" s="72">
        <v>0</v>
      </c>
      <c r="J58" s="72"/>
      <c r="K58" s="72">
        <v>0</v>
      </c>
      <c r="L58" s="72"/>
      <c r="M58" s="72">
        <f t="shared" si="0"/>
        <v>0</v>
      </c>
      <c r="N58" s="72"/>
      <c r="O58" s="72">
        <v>4153430160</v>
      </c>
      <c r="P58" s="72"/>
      <c r="Q58" s="72">
        <v>0</v>
      </c>
      <c r="R58" s="72"/>
      <c r="S58" s="72">
        <f t="shared" si="1"/>
        <v>4153430160</v>
      </c>
    </row>
    <row r="59" spans="1:19" ht="21.75">
      <c r="A59" s="358" t="s">
        <v>256</v>
      </c>
      <c r="B59" s="174"/>
      <c r="C59" s="175" t="s">
        <v>414</v>
      </c>
      <c r="D59" s="176"/>
      <c r="E59" s="177">
        <v>8214197</v>
      </c>
      <c r="F59" s="176"/>
      <c r="G59" s="71">
        <v>10</v>
      </c>
      <c r="H59" s="176"/>
      <c r="I59" s="72">
        <v>0</v>
      </c>
      <c r="J59" s="72"/>
      <c r="K59" s="72">
        <v>0</v>
      </c>
      <c r="L59" s="72"/>
      <c r="M59" s="72">
        <f t="shared" si="0"/>
        <v>0</v>
      </c>
      <c r="N59" s="72"/>
      <c r="O59" s="72">
        <v>82141970</v>
      </c>
      <c r="P59" s="72"/>
      <c r="Q59" s="72">
        <v>0</v>
      </c>
      <c r="R59" s="72"/>
      <c r="S59" s="72">
        <f t="shared" si="1"/>
        <v>82141970</v>
      </c>
    </row>
    <row r="60" spans="1:19" ht="21.75">
      <c r="A60" s="358" t="s">
        <v>194</v>
      </c>
      <c r="B60" s="174"/>
      <c r="C60" s="175" t="s">
        <v>527</v>
      </c>
      <c r="D60" s="176"/>
      <c r="E60" s="177">
        <v>4880012</v>
      </c>
      <c r="F60" s="176"/>
      <c r="G60" s="71">
        <v>2160</v>
      </c>
      <c r="H60" s="176"/>
      <c r="I60" s="72">
        <v>10540825920</v>
      </c>
      <c r="J60" s="72"/>
      <c r="K60" s="72">
        <v>-637604657</v>
      </c>
      <c r="L60" s="72"/>
      <c r="M60" s="72">
        <f t="shared" si="0"/>
        <v>9903221263</v>
      </c>
      <c r="N60" s="72"/>
      <c r="O60" s="72">
        <v>10540825920</v>
      </c>
      <c r="P60" s="72"/>
      <c r="Q60" s="72">
        <v>-637604657</v>
      </c>
      <c r="R60" s="72"/>
      <c r="S60" s="72">
        <f t="shared" si="1"/>
        <v>9903221263</v>
      </c>
    </row>
    <row r="61" spans="1:19" ht="21.75">
      <c r="A61" s="358" t="s">
        <v>203</v>
      </c>
      <c r="B61" s="174"/>
      <c r="C61" s="175" t="s">
        <v>457</v>
      </c>
      <c r="D61" s="176"/>
      <c r="E61" s="177">
        <v>34037536</v>
      </c>
      <c r="F61" s="176"/>
      <c r="G61" s="71">
        <v>215</v>
      </c>
      <c r="H61" s="176"/>
      <c r="I61" s="72">
        <v>0</v>
      </c>
      <c r="J61" s="72"/>
      <c r="K61" s="72">
        <v>0</v>
      </c>
      <c r="L61" s="72"/>
      <c r="M61" s="72">
        <f t="shared" si="0"/>
        <v>0</v>
      </c>
      <c r="N61" s="72"/>
      <c r="O61" s="72">
        <v>7318070240</v>
      </c>
      <c r="P61" s="72"/>
      <c r="Q61" s="72">
        <v>-156955930</v>
      </c>
      <c r="R61" s="72"/>
      <c r="S61" s="72">
        <f t="shared" si="1"/>
        <v>7161114310</v>
      </c>
    </row>
    <row r="62" spans="1:19" ht="21.75">
      <c r="A62" s="358" t="s">
        <v>469</v>
      </c>
      <c r="B62" s="174"/>
      <c r="C62" s="175" t="s">
        <v>512</v>
      </c>
      <c r="D62" s="176"/>
      <c r="E62" s="177">
        <v>615113</v>
      </c>
      <c r="F62" s="176"/>
      <c r="G62" s="71">
        <v>3000</v>
      </c>
      <c r="H62" s="176"/>
      <c r="I62" s="72">
        <v>1845339000</v>
      </c>
      <c r="J62" s="72"/>
      <c r="K62" s="72">
        <v>-103777953</v>
      </c>
      <c r="L62" s="72"/>
      <c r="M62" s="72">
        <f t="shared" si="0"/>
        <v>1741561047</v>
      </c>
      <c r="N62" s="72"/>
      <c r="O62" s="72">
        <v>1845339000</v>
      </c>
      <c r="P62" s="72"/>
      <c r="Q62" s="72">
        <v>-103777953</v>
      </c>
      <c r="R62" s="72"/>
      <c r="S62" s="72">
        <f t="shared" si="1"/>
        <v>1741561047</v>
      </c>
    </row>
    <row r="63" spans="1:19" ht="21.75">
      <c r="A63" s="358" t="s">
        <v>237</v>
      </c>
      <c r="B63" s="174"/>
      <c r="C63" s="175" t="s">
        <v>422</v>
      </c>
      <c r="D63" s="176"/>
      <c r="E63" s="177">
        <v>977163</v>
      </c>
      <c r="F63" s="176"/>
      <c r="G63" s="71">
        <v>28</v>
      </c>
      <c r="H63" s="176"/>
      <c r="I63" s="72">
        <v>0</v>
      </c>
      <c r="J63" s="72"/>
      <c r="K63" s="72">
        <v>0</v>
      </c>
      <c r="L63" s="72"/>
      <c r="M63" s="72">
        <f t="shared" si="0"/>
        <v>0</v>
      </c>
      <c r="N63" s="72"/>
      <c r="O63" s="72">
        <v>27360564</v>
      </c>
      <c r="P63" s="72"/>
      <c r="Q63" s="72">
        <v>0</v>
      </c>
      <c r="R63" s="72"/>
      <c r="S63" s="72">
        <f t="shared" si="1"/>
        <v>27360564</v>
      </c>
    </row>
    <row r="64" spans="1:19" ht="21.75">
      <c r="A64" s="358" t="s">
        <v>238</v>
      </c>
      <c r="B64" s="174"/>
      <c r="C64" s="175" t="s">
        <v>303</v>
      </c>
      <c r="D64" s="176">
        <v>4047359</v>
      </c>
      <c r="E64" s="177">
        <v>13001619</v>
      </c>
      <c r="F64" s="176"/>
      <c r="G64" s="71">
        <v>110</v>
      </c>
      <c r="H64" s="176"/>
      <c r="I64" s="72">
        <v>0</v>
      </c>
      <c r="J64" s="72"/>
      <c r="K64" s="72">
        <v>0</v>
      </c>
      <c r="L64" s="72"/>
      <c r="M64" s="72">
        <f t="shared" si="0"/>
        <v>0</v>
      </c>
      <c r="N64" s="72"/>
      <c r="O64" s="72">
        <v>1430178090</v>
      </c>
      <c r="P64" s="72"/>
      <c r="Q64" s="72">
        <v>-30674061</v>
      </c>
      <c r="R64" s="72"/>
      <c r="S64" s="72">
        <f t="shared" si="1"/>
        <v>1399504029</v>
      </c>
    </row>
    <row r="65" spans="1:19" ht="21.75">
      <c r="A65" s="358" t="s">
        <v>92</v>
      </c>
      <c r="B65" s="174"/>
      <c r="C65" s="175" t="s">
        <v>298</v>
      </c>
      <c r="D65" s="176">
        <v>355050</v>
      </c>
      <c r="E65" s="177">
        <v>20526935</v>
      </c>
      <c r="F65" s="176"/>
      <c r="G65" s="71">
        <v>70</v>
      </c>
      <c r="H65" s="176"/>
      <c r="I65" s="72">
        <v>0</v>
      </c>
      <c r="J65" s="72"/>
      <c r="K65" s="72">
        <v>0</v>
      </c>
      <c r="L65" s="72"/>
      <c r="M65" s="72">
        <f t="shared" si="0"/>
        <v>0</v>
      </c>
      <c r="N65" s="72"/>
      <c r="O65" s="72">
        <v>1436885450</v>
      </c>
      <c r="P65" s="72"/>
      <c r="Q65" s="72">
        <v>0</v>
      </c>
      <c r="R65" s="72"/>
      <c r="S65" s="72">
        <f t="shared" si="1"/>
        <v>1436885450</v>
      </c>
    </row>
    <row r="66" spans="1:19" ht="21.75">
      <c r="A66" s="358" t="s">
        <v>225</v>
      </c>
      <c r="B66" s="174"/>
      <c r="C66" s="175" t="s">
        <v>477</v>
      </c>
      <c r="D66" s="176"/>
      <c r="E66" s="177">
        <v>13263200</v>
      </c>
      <c r="F66" s="176"/>
      <c r="G66" s="71">
        <v>170</v>
      </c>
      <c r="H66" s="176"/>
      <c r="I66" s="72">
        <v>0</v>
      </c>
      <c r="J66" s="72"/>
      <c r="K66" s="72">
        <v>0</v>
      </c>
      <c r="L66" s="72"/>
      <c r="M66" s="72">
        <f t="shared" si="0"/>
        <v>0</v>
      </c>
      <c r="N66" s="72"/>
      <c r="O66" s="72">
        <v>2254744000</v>
      </c>
      <c r="P66" s="72"/>
      <c r="Q66" s="72">
        <v>-108768615</v>
      </c>
      <c r="R66" s="72"/>
      <c r="S66" s="72">
        <f t="shared" si="1"/>
        <v>2145975385</v>
      </c>
    </row>
    <row r="67" spans="1:19" ht="21.75">
      <c r="A67" s="358" t="s">
        <v>118</v>
      </c>
      <c r="B67" s="174"/>
      <c r="C67" s="175" t="s">
        <v>523</v>
      </c>
      <c r="D67" s="176"/>
      <c r="E67" s="177">
        <v>1941284</v>
      </c>
      <c r="F67" s="176"/>
      <c r="G67" s="71">
        <v>1830</v>
      </c>
      <c r="H67" s="176"/>
      <c r="I67" s="72">
        <v>3552549720</v>
      </c>
      <c r="J67" s="72"/>
      <c r="K67" s="72">
        <v>-76194096</v>
      </c>
      <c r="L67" s="72"/>
      <c r="M67" s="72">
        <f t="shared" si="0"/>
        <v>3476355624</v>
      </c>
      <c r="N67" s="72"/>
      <c r="O67" s="72">
        <v>3552549720</v>
      </c>
      <c r="P67" s="72"/>
      <c r="Q67" s="72">
        <v>-76194096</v>
      </c>
      <c r="R67" s="72"/>
      <c r="S67" s="72">
        <f t="shared" si="1"/>
        <v>3476355624</v>
      </c>
    </row>
    <row r="68" spans="1:19" ht="21.75">
      <c r="A68" s="358" t="s">
        <v>132</v>
      </c>
      <c r="B68" s="174"/>
      <c r="C68" s="175" t="s">
        <v>514</v>
      </c>
      <c r="D68" s="176"/>
      <c r="E68" s="177">
        <v>6149077</v>
      </c>
      <c r="F68" s="176"/>
      <c r="G68" s="71">
        <v>380</v>
      </c>
      <c r="H68" s="176"/>
      <c r="I68" s="72">
        <v>2336649260</v>
      </c>
      <c r="J68" s="72"/>
      <c r="K68" s="72">
        <v>0</v>
      </c>
      <c r="L68" s="72"/>
      <c r="M68" s="72">
        <f t="shared" si="0"/>
        <v>2336649260</v>
      </c>
      <c r="N68" s="72"/>
      <c r="O68" s="72">
        <v>2336649260</v>
      </c>
      <c r="P68" s="72"/>
      <c r="Q68" s="72">
        <v>0</v>
      </c>
      <c r="R68" s="72"/>
      <c r="S68" s="72">
        <f t="shared" si="1"/>
        <v>2336649260</v>
      </c>
    </row>
    <row r="69" spans="1:19" ht="21.75">
      <c r="A69" s="358" t="s">
        <v>283</v>
      </c>
      <c r="B69" s="174"/>
      <c r="C69" s="175" t="s">
        <v>291</v>
      </c>
      <c r="D69" s="176">
        <v>7379981</v>
      </c>
      <c r="E69" s="177">
        <v>1000000</v>
      </c>
      <c r="F69" s="176"/>
      <c r="G69" s="71">
        <v>1000</v>
      </c>
      <c r="H69" s="176"/>
      <c r="I69" s="72">
        <v>0</v>
      </c>
      <c r="J69" s="72"/>
      <c r="K69" s="72">
        <v>0</v>
      </c>
      <c r="L69" s="72"/>
      <c r="M69" s="72">
        <f t="shared" si="0"/>
        <v>0</v>
      </c>
      <c r="N69" s="72"/>
      <c r="O69" s="72">
        <v>1000000000</v>
      </c>
      <c r="P69" s="72"/>
      <c r="Q69" s="72">
        <v>0</v>
      </c>
      <c r="R69" s="72"/>
      <c r="S69" s="72">
        <f t="shared" si="1"/>
        <v>1000000000</v>
      </c>
    </row>
    <row r="70" spans="1:19" ht="21.75">
      <c r="A70" s="358" t="s">
        <v>319</v>
      </c>
      <c r="B70" s="174"/>
      <c r="C70" s="175" t="s">
        <v>461</v>
      </c>
      <c r="D70" s="176"/>
      <c r="E70" s="177">
        <v>5421970</v>
      </c>
      <c r="F70" s="176"/>
      <c r="G70" s="71">
        <v>430</v>
      </c>
      <c r="H70" s="176"/>
      <c r="I70" s="72">
        <v>0</v>
      </c>
      <c r="J70" s="72"/>
      <c r="K70" s="72">
        <v>0</v>
      </c>
      <c r="L70" s="72"/>
      <c r="M70" s="72">
        <f t="shared" si="0"/>
        <v>0</v>
      </c>
      <c r="N70" s="72"/>
      <c r="O70" s="72">
        <v>2331447100</v>
      </c>
      <c r="P70" s="72"/>
      <c r="Q70" s="72">
        <v>-50004227</v>
      </c>
      <c r="R70" s="72"/>
      <c r="S70" s="72">
        <f t="shared" si="1"/>
        <v>2281442873</v>
      </c>
    </row>
    <row r="71" spans="1:19" ht="21.75">
      <c r="A71" s="358" t="s">
        <v>353</v>
      </c>
      <c r="B71" s="174"/>
      <c r="C71" s="175" t="s">
        <v>481</v>
      </c>
      <c r="D71" s="176"/>
      <c r="E71" s="177">
        <v>4016381</v>
      </c>
      <c r="F71" s="176"/>
      <c r="G71" s="71">
        <v>1000</v>
      </c>
      <c r="H71" s="176"/>
      <c r="I71" s="72">
        <v>0</v>
      </c>
      <c r="J71" s="72"/>
      <c r="K71" s="72">
        <v>0</v>
      </c>
      <c r="L71" s="72"/>
      <c r="M71" s="72">
        <f t="shared" si="0"/>
        <v>0</v>
      </c>
      <c r="N71" s="72"/>
      <c r="O71" s="72">
        <v>4016381000</v>
      </c>
      <c r="P71" s="72"/>
      <c r="Q71" s="72">
        <v>-449521961</v>
      </c>
      <c r="R71" s="72"/>
      <c r="S71" s="72">
        <f t="shared" si="1"/>
        <v>3566859039</v>
      </c>
    </row>
    <row r="72" spans="1:19" ht="21.75">
      <c r="A72" s="358" t="s">
        <v>167</v>
      </c>
      <c r="B72" s="174"/>
      <c r="C72" s="175" t="s">
        <v>517</v>
      </c>
      <c r="D72" s="176"/>
      <c r="E72" s="177">
        <v>2150177</v>
      </c>
      <c r="F72" s="176"/>
      <c r="G72" s="71">
        <v>3120</v>
      </c>
      <c r="H72" s="176"/>
      <c r="I72" s="72">
        <v>6708552240</v>
      </c>
      <c r="J72" s="72"/>
      <c r="K72" s="72">
        <v>-525164443</v>
      </c>
      <c r="L72" s="72"/>
      <c r="M72" s="72">
        <f t="shared" si="0"/>
        <v>6183387797</v>
      </c>
      <c r="N72" s="72"/>
      <c r="O72" s="72">
        <v>6708552240</v>
      </c>
      <c r="P72" s="72"/>
      <c r="Q72" s="72">
        <v>-525164443</v>
      </c>
      <c r="R72" s="72"/>
      <c r="S72" s="72">
        <f t="shared" si="1"/>
        <v>6183387797</v>
      </c>
    </row>
    <row r="73" spans="1:19" ht="21.75">
      <c r="A73" s="358" t="s">
        <v>159</v>
      </c>
      <c r="B73" s="174"/>
      <c r="C73" s="175" t="s">
        <v>443</v>
      </c>
      <c r="D73" s="176"/>
      <c r="E73" s="177">
        <v>5778912</v>
      </c>
      <c r="F73" s="176"/>
      <c r="G73" s="71">
        <v>500</v>
      </c>
      <c r="H73" s="176"/>
      <c r="I73" s="72">
        <v>0</v>
      </c>
      <c r="J73" s="72"/>
      <c r="K73" s="72">
        <v>0</v>
      </c>
      <c r="L73" s="72"/>
      <c r="M73" s="72">
        <f t="shared" ref="M73:M136" si="2">I73+K73</f>
        <v>0</v>
      </c>
      <c r="N73" s="72"/>
      <c r="O73" s="72">
        <v>2889456000</v>
      </c>
      <c r="P73" s="72"/>
      <c r="Q73" s="72">
        <v>-39046703</v>
      </c>
      <c r="R73" s="72"/>
      <c r="S73" s="72">
        <f t="shared" ref="S73:S136" si="3">O73+Q73</f>
        <v>2850409297</v>
      </c>
    </row>
    <row r="74" spans="1:19" ht="21.75">
      <c r="A74" s="358" t="s">
        <v>129</v>
      </c>
      <c r="B74" s="174"/>
      <c r="C74" s="175" t="s">
        <v>516</v>
      </c>
      <c r="D74" s="176"/>
      <c r="E74" s="177">
        <v>1564561</v>
      </c>
      <c r="F74" s="176"/>
      <c r="G74" s="71">
        <v>3500</v>
      </c>
      <c r="H74" s="176"/>
      <c r="I74" s="72">
        <v>5475963500</v>
      </c>
      <c r="J74" s="72"/>
      <c r="K74" s="72">
        <v>-565087143</v>
      </c>
      <c r="L74" s="72"/>
      <c r="M74" s="72">
        <f t="shared" si="2"/>
        <v>4910876357</v>
      </c>
      <c r="N74" s="72"/>
      <c r="O74" s="72">
        <v>5475963500</v>
      </c>
      <c r="P74" s="72"/>
      <c r="Q74" s="72">
        <v>-565087143</v>
      </c>
      <c r="R74" s="72"/>
      <c r="S74" s="72">
        <f t="shared" si="3"/>
        <v>4910876357</v>
      </c>
    </row>
    <row r="75" spans="1:19" ht="21.75">
      <c r="A75" s="358" t="s">
        <v>265</v>
      </c>
      <c r="B75" s="174"/>
      <c r="C75" s="175" t="s">
        <v>300</v>
      </c>
      <c r="D75" s="176">
        <v>2009331</v>
      </c>
      <c r="E75" s="177">
        <v>10160200</v>
      </c>
      <c r="F75" s="176"/>
      <c r="G75" s="71">
        <v>120</v>
      </c>
      <c r="H75" s="176"/>
      <c r="I75" s="72">
        <v>0</v>
      </c>
      <c r="J75" s="72"/>
      <c r="K75" s="72">
        <v>0</v>
      </c>
      <c r="L75" s="72"/>
      <c r="M75" s="72">
        <f t="shared" si="2"/>
        <v>0</v>
      </c>
      <c r="N75" s="72"/>
      <c r="O75" s="72">
        <v>1219224000</v>
      </c>
      <c r="P75" s="72"/>
      <c r="Q75" s="72">
        <v>0</v>
      </c>
      <c r="R75" s="72"/>
      <c r="S75" s="72">
        <f t="shared" si="3"/>
        <v>1219224000</v>
      </c>
    </row>
    <row r="76" spans="1:19" ht="21.75">
      <c r="A76" s="358" t="s">
        <v>150</v>
      </c>
      <c r="B76" s="174"/>
      <c r="C76" s="175" t="s">
        <v>291</v>
      </c>
      <c r="D76" s="176"/>
      <c r="E76" s="177">
        <v>50713</v>
      </c>
      <c r="F76" s="176"/>
      <c r="G76" s="71">
        <v>6452</v>
      </c>
      <c r="H76" s="176"/>
      <c r="I76" s="72">
        <v>0</v>
      </c>
      <c r="J76" s="72"/>
      <c r="K76" s="72">
        <v>0</v>
      </c>
      <c r="L76" s="72"/>
      <c r="M76" s="72">
        <f t="shared" si="2"/>
        <v>0</v>
      </c>
      <c r="N76" s="72"/>
      <c r="O76" s="72">
        <v>327200276</v>
      </c>
      <c r="P76" s="72"/>
      <c r="Q76" s="72">
        <v>0</v>
      </c>
      <c r="R76" s="72"/>
      <c r="S76" s="72">
        <f t="shared" si="3"/>
        <v>327200276</v>
      </c>
    </row>
    <row r="77" spans="1:19" ht="21.75">
      <c r="A77" s="358" t="s">
        <v>284</v>
      </c>
      <c r="B77" s="174"/>
      <c r="C77" s="175" t="s">
        <v>474</v>
      </c>
      <c r="D77" s="176"/>
      <c r="E77" s="177">
        <v>1977206</v>
      </c>
      <c r="F77" s="176"/>
      <c r="G77" s="71">
        <v>2920</v>
      </c>
      <c r="H77" s="176"/>
      <c r="I77" s="72">
        <v>0</v>
      </c>
      <c r="J77" s="72"/>
      <c r="K77" s="72">
        <v>0</v>
      </c>
      <c r="L77" s="72"/>
      <c r="M77" s="72">
        <f t="shared" si="2"/>
        <v>0</v>
      </c>
      <c r="N77" s="72"/>
      <c r="O77" s="72">
        <v>5773441520</v>
      </c>
      <c r="P77" s="72"/>
      <c r="Q77" s="72">
        <v>-683330035</v>
      </c>
      <c r="R77" s="72"/>
      <c r="S77" s="72">
        <f t="shared" si="3"/>
        <v>5090111485</v>
      </c>
    </row>
    <row r="78" spans="1:19" ht="21.75">
      <c r="A78" s="358" t="s">
        <v>239</v>
      </c>
      <c r="B78" s="174"/>
      <c r="C78" s="175" t="s">
        <v>305</v>
      </c>
      <c r="D78" s="176">
        <v>707643</v>
      </c>
      <c r="E78" s="177">
        <v>1728558</v>
      </c>
      <c r="F78" s="176"/>
      <c r="G78" s="71">
        <v>530</v>
      </c>
      <c r="H78" s="176"/>
      <c r="I78" s="72">
        <v>0</v>
      </c>
      <c r="J78" s="72"/>
      <c r="K78" s="72">
        <v>0</v>
      </c>
      <c r="L78" s="72"/>
      <c r="M78" s="72">
        <f t="shared" si="2"/>
        <v>0</v>
      </c>
      <c r="N78" s="72"/>
      <c r="O78" s="72">
        <v>916135000</v>
      </c>
      <c r="P78" s="72"/>
      <c r="Q78" s="72">
        <v>0</v>
      </c>
      <c r="R78" s="72"/>
      <c r="S78" s="72">
        <f t="shared" si="3"/>
        <v>916135000</v>
      </c>
    </row>
    <row r="79" spans="1:19" ht="21.75">
      <c r="A79" s="358" t="s">
        <v>121</v>
      </c>
      <c r="B79" s="174"/>
      <c r="C79" s="175" t="s">
        <v>326</v>
      </c>
      <c r="D79" s="176"/>
      <c r="E79" s="177">
        <v>1484314</v>
      </c>
      <c r="F79" s="176"/>
      <c r="G79" s="71">
        <v>100</v>
      </c>
      <c r="H79" s="176"/>
      <c r="I79" s="72">
        <v>0</v>
      </c>
      <c r="J79" s="72"/>
      <c r="K79" s="72">
        <v>0</v>
      </c>
      <c r="L79" s="72"/>
      <c r="M79" s="72">
        <f t="shared" si="2"/>
        <v>0</v>
      </c>
      <c r="N79" s="72"/>
      <c r="O79" s="72">
        <v>148431400</v>
      </c>
      <c r="P79" s="72"/>
      <c r="Q79" s="72">
        <v>0</v>
      </c>
      <c r="R79" s="72"/>
      <c r="S79" s="72">
        <f t="shared" si="3"/>
        <v>148431400</v>
      </c>
    </row>
    <row r="80" spans="1:19" ht="21.75">
      <c r="A80" s="358" t="s">
        <v>219</v>
      </c>
      <c r="B80" s="174"/>
      <c r="C80" s="175" t="s">
        <v>477</v>
      </c>
      <c r="D80" s="176"/>
      <c r="E80" s="177">
        <v>19778139</v>
      </c>
      <c r="F80" s="176"/>
      <c r="G80" s="71">
        <v>700</v>
      </c>
      <c r="H80" s="176"/>
      <c r="I80" s="72">
        <v>0</v>
      </c>
      <c r="J80" s="72"/>
      <c r="K80" s="72">
        <v>0</v>
      </c>
      <c r="L80" s="72"/>
      <c r="M80" s="72">
        <f t="shared" si="2"/>
        <v>0</v>
      </c>
      <c r="N80" s="72"/>
      <c r="O80" s="72">
        <v>13844697300</v>
      </c>
      <c r="P80" s="72"/>
      <c r="Q80" s="72">
        <v>-719205055</v>
      </c>
      <c r="R80" s="72"/>
      <c r="S80" s="72">
        <f t="shared" si="3"/>
        <v>13125492245</v>
      </c>
    </row>
    <row r="81" spans="1:19" ht="21.75">
      <c r="A81" s="358" t="s">
        <v>216</v>
      </c>
      <c r="B81" s="174"/>
      <c r="C81" s="175" t="s">
        <v>303</v>
      </c>
      <c r="D81" s="176">
        <v>3293765</v>
      </c>
      <c r="E81" s="177">
        <v>1437914</v>
      </c>
      <c r="F81" s="176"/>
      <c r="G81" s="73">
        <v>1350</v>
      </c>
      <c r="H81" s="176"/>
      <c r="I81" s="74">
        <v>0</v>
      </c>
      <c r="J81" s="74"/>
      <c r="K81" s="74">
        <v>0</v>
      </c>
      <c r="L81" s="74"/>
      <c r="M81" s="72">
        <f t="shared" si="2"/>
        <v>0</v>
      </c>
      <c r="N81" s="74"/>
      <c r="O81" s="74">
        <v>1941183900</v>
      </c>
      <c r="P81" s="74"/>
      <c r="Q81" s="74">
        <v>0</v>
      </c>
      <c r="R81" s="74"/>
      <c r="S81" s="72">
        <f t="shared" si="3"/>
        <v>1941183900</v>
      </c>
    </row>
    <row r="82" spans="1:19" ht="21.75">
      <c r="A82" s="358" t="s">
        <v>224</v>
      </c>
      <c r="B82" s="174"/>
      <c r="C82" s="175" t="s">
        <v>517</v>
      </c>
      <c r="D82" s="176"/>
      <c r="E82" s="177">
        <v>10839412</v>
      </c>
      <c r="F82" s="176"/>
      <c r="G82" s="71">
        <v>210</v>
      </c>
      <c r="H82" s="176"/>
      <c r="I82" s="72">
        <v>2276276520</v>
      </c>
      <c r="J82" s="72"/>
      <c r="K82" s="72">
        <v>-139065125</v>
      </c>
      <c r="L82" s="72"/>
      <c r="M82" s="72">
        <f t="shared" si="2"/>
        <v>2137211395</v>
      </c>
      <c r="N82" s="72"/>
      <c r="O82" s="72">
        <v>2276276520</v>
      </c>
      <c r="P82" s="72"/>
      <c r="Q82" s="72">
        <v>-139065125</v>
      </c>
      <c r="R82" s="72"/>
      <c r="S82" s="72">
        <f t="shared" si="3"/>
        <v>2137211395</v>
      </c>
    </row>
    <row r="83" spans="1:19" ht="21.75">
      <c r="A83" s="358" t="s">
        <v>163</v>
      </c>
      <c r="B83" s="174"/>
      <c r="C83" s="175" t="s">
        <v>291</v>
      </c>
      <c r="D83" s="176">
        <v>813670</v>
      </c>
      <c r="E83" s="177">
        <v>951043</v>
      </c>
      <c r="F83" s="176"/>
      <c r="G83" s="71">
        <v>350</v>
      </c>
      <c r="H83" s="176"/>
      <c r="I83" s="72">
        <v>0</v>
      </c>
      <c r="J83" s="72"/>
      <c r="K83" s="72">
        <v>0</v>
      </c>
      <c r="L83" s="72"/>
      <c r="M83" s="72">
        <f t="shared" si="2"/>
        <v>0</v>
      </c>
      <c r="N83" s="72"/>
      <c r="O83" s="72">
        <v>332865050</v>
      </c>
      <c r="P83" s="72"/>
      <c r="Q83" s="72">
        <v>0</v>
      </c>
      <c r="R83" s="72"/>
      <c r="S83" s="72">
        <f t="shared" si="3"/>
        <v>332865050</v>
      </c>
    </row>
    <row r="84" spans="1:19" ht="21.75">
      <c r="A84" s="358" t="s">
        <v>240</v>
      </c>
      <c r="B84" s="174"/>
      <c r="C84" s="175" t="s">
        <v>299</v>
      </c>
      <c r="D84" s="176">
        <v>271970</v>
      </c>
      <c r="E84" s="177">
        <v>2090990</v>
      </c>
      <c r="F84" s="176"/>
      <c r="G84" s="71">
        <v>61</v>
      </c>
      <c r="H84" s="176"/>
      <c r="I84" s="72">
        <v>0</v>
      </c>
      <c r="J84" s="72"/>
      <c r="K84" s="72">
        <v>0</v>
      </c>
      <c r="L84" s="72"/>
      <c r="M84" s="72">
        <f t="shared" si="2"/>
        <v>0</v>
      </c>
      <c r="N84" s="72"/>
      <c r="O84" s="72">
        <v>127550390</v>
      </c>
      <c r="P84" s="72"/>
      <c r="Q84" s="72">
        <v>0</v>
      </c>
      <c r="R84" s="72"/>
      <c r="S84" s="72">
        <f t="shared" si="3"/>
        <v>127550390</v>
      </c>
    </row>
    <row r="85" spans="1:19" ht="21.75">
      <c r="A85" s="358" t="s">
        <v>249</v>
      </c>
      <c r="B85" s="174"/>
      <c r="C85" s="175" t="s">
        <v>292</v>
      </c>
      <c r="D85" s="176">
        <v>1048281</v>
      </c>
      <c r="E85" s="177">
        <v>9313969</v>
      </c>
      <c r="F85" s="176"/>
      <c r="G85" s="71">
        <v>44</v>
      </c>
      <c r="H85" s="176"/>
      <c r="I85" s="72">
        <v>0</v>
      </c>
      <c r="J85" s="72"/>
      <c r="K85" s="72">
        <v>0</v>
      </c>
      <c r="L85" s="72"/>
      <c r="M85" s="72">
        <f t="shared" si="2"/>
        <v>0</v>
      </c>
      <c r="N85" s="72"/>
      <c r="O85" s="72">
        <v>409814636</v>
      </c>
      <c r="P85" s="72"/>
      <c r="Q85" s="72">
        <v>0</v>
      </c>
      <c r="R85" s="72"/>
      <c r="S85" s="72">
        <f t="shared" si="3"/>
        <v>409814636</v>
      </c>
    </row>
    <row r="86" spans="1:19" ht="21.75">
      <c r="A86" s="358" t="s">
        <v>103</v>
      </c>
      <c r="B86" s="174"/>
      <c r="C86" s="175" t="s">
        <v>439</v>
      </c>
      <c r="D86" s="176"/>
      <c r="E86" s="177">
        <v>28717714</v>
      </c>
      <c r="F86" s="176"/>
      <c r="G86" s="71">
        <v>250</v>
      </c>
      <c r="H86" s="176"/>
      <c r="I86" s="72">
        <v>0</v>
      </c>
      <c r="J86" s="72"/>
      <c r="K86" s="72">
        <v>0</v>
      </c>
      <c r="L86" s="72"/>
      <c r="M86" s="72">
        <f t="shared" si="2"/>
        <v>0</v>
      </c>
      <c r="N86" s="72"/>
      <c r="O86" s="72">
        <v>7179428500</v>
      </c>
      <c r="P86" s="72"/>
      <c r="Q86" s="72">
        <v>0</v>
      </c>
      <c r="R86" s="72"/>
      <c r="S86" s="72">
        <f t="shared" si="3"/>
        <v>7179428500</v>
      </c>
    </row>
    <row r="87" spans="1:19" ht="21.75">
      <c r="A87" s="358" t="s">
        <v>331</v>
      </c>
      <c r="B87" s="174"/>
      <c r="C87" s="175" t="s">
        <v>521</v>
      </c>
      <c r="D87" s="176"/>
      <c r="E87" s="177">
        <v>5991124</v>
      </c>
      <c r="F87" s="176"/>
      <c r="G87" s="71">
        <v>1650</v>
      </c>
      <c r="H87" s="176"/>
      <c r="I87" s="72">
        <v>9885354600</v>
      </c>
      <c r="J87" s="72"/>
      <c r="K87" s="72">
        <v>-710136726</v>
      </c>
      <c r="L87" s="72"/>
      <c r="M87" s="72">
        <f t="shared" si="2"/>
        <v>9175217874</v>
      </c>
      <c r="N87" s="72"/>
      <c r="O87" s="72">
        <v>9885354600</v>
      </c>
      <c r="P87" s="72"/>
      <c r="Q87" s="72">
        <v>-710136726</v>
      </c>
      <c r="R87" s="72"/>
      <c r="S87" s="72">
        <f t="shared" si="3"/>
        <v>9175217874</v>
      </c>
    </row>
    <row r="88" spans="1:19" ht="21.75">
      <c r="A88" s="358" t="s">
        <v>81</v>
      </c>
      <c r="B88" s="174"/>
      <c r="C88" s="175" t="s">
        <v>304</v>
      </c>
      <c r="D88" s="176">
        <v>221685</v>
      </c>
      <c r="E88" s="177">
        <v>16055417</v>
      </c>
      <c r="F88" s="176"/>
      <c r="G88" s="71">
        <v>150</v>
      </c>
      <c r="H88" s="176"/>
      <c r="I88" s="72">
        <v>0</v>
      </c>
      <c r="J88" s="72"/>
      <c r="K88" s="72">
        <v>0</v>
      </c>
      <c r="L88" s="72"/>
      <c r="M88" s="72">
        <f t="shared" si="2"/>
        <v>0</v>
      </c>
      <c r="N88" s="72"/>
      <c r="O88" s="72">
        <v>2408312550</v>
      </c>
      <c r="P88" s="72"/>
      <c r="Q88" s="72">
        <v>0</v>
      </c>
      <c r="R88" s="72"/>
      <c r="S88" s="72">
        <f t="shared" si="3"/>
        <v>2408312550</v>
      </c>
    </row>
    <row r="89" spans="1:19" ht="21.75">
      <c r="A89" s="358" t="s">
        <v>432</v>
      </c>
      <c r="B89" s="174"/>
      <c r="C89" s="175" t="s">
        <v>517</v>
      </c>
      <c r="D89" s="176"/>
      <c r="E89" s="177">
        <v>609215</v>
      </c>
      <c r="F89" s="176"/>
      <c r="G89" s="71">
        <v>2235</v>
      </c>
      <c r="H89" s="176"/>
      <c r="I89" s="72">
        <v>1361595525</v>
      </c>
      <c r="J89" s="72"/>
      <c r="K89" s="72">
        <v>-80713137</v>
      </c>
      <c r="L89" s="72"/>
      <c r="M89" s="72">
        <f t="shared" si="2"/>
        <v>1280882388</v>
      </c>
      <c r="N89" s="72"/>
      <c r="O89" s="72">
        <v>1361595525</v>
      </c>
      <c r="P89" s="72"/>
      <c r="Q89" s="72">
        <v>-80713137</v>
      </c>
      <c r="R89" s="72"/>
      <c r="S89" s="72">
        <f t="shared" si="3"/>
        <v>1280882388</v>
      </c>
    </row>
    <row r="90" spans="1:19" ht="21.75">
      <c r="A90" s="358" t="s">
        <v>193</v>
      </c>
      <c r="B90" s="174"/>
      <c r="C90" s="175" t="s">
        <v>515</v>
      </c>
      <c r="D90" s="176"/>
      <c r="E90" s="177">
        <v>5686473</v>
      </c>
      <c r="F90" s="176"/>
      <c r="G90" s="71">
        <v>550</v>
      </c>
      <c r="H90" s="176"/>
      <c r="I90" s="72">
        <v>3127560150</v>
      </c>
      <c r="J90" s="72"/>
      <c r="K90" s="72">
        <v>-48505653</v>
      </c>
      <c r="L90" s="72"/>
      <c r="M90" s="72">
        <f t="shared" si="2"/>
        <v>3079054497</v>
      </c>
      <c r="N90" s="72"/>
      <c r="O90" s="72">
        <v>3127560150</v>
      </c>
      <c r="P90" s="72"/>
      <c r="Q90" s="72">
        <v>-48505653</v>
      </c>
      <c r="R90" s="72"/>
      <c r="S90" s="72">
        <f t="shared" si="3"/>
        <v>3079054497</v>
      </c>
    </row>
    <row r="91" spans="1:19" ht="21.75">
      <c r="A91" s="358" t="s">
        <v>415</v>
      </c>
      <c r="B91" s="174"/>
      <c r="C91" s="175" t="s">
        <v>459</v>
      </c>
      <c r="D91" s="176"/>
      <c r="E91" s="177">
        <v>2093466</v>
      </c>
      <c r="F91" s="176"/>
      <c r="G91" s="71">
        <v>220</v>
      </c>
      <c r="H91" s="176"/>
      <c r="I91" s="72">
        <v>0</v>
      </c>
      <c r="J91" s="72"/>
      <c r="K91" s="72">
        <v>0</v>
      </c>
      <c r="L91" s="72"/>
      <c r="M91" s="72">
        <f t="shared" si="2"/>
        <v>0</v>
      </c>
      <c r="N91" s="72"/>
      <c r="O91" s="72">
        <v>460562520</v>
      </c>
      <c r="P91" s="72"/>
      <c r="Q91" s="72">
        <v>-4992548</v>
      </c>
      <c r="R91" s="72"/>
      <c r="S91" s="72">
        <f t="shared" si="3"/>
        <v>455569972</v>
      </c>
    </row>
    <row r="92" spans="1:19" ht="21.75">
      <c r="A92" s="358" t="s">
        <v>186</v>
      </c>
      <c r="B92" s="174"/>
      <c r="C92" s="175" t="s">
        <v>295</v>
      </c>
      <c r="D92" s="176">
        <v>633854</v>
      </c>
      <c r="E92" s="177">
        <v>8366797</v>
      </c>
      <c r="F92" s="176"/>
      <c r="G92" s="71">
        <v>180</v>
      </c>
      <c r="H92" s="176"/>
      <c r="I92" s="72">
        <v>0</v>
      </c>
      <c r="J92" s="72"/>
      <c r="K92" s="72">
        <v>0</v>
      </c>
      <c r="L92" s="72"/>
      <c r="M92" s="72">
        <f t="shared" si="2"/>
        <v>0</v>
      </c>
      <c r="N92" s="72"/>
      <c r="O92" s="72">
        <v>1506023460</v>
      </c>
      <c r="P92" s="72"/>
      <c r="Q92" s="72">
        <v>0</v>
      </c>
      <c r="R92" s="72"/>
      <c r="S92" s="72">
        <f t="shared" si="3"/>
        <v>1506023460</v>
      </c>
    </row>
    <row r="93" spans="1:19" ht="21.75">
      <c r="A93" s="358" t="s">
        <v>430</v>
      </c>
      <c r="B93" s="174"/>
      <c r="C93" s="175" t="s">
        <v>441</v>
      </c>
      <c r="D93" s="176"/>
      <c r="E93" s="177">
        <v>8722168</v>
      </c>
      <c r="F93" s="176"/>
      <c r="G93" s="71">
        <v>760</v>
      </c>
      <c r="H93" s="176"/>
      <c r="I93" s="72">
        <v>0</v>
      </c>
      <c r="J93" s="72"/>
      <c r="K93" s="72">
        <v>0</v>
      </c>
      <c r="L93" s="72"/>
      <c r="M93" s="72">
        <f t="shared" si="2"/>
        <v>0</v>
      </c>
      <c r="N93" s="72"/>
      <c r="O93" s="72">
        <v>6628847680</v>
      </c>
      <c r="P93" s="72"/>
      <c r="Q93" s="72">
        <v>-67412010</v>
      </c>
      <c r="R93" s="72"/>
      <c r="S93" s="72">
        <f t="shared" si="3"/>
        <v>6561435670</v>
      </c>
    </row>
    <row r="94" spans="1:19" ht="21.75">
      <c r="A94" s="358" t="s">
        <v>258</v>
      </c>
      <c r="B94" s="174"/>
      <c r="C94" s="175" t="s">
        <v>348</v>
      </c>
      <c r="D94" s="176"/>
      <c r="E94" s="177">
        <v>120787794</v>
      </c>
      <c r="F94" s="176"/>
      <c r="G94" s="71">
        <v>188</v>
      </c>
      <c r="H94" s="176"/>
      <c r="I94" s="72">
        <v>0</v>
      </c>
      <c r="J94" s="72"/>
      <c r="K94" s="72">
        <v>0</v>
      </c>
      <c r="L94" s="72"/>
      <c r="M94" s="72">
        <f t="shared" si="2"/>
        <v>0</v>
      </c>
      <c r="N94" s="72"/>
      <c r="O94" s="72">
        <v>22708105272</v>
      </c>
      <c r="P94" s="72"/>
      <c r="Q94" s="72">
        <v>0</v>
      </c>
      <c r="R94" s="72"/>
      <c r="S94" s="72">
        <f t="shared" si="3"/>
        <v>22708105272</v>
      </c>
    </row>
    <row r="95" spans="1:19" ht="21.75">
      <c r="A95" s="358" t="s">
        <v>166</v>
      </c>
      <c r="B95" s="174"/>
      <c r="C95" s="175" t="s">
        <v>400</v>
      </c>
      <c r="D95" s="176"/>
      <c r="E95" s="177">
        <v>49833680</v>
      </c>
      <c r="F95" s="176"/>
      <c r="G95" s="71">
        <v>115</v>
      </c>
      <c r="H95" s="176"/>
      <c r="I95" s="72">
        <v>0</v>
      </c>
      <c r="J95" s="72"/>
      <c r="K95" s="72">
        <v>0</v>
      </c>
      <c r="L95" s="72"/>
      <c r="M95" s="72">
        <f t="shared" si="2"/>
        <v>0</v>
      </c>
      <c r="N95" s="72"/>
      <c r="O95" s="72">
        <v>5730873200</v>
      </c>
      <c r="P95" s="72"/>
      <c r="Q95" s="72">
        <v>0</v>
      </c>
      <c r="R95" s="72"/>
      <c r="S95" s="72">
        <f t="shared" si="3"/>
        <v>5730873200</v>
      </c>
    </row>
    <row r="96" spans="1:19" ht="21.75">
      <c r="A96" s="358" t="s">
        <v>184</v>
      </c>
      <c r="B96" s="174"/>
      <c r="C96" s="175" t="s">
        <v>444</v>
      </c>
      <c r="D96" s="176"/>
      <c r="E96" s="177">
        <v>15197393</v>
      </c>
      <c r="F96" s="176"/>
      <c r="G96" s="71">
        <v>563</v>
      </c>
      <c r="H96" s="176"/>
      <c r="I96" s="72">
        <v>0</v>
      </c>
      <c r="J96" s="72"/>
      <c r="K96" s="72">
        <v>0</v>
      </c>
      <c r="L96" s="72"/>
      <c r="M96" s="72">
        <f t="shared" si="2"/>
        <v>0</v>
      </c>
      <c r="N96" s="72"/>
      <c r="O96" s="72">
        <v>8556132259</v>
      </c>
      <c r="P96" s="72"/>
      <c r="Q96" s="72">
        <v>0</v>
      </c>
      <c r="R96" s="72"/>
      <c r="S96" s="72">
        <f t="shared" si="3"/>
        <v>8556132259</v>
      </c>
    </row>
    <row r="97" spans="1:19" ht="21.75">
      <c r="A97" s="358" t="s">
        <v>259</v>
      </c>
      <c r="B97" s="174"/>
      <c r="C97" s="175" t="s">
        <v>525</v>
      </c>
      <c r="D97" s="176"/>
      <c r="E97" s="177">
        <v>6909108</v>
      </c>
      <c r="F97" s="176"/>
      <c r="G97" s="71">
        <v>300</v>
      </c>
      <c r="H97" s="176"/>
      <c r="I97" s="72">
        <v>2072732400</v>
      </c>
      <c r="J97" s="72"/>
      <c r="K97" s="72">
        <v>-148899403</v>
      </c>
      <c r="L97" s="72"/>
      <c r="M97" s="72">
        <f t="shared" si="2"/>
        <v>1923832997</v>
      </c>
      <c r="N97" s="72"/>
      <c r="O97" s="72">
        <v>2072732400</v>
      </c>
      <c r="P97" s="72"/>
      <c r="Q97" s="72">
        <v>-148899403</v>
      </c>
      <c r="R97" s="72"/>
      <c r="S97" s="72">
        <f t="shared" si="3"/>
        <v>1923832997</v>
      </c>
    </row>
    <row r="98" spans="1:19" ht="21.75">
      <c r="A98" s="358" t="s">
        <v>143</v>
      </c>
      <c r="B98" s="174"/>
      <c r="C98" s="175" t="s">
        <v>340</v>
      </c>
      <c r="D98" s="176"/>
      <c r="E98" s="177">
        <v>1839478</v>
      </c>
      <c r="F98" s="176"/>
      <c r="G98" s="71">
        <v>3860</v>
      </c>
      <c r="H98" s="176"/>
      <c r="I98" s="72">
        <v>0</v>
      </c>
      <c r="J98" s="72"/>
      <c r="K98" s="72">
        <v>0</v>
      </c>
      <c r="L98" s="72"/>
      <c r="M98" s="72">
        <f t="shared" si="2"/>
        <v>0</v>
      </c>
      <c r="N98" s="72"/>
      <c r="O98" s="72">
        <v>7100385080</v>
      </c>
      <c r="P98" s="72"/>
      <c r="Q98" s="72">
        <v>0</v>
      </c>
      <c r="R98" s="72"/>
      <c r="S98" s="72">
        <f t="shared" si="3"/>
        <v>7100385080</v>
      </c>
    </row>
    <row r="99" spans="1:19" ht="21.75">
      <c r="A99" s="358" t="s">
        <v>332</v>
      </c>
      <c r="B99" s="174"/>
      <c r="C99" s="175" t="s">
        <v>418</v>
      </c>
      <c r="D99" s="176"/>
      <c r="E99" s="177">
        <v>15807257</v>
      </c>
      <c r="F99" s="176"/>
      <c r="G99" s="71">
        <v>44</v>
      </c>
      <c r="H99" s="176"/>
      <c r="I99" s="72">
        <v>0</v>
      </c>
      <c r="J99" s="72"/>
      <c r="K99" s="72">
        <v>0</v>
      </c>
      <c r="L99" s="72"/>
      <c r="M99" s="72">
        <f t="shared" si="2"/>
        <v>0</v>
      </c>
      <c r="N99" s="72"/>
      <c r="O99" s="72">
        <v>695519308</v>
      </c>
      <c r="P99" s="72"/>
      <c r="Q99" s="72">
        <v>0</v>
      </c>
      <c r="R99" s="72"/>
      <c r="S99" s="72">
        <f t="shared" si="3"/>
        <v>695519308</v>
      </c>
    </row>
    <row r="100" spans="1:19" ht="21.75">
      <c r="A100" s="358" t="s">
        <v>375</v>
      </c>
      <c r="B100" s="174"/>
      <c r="C100" s="175" t="s">
        <v>423</v>
      </c>
      <c r="D100" s="176"/>
      <c r="E100" s="177">
        <v>1913889</v>
      </c>
      <c r="F100" s="176"/>
      <c r="G100" s="71">
        <v>200</v>
      </c>
      <c r="H100" s="176"/>
      <c r="I100" s="72">
        <v>0</v>
      </c>
      <c r="J100" s="72"/>
      <c r="K100" s="72">
        <v>0</v>
      </c>
      <c r="L100" s="72"/>
      <c r="M100" s="72">
        <f t="shared" si="2"/>
        <v>0</v>
      </c>
      <c r="N100" s="72"/>
      <c r="O100" s="72">
        <v>382777800</v>
      </c>
      <c r="P100" s="72"/>
      <c r="Q100" s="72">
        <v>0</v>
      </c>
      <c r="R100" s="72"/>
      <c r="S100" s="72">
        <f t="shared" si="3"/>
        <v>382777800</v>
      </c>
    </row>
    <row r="101" spans="1:19" ht="21.75">
      <c r="A101" s="358" t="s">
        <v>145</v>
      </c>
      <c r="B101" s="174"/>
      <c r="C101" s="175" t="s">
        <v>300</v>
      </c>
      <c r="D101" s="176">
        <v>357051</v>
      </c>
      <c r="E101" s="177">
        <v>9742286</v>
      </c>
      <c r="F101" s="176"/>
      <c r="G101" s="71">
        <v>25</v>
      </c>
      <c r="H101" s="176"/>
      <c r="I101" s="72">
        <v>0</v>
      </c>
      <c r="J101" s="72"/>
      <c r="K101" s="72">
        <v>0</v>
      </c>
      <c r="L101" s="72"/>
      <c r="M101" s="72">
        <f t="shared" si="2"/>
        <v>0</v>
      </c>
      <c r="N101" s="72"/>
      <c r="O101" s="72">
        <v>243557150</v>
      </c>
      <c r="P101" s="72"/>
      <c r="Q101" s="72">
        <v>0</v>
      </c>
      <c r="R101" s="72"/>
      <c r="S101" s="72">
        <f t="shared" si="3"/>
        <v>243557150</v>
      </c>
    </row>
    <row r="102" spans="1:19" ht="21.75">
      <c r="A102" s="358" t="s">
        <v>109</v>
      </c>
      <c r="B102" s="174"/>
      <c r="C102" s="175" t="s">
        <v>349</v>
      </c>
      <c r="D102" s="176"/>
      <c r="E102" s="177">
        <v>1522319</v>
      </c>
      <c r="F102" s="176"/>
      <c r="G102" s="71">
        <v>60</v>
      </c>
      <c r="H102" s="176"/>
      <c r="I102" s="72">
        <v>0</v>
      </c>
      <c r="J102" s="72"/>
      <c r="K102" s="72">
        <v>0</v>
      </c>
      <c r="L102" s="72"/>
      <c r="M102" s="72">
        <f t="shared" si="2"/>
        <v>0</v>
      </c>
      <c r="N102" s="72"/>
      <c r="O102" s="72">
        <v>91339140</v>
      </c>
      <c r="P102" s="72"/>
      <c r="Q102" s="72">
        <v>0</v>
      </c>
      <c r="R102" s="72"/>
      <c r="S102" s="72">
        <f t="shared" si="3"/>
        <v>91339140</v>
      </c>
    </row>
    <row r="103" spans="1:19" ht="21.75">
      <c r="A103" s="358" t="s">
        <v>177</v>
      </c>
      <c r="B103" s="174"/>
      <c r="C103" s="175" t="s">
        <v>515</v>
      </c>
      <c r="D103" s="176"/>
      <c r="E103" s="177">
        <v>4394727</v>
      </c>
      <c r="F103" s="176"/>
      <c r="G103" s="71">
        <v>1050</v>
      </c>
      <c r="H103" s="176"/>
      <c r="I103" s="72">
        <v>4614463350</v>
      </c>
      <c r="J103" s="72"/>
      <c r="K103" s="72">
        <v>-279124553</v>
      </c>
      <c r="L103" s="72"/>
      <c r="M103" s="72">
        <f t="shared" si="2"/>
        <v>4335338797</v>
      </c>
      <c r="N103" s="72"/>
      <c r="O103" s="72">
        <v>4614463350</v>
      </c>
      <c r="P103" s="72"/>
      <c r="Q103" s="72">
        <v>-279124553</v>
      </c>
      <c r="R103" s="72"/>
      <c r="S103" s="72">
        <f t="shared" si="3"/>
        <v>4335338797</v>
      </c>
    </row>
    <row r="104" spans="1:19" ht="21.75">
      <c r="A104" s="358" t="s">
        <v>111</v>
      </c>
      <c r="B104" s="174"/>
      <c r="C104" s="175" t="s">
        <v>342</v>
      </c>
      <c r="D104" s="176"/>
      <c r="E104" s="177">
        <v>211825</v>
      </c>
      <c r="F104" s="176"/>
      <c r="G104" s="71">
        <v>2250</v>
      </c>
      <c r="H104" s="176"/>
      <c r="I104" s="72">
        <v>0</v>
      </c>
      <c r="J104" s="72"/>
      <c r="K104" s="72">
        <v>0</v>
      </c>
      <c r="L104" s="72"/>
      <c r="M104" s="72">
        <f t="shared" si="2"/>
        <v>0</v>
      </c>
      <c r="N104" s="72"/>
      <c r="O104" s="72">
        <v>476606250</v>
      </c>
      <c r="P104" s="72"/>
      <c r="Q104" s="72">
        <v>0</v>
      </c>
      <c r="R104" s="72"/>
      <c r="S104" s="72">
        <f t="shared" si="3"/>
        <v>476606250</v>
      </c>
    </row>
    <row r="105" spans="1:19" ht="21.75">
      <c r="A105" s="358" t="s">
        <v>142</v>
      </c>
      <c r="B105" s="174"/>
      <c r="C105" s="175" t="s">
        <v>291</v>
      </c>
      <c r="D105" s="176"/>
      <c r="E105" s="177">
        <v>6105932</v>
      </c>
      <c r="F105" s="176"/>
      <c r="G105" s="71">
        <v>2350</v>
      </c>
      <c r="H105" s="176"/>
      <c r="I105" s="72">
        <v>0</v>
      </c>
      <c r="J105" s="72"/>
      <c r="K105" s="72">
        <v>0</v>
      </c>
      <c r="L105" s="72"/>
      <c r="M105" s="72">
        <f t="shared" si="2"/>
        <v>0</v>
      </c>
      <c r="N105" s="72"/>
      <c r="O105" s="72">
        <v>14348940200</v>
      </c>
      <c r="P105" s="72"/>
      <c r="Q105" s="72">
        <v>0</v>
      </c>
      <c r="R105" s="72"/>
      <c r="S105" s="72">
        <f t="shared" si="3"/>
        <v>14348940200</v>
      </c>
    </row>
    <row r="106" spans="1:19" ht="21.75">
      <c r="A106" s="358" t="s">
        <v>376</v>
      </c>
      <c r="B106" s="174"/>
      <c r="C106" s="175" t="s">
        <v>403</v>
      </c>
      <c r="D106" s="176"/>
      <c r="E106" s="177">
        <v>3174813</v>
      </c>
      <c r="F106" s="176"/>
      <c r="G106" s="71">
        <v>100</v>
      </c>
      <c r="H106" s="176"/>
      <c r="I106" s="72">
        <v>0</v>
      </c>
      <c r="J106" s="72"/>
      <c r="K106" s="72">
        <v>0</v>
      </c>
      <c r="L106" s="72"/>
      <c r="M106" s="72">
        <f t="shared" si="2"/>
        <v>0</v>
      </c>
      <c r="N106" s="72"/>
      <c r="O106" s="72">
        <v>317481300</v>
      </c>
      <c r="P106" s="72"/>
      <c r="Q106" s="72">
        <v>0</v>
      </c>
      <c r="R106" s="72"/>
      <c r="S106" s="72">
        <f t="shared" si="3"/>
        <v>317481300</v>
      </c>
    </row>
    <row r="107" spans="1:19" ht="21.75">
      <c r="A107" s="358" t="s">
        <v>141</v>
      </c>
      <c r="B107" s="174"/>
      <c r="C107" s="175" t="s">
        <v>458</v>
      </c>
      <c r="D107" s="176"/>
      <c r="E107" s="177">
        <v>961948</v>
      </c>
      <c r="F107" s="176"/>
      <c r="G107" s="71">
        <v>3000</v>
      </c>
      <c r="H107" s="176"/>
      <c r="I107" s="72">
        <v>0</v>
      </c>
      <c r="J107" s="72"/>
      <c r="K107" s="72">
        <v>0</v>
      </c>
      <c r="L107" s="72"/>
      <c r="M107" s="72">
        <f t="shared" si="2"/>
        <v>0</v>
      </c>
      <c r="N107" s="72"/>
      <c r="O107" s="72">
        <v>2885844000</v>
      </c>
      <c r="P107" s="72"/>
      <c r="Q107" s="72">
        <v>0</v>
      </c>
      <c r="R107" s="72"/>
      <c r="S107" s="72">
        <f t="shared" si="3"/>
        <v>2885844000</v>
      </c>
    </row>
    <row r="108" spans="1:19" ht="21.75">
      <c r="A108" s="358" t="s">
        <v>286</v>
      </c>
      <c r="B108" s="174"/>
      <c r="C108" s="175" t="s">
        <v>297</v>
      </c>
      <c r="D108" s="176">
        <v>139761</v>
      </c>
      <c r="E108" s="177">
        <v>3155003</v>
      </c>
      <c r="F108" s="176"/>
      <c r="G108" s="71">
        <v>2200</v>
      </c>
      <c r="H108" s="176"/>
      <c r="I108" s="72">
        <v>0</v>
      </c>
      <c r="J108" s="72"/>
      <c r="K108" s="72">
        <v>0</v>
      </c>
      <c r="L108" s="72"/>
      <c r="M108" s="72">
        <f t="shared" si="2"/>
        <v>0</v>
      </c>
      <c r="N108" s="72"/>
      <c r="O108" s="72">
        <v>6941006600</v>
      </c>
      <c r="P108" s="72"/>
      <c r="Q108" s="72">
        <v>0</v>
      </c>
      <c r="R108" s="72"/>
      <c r="S108" s="72">
        <f t="shared" si="3"/>
        <v>6941006600</v>
      </c>
    </row>
    <row r="109" spans="1:19" ht="21.75">
      <c r="A109" s="358" t="s">
        <v>241</v>
      </c>
      <c r="B109" s="174"/>
      <c r="C109" s="175" t="s">
        <v>420</v>
      </c>
      <c r="D109" s="176"/>
      <c r="E109" s="177">
        <v>3977379</v>
      </c>
      <c r="F109" s="176"/>
      <c r="G109" s="71">
        <v>107</v>
      </c>
      <c r="H109" s="176"/>
      <c r="I109" s="72">
        <v>0</v>
      </c>
      <c r="J109" s="72"/>
      <c r="K109" s="72">
        <v>0</v>
      </c>
      <c r="L109" s="72"/>
      <c r="M109" s="72">
        <f t="shared" si="2"/>
        <v>0</v>
      </c>
      <c r="N109" s="72"/>
      <c r="O109" s="72">
        <v>425579553</v>
      </c>
      <c r="P109" s="72"/>
      <c r="Q109" s="72">
        <v>0</v>
      </c>
      <c r="R109" s="72"/>
      <c r="S109" s="72">
        <f t="shared" si="3"/>
        <v>425579553</v>
      </c>
    </row>
    <row r="110" spans="1:19" ht="21.75">
      <c r="A110" s="358" t="s">
        <v>120</v>
      </c>
      <c r="B110" s="174"/>
      <c r="C110" s="175" t="s">
        <v>459</v>
      </c>
      <c r="D110" s="176"/>
      <c r="E110" s="177">
        <v>4192293</v>
      </c>
      <c r="F110" s="176"/>
      <c r="G110" s="71">
        <v>685</v>
      </c>
      <c r="H110" s="176"/>
      <c r="I110" s="72">
        <v>0</v>
      </c>
      <c r="J110" s="72"/>
      <c r="K110" s="72">
        <v>0</v>
      </c>
      <c r="L110" s="72"/>
      <c r="M110" s="72">
        <f t="shared" si="2"/>
        <v>0</v>
      </c>
      <c r="N110" s="72"/>
      <c r="O110" s="72">
        <v>2871720705</v>
      </c>
      <c r="P110" s="72"/>
      <c r="Q110" s="72">
        <v>0</v>
      </c>
      <c r="R110" s="72"/>
      <c r="S110" s="72">
        <f t="shared" si="3"/>
        <v>2871720705</v>
      </c>
    </row>
    <row r="111" spans="1:19" ht="21.75">
      <c r="A111" s="358" t="s">
        <v>212</v>
      </c>
      <c r="B111" s="174"/>
      <c r="C111" s="175" t="s">
        <v>306</v>
      </c>
      <c r="D111" s="176">
        <v>216299</v>
      </c>
      <c r="E111" s="177">
        <v>5260809</v>
      </c>
      <c r="F111" s="176"/>
      <c r="G111" s="71">
        <v>200</v>
      </c>
      <c r="H111" s="176"/>
      <c r="I111" s="72">
        <v>0</v>
      </c>
      <c r="J111" s="72"/>
      <c r="K111" s="72">
        <v>0</v>
      </c>
      <c r="L111" s="72"/>
      <c r="M111" s="72">
        <f t="shared" si="2"/>
        <v>0</v>
      </c>
      <c r="N111" s="72"/>
      <c r="O111" s="72">
        <v>1052161800</v>
      </c>
      <c r="P111" s="72"/>
      <c r="Q111" s="72">
        <v>0</v>
      </c>
      <c r="R111" s="72"/>
      <c r="S111" s="72">
        <f t="shared" si="3"/>
        <v>1052161800</v>
      </c>
    </row>
    <row r="112" spans="1:19" ht="21.75">
      <c r="A112" s="358" t="s">
        <v>107</v>
      </c>
      <c r="B112" s="174"/>
      <c r="C112" s="175" t="s">
        <v>343</v>
      </c>
      <c r="D112" s="176"/>
      <c r="E112" s="177">
        <v>4049663</v>
      </c>
      <c r="F112" s="176"/>
      <c r="G112" s="71">
        <v>2740</v>
      </c>
      <c r="H112" s="176"/>
      <c r="I112" s="72">
        <v>0</v>
      </c>
      <c r="J112" s="72"/>
      <c r="K112" s="72">
        <v>0</v>
      </c>
      <c r="L112" s="72"/>
      <c r="M112" s="72">
        <f t="shared" si="2"/>
        <v>0</v>
      </c>
      <c r="N112" s="72"/>
      <c r="O112" s="72">
        <v>11096076620</v>
      </c>
      <c r="P112" s="72"/>
      <c r="Q112" s="72">
        <v>0</v>
      </c>
      <c r="R112" s="72"/>
      <c r="S112" s="72">
        <f t="shared" si="3"/>
        <v>11096076620</v>
      </c>
    </row>
    <row r="113" spans="1:19" ht="21.75">
      <c r="A113" s="358" t="s">
        <v>213</v>
      </c>
      <c r="B113" s="174"/>
      <c r="C113" s="175" t="s">
        <v>303</v>
      </c>
      <c r="D113" s="176">
        <v>4147582</v>
      </c>
      <c r="E113" s="177">
        <v>2013823</v>
      </c>
      <c r="F113" s="176"/>
      <c r="G113" s="71">
        <v>600</v>
      </c>
      <c r="H113" s="176"/>
      <c r="I113" s="72">
        <v>0</v>
      </c>
      <c r="J113" s="72"/>
      <c r="K113" s="72">
        <v>0</v>
      </c>
      <c r="L113" s="72"/>
      <c r="M113" s="72">
        <f t="shared" si="2"/>
        <v>0</v>
      </c>
      <c r="N113" s="72"/>
      <c r="O113" s="72">
        <v>1208293800</v>
      </c>
      <c r="P113" s="72"/>
      <c r="Q113" s="72">
        <v>0</v>
      </c>
      <c r="R113" s="72"/>
      <c r="S113" s="72">
        <f t="shared" si="3"/>
        <v>1208293800</v>
      </c>
    </row>
    <row r="114" spans="1:19" ht="21.75">
      <c r="A114" s="358" t="s">
        <v>333</v>
      </c>
      <c r="B114" s="174"/>
      <c r="C114" s="175" t="s">
        <v>473</v>
      </c>
      <c r="D114" s="176"/>
      <c r="E114" s="177">
        <v>630118</v>
      </c>
      <c r="F114" s="176"/>
      <c r="G114" s="71">
        <v>7300</v>
      </c>
      <c r="H114" s="176"/>
      <c r="I114" s="72">
        <v>0</v>
      </c>
      <c r="J114" s="72"/>
      <c r="K114" s="72">
        <v>0</v>
      </c>
      <c r="L114" s="72"/>
      <c r="M114" s="72">
        <f t="shared" si="2"/>
        <v>0</v>
      </c>
      <c r="N114" s="72"/>
      <c r="O114" s="72">
        <v>4599861400</v>
      </c>
      <c r="P114" s="72"/>
      <c r="Q114" s="72">
        <v>0</v>
      </c>
      <c r="R114" s="72"/>
      <c r="S114" s="72">
        <f t="shared" si="3"/>
        <v>4599861400</v>
      </c>
    </row>
    <row r="115" spans="1:19" ht="21.75">
      <c r="A115" s="358" t="s">
        <v>431</v>
      </c>
      <c r="B115" s="174"/>
      <c r="C115" s="175" t="s">
        <v>518</v>
      </c>
      <c r="D115" s="176"/>
      <c r="E115" s="177">
        <v>1568379</v>
      </c>
      <c r="F115" s="176"/>
      <c r="G115" s="71">
        <v>1000</v>
      </c>
      <c r="H115" s="176"/>
      <c r="I115" s="72">
        <v>1568379000</v>
      </c>
      <c r="J115" s="72"/>
      <c r="K115" s="72">
        <v>-88202310</v>
      </c>
      <c r="L115" s="72"/>
      <c r="M115" s="72">
        <f t="shared" si="2"/>
        <v>1480176690</v>
      </c>
      <c r="N115" s="72"/>
      <c r="O115" s="72">
        <v>1568379000</v>
      </c>
      <c r="P115" s="72"/>
      <c r="Q115" s="72">
        <v>-88202310</v>
      </c>
      <c r="R115" s="72"/>
      <c r="S115" s="72">
        <f t="shared" si="3"/>
        <v>1480176690</v>
      </c>
    </row>
    <row r="116" spans="1:19" ht="21.75">
      <c r="A116" s="358" t="s">
        <v>250</v>
      </c>
      <c r="B116" s="174"/>
      <c r="C116" s="175" t="s">
        <v>519</v>
      </c>
      <c r="D116" s="176"/>
      <c r="E116" s="177">
        <v>1142205</v>
      </c>
      <c r="F116" s="176"/>
      <c r="G116" s="71">
        <v>4070</v>
      </c>
      <c r="H116" s="176"/>
      <c r="I116" s="72">
        <v>4648774350</v>
      </c>
      <c r="J116" s="72"/>
      <c r="K116" s="72">
        <v>-264271410</v>
      </c>
      <c r="L116" s="72"/>
      <c r="M116" s="72">
        <f t="shared" si="2"/>
        <v>4384502940</v>
      </c>
      <c r="N116" s="72"/>
      <c r="O116" s="72">
        <v>4648774350</v>
      </c>
      <c r="P116" s="72"/>
      <c r="Q116" s="72">
        <v>-264271410</v>
      </c>
      <c r="R116" s="72"/>
      <c r="S116" s="72">
        <f t="shared" si="3"/>
        <v>4384502940</v>
      </c>
    </row>
    <row r="117" spans="1:19" ht="21.75">
      <c r="A117" s="358" t="s">
        <v>126</v>
      </c>
      <c r="B117" s="174"/>
      <c r="C117" s="175" t="s">
        <v>299</v>
      </c>
      <c r="D117" s="176">
        <v>6146333</v>
      </c>
      <c r="E117" s="177">
        <v>368131</v>
      </c>
      <c r="F117" s="176"/>
      <c r="G117" s="71">
        <v>5000</v>
      </c>
      <c r="H117" s="176"/>
      <c r="I117" s="72">
        <v>0</v>
      </c>
      <c r="J117" s="72"/>
      <c r="K117" s="72">
        <v>0</v>
      </c>
      <c r="L117" s="72"/>
      <c r="M117" s="72">
        <f t="shared" si="2"/>
        <v>0</v>
      </c>
      <c r="N117" s="72"/>
      <c r="O117" s="72">
        <v>1840655000</v>
      </c>
      <c r="P117" s="72"/>
      <c r="Q117" s="72">
        <v>0</v>
      </c>
      <c r="R117" s="72"/>
      <c r="S117" s="72">
        <f t="shared" si="3"/>
        <v>1840655000</v>
      </c>
    </row>
    <row r="118" spans="1:19" ht="21.75">
      <c r="A118" s="358" t="s">
        <v>179</v>
      </c>
      <c r="B118" s="174"/>
      <c r="C118" s="175" t="s">
        <v>461</v>
      </c>
      <c r="D118" s="176"/>
      <c r="E118" s="177">
        <v>15319490</v>
      </c>
      <c r="F118" s="176"/>
      <c r="G118" s="71">
        <v>400</v>
      </c>
      <c r="H118" s="176"/>
      <c r="I118" s="72">
        <v>6127796000</v>
      </c>
      <c r="J118" s="72"/>
      <c r="K118" s="72">
        <v>-253480728</v>
      </c>
      <c r="L118" s="72"/>
      <c r="M118" s="72">
        <f t="shared" si="2"/>
        <v>5874315272</v>
      </c>
      <c r="N118" s="72"/>
      <c r="O118" s="72">
        <v>6127796000</v>
      </c>
      <c r="P118" s="72"/>
      <c r="Q118" s="72">
        <v>-253480728</v>
      </c>
      <c r="R118" s="72"/>
      <c r="S118" s="72">
        <f t="shared" si="3"/>
        <v>5874315272</v>
      </c>
    </row>
    <row r="119" spans="1:19" ht="21.75">
      <c r="A119" s="358" t="s">
        <v>378</v>
      </c>
      <c r="B119" s="174"/>
      <c r="C119" s="175" t="s">
        <v>478</v>
      </c>
      <c r="D119" s="176"/>
      <c r="E119" s="177">
        <v>1128142</v>
      </c>
      <c r="F119" s="176"/>
      <c r="G119" s="71">
        <v>4700</v>
      </c>
      <c r="H119" s="176"/>
      <c r="I119" s="72">
        <v>0</v>
      </c>
      <c r="J119" s="72"/>
      <c r="K119" s="72">
        <v>0</v>
      </c>
      <c r="L119" s="72"/>
      <c r="M119" s="72">
        <f t="shared" si="2"/>
        <v>0</v>
      </c>
      <c r="N119" s="72"/>
      <c r="O119" s="72">
        <v>5302267400</v>
      </c>
      <c r="P119" s="72"/>
      <c r="Q119" s="72">
        <v>-219332138</v>
      </c>
      <c r="R119" s="72"/>
      <c r="S119" s="72">
        <f t="shared" si="3"/>
        <v>5082935262</v>
      </c>
    </row>
    <row r="120" spans="1:19" ht="21.75">
      <c r="A120" s="358" t="s">
        <v>355</v>
      </c>
      <c r="B120" s="174"/>
      <c r="C120" s="175" t="s">
        <v>519</v>
      </c>
      <c r="D120" s="176"/>
      <c r="E120" s="177">
        <v>3649122</v>
      </c>
      <c r="F120" s="176"/>
      <c r="G120" s="71">
        <v>6700</v>
      </c>
      <c r="H120" s="176"/>
      <c r="I120" s="72">
        <v>24449117400</v>
      </c>
      <c r="J120" s="72"/>
      <c r="K120" s="72">
        <v>-1011355480</v>
      </c>
      <c r="L120" s="72"/>
      <c r="M120" s="72">
        <f t="shared" si="2"/>
        <v>23437761920</v>
      </c>
      <c r="N120" s="72"/>
      <c r="O120" s="72">
        <v>24449117400</v>
      </c>
      <c r="P120" s="72"/>
      <c r="Q120" s="72">
        <v>-1011355480</v>
      </c>
      <c r="R120" s="72"/>
      <c r="S120" s="72">
        <f t="shared" si="3"/>
        <v>23437761920</v>
      </c>
    </row>
    <row r="121" spans="1:19" ht="21.75">
      <c r="A121" s="358" t="s">
        <v>335</v>
      </c>
      <c r="B121" s="174"/>
      <c r="C121" s="175" t="s">
        <v>520</v>
      </c>
      <c r="D121" s="176"/>
      <c r="E121" s="177">
        <v>537573</v>
      </c>
      <c r="F121" s="176"/>
      <c r="G121" s="71">
        <v>5650</v>
      </c>
      <c r="H121" s="176"/>
      <c r="I121" s="72">
        <v>3037287450</v>
      </c>
      <c r="J121" s="72"/>
      <c r="K121" s="72">
        <v>-216397070</v>
      </c>
      <c r="L121" s="72"/>
      <c r="M121" s="72">
        <f t="shared" si="2"/>
        <v>2820890380</v>
      </c>
      <c r="N121" s="72"/>
      <c r="O121" s="72">
        <v>3037287450</v>
      </c>
      <c r="P121" s="72"/>
      <c r="Q121" s="72">
        <v>-216397070</v>
      </c>
      <c r="R121" s="72"/>
      <c r="S121" s="72">
        <f t="shared" si="3"/>
        <v>2820890380</v>
      </c>
    </row>
    <row r="122" spans="1:19" ht="21.75">
      <c r="A122" s="358" t="s">
        <v>269</v>
      </c>
      <c r="B122" s="174"/>
      <c r="C122" s="175" t="s">
        <v>400</v>
      </c>
      <c r="D122" s="176"/>
      <c r="E122" s="177">
        <v>2827361</v>
      </c>
      <c r="F122" s="176"/>
      <c r="G122" s="71">
        <v>1880</v>
      </c>
      <c r="H122" s="176"/>
      <c r="I122" s="72">
        <v>0</v>
      </c>
      <c r="J122" s="72"/>
      <c r="K122" s="72">
        <v>0</v>
      </c>
      <c r="L122" s="72"/>
      <c r="M122" s="72">
        <f t="shared" si="2"/>
        <v>0</v>
      </c>
      <c r="N122" s="72"/>
      <c r="O122" s="72">
        <v>5315438680</v>
      </c>
      <c r="P122" s="72"/>
      <c r="Q122" s="72">
        <v>0</v>
      </c>
      <c r="R122" s="72"/>
      <c r="S122" s="72">
        <f t="shared" si="3"/>
        <v>5315438680</v>
      </c>
    </row>
    <row r="123" spans="1:19" ht="21.75">
      <c r="A123" s="358" t="s">
        <v>270</v>
      </c>
      <c r="B123" s="174"/>
      <c r="C123" s="175" t="s">
        <v>455</v>
      </c>
      <c r="D123" s="176"/>
      <c r="E123" s="177">
        <v>3624875</v>
      </c>
      <c r="F123" s="176"/>
      <c r="G123" s="71">
        <v>3530</v>
      </c>
      <c r="H123" s="176"/>
      <c r="I123" s="72">
        <v>0</v>
      </c>
      <c r="J123" s="72"/>
      <c r="K123" s="72">
        <v>0</v>
      </c>
      <c r="L123" s="72"/>
      <c r="M123" s="72">
        <f t="shared" si="2"/>
        <v>0</v>
      </c>
      <c r="N123" s="72"/>
      <c r="O123" s="72">
        <v>12795808750</v>
      </c>
      <c r="P123" s="72"/>
      <c r="Q123" s="72">
        <v>-274440938</v>
      </c>
      <c r="R123" s="72"/>
      <c r="S123" s="72">
        <f t="shared" si="3"/>
        <v>12521367812</v>
      </c>
    </row>
    <row r="124" spans="1:19" ht="21.75">
      <c r="A124" s="358" t="s">
        <v>404</v>
      </c>
      <c r="B124" s="174"/>
      <c r="C124" s="175" t="s">
        <v>479</v>
      </c>
      <c r="D124" s="176"/>
      <c r="E124" s="177">
        <v>416843</v>
      </c>
      <c r="F124" s="176"/>
      <c r="G124" s="71">
        <v>12500</v>
      </c>
      <c r="H124" s="176"/>
      <c r="I124" s="72">
        <v>0</v>
      </c>
      <c r="J124" s="72"/>
      <c r="K124" s="72">
        <v>0</v>
      </c>
      <c r="L124" s="72"/>
      <c r="M124" s="72">
        <f t="shared" si="2"/>
        <v>0</v>
      </c>
      <c r="N124" s="72"/>
      <c r="O124" s="72">
        <v>5210537500</v>
      </c>
      <c r="P124" s="72"/>
      <c r="Q124" s="72">
        <v>-56482791</v>
      </c>
      <c r="R124" s="72"/>
      <c r="S124" s="72">
        <f t="shared" si="3"/>
        <v>5154054709</v>
      </c>
    </row>
    <row r="125" spans="1:19" ht="21.75">
      <c r="A125" s="358" t="s">
        <v>95</v>
      </c>
      <c r="B125" s="174"/>
      <c r="C125" s="175" t="s">
        <v>301</v>
      </c>
      <c r="D125" s="176">
        <v>3984345</v>
      </c>
      <c r="E125" s="177">
        <v>4234336</v>
      </c>
      <c r="F125" s="176"/>
      <c r="G125" s="71">
        <v>4200</v>
      </c>
      <c r="H125" s="176"/>
      <c r="I125" s="72">
        <v>0</v>
      </c>
      <c r="J125" s="72"/>
      <c r="K125" s="72">
        <v>0</v>
      </c>
      <c r="L125" s="72"/>
      <c r="M125" s="72">
        <f t="shared" si="2"/>
        <v>0</v>
      </c>
      <c r="N125" s="72"/>
      <c r="O125" s="72">
        <v>17784211200</v>
      </c>
      <c r="P125" s="72"/>
      <c r="Q125" s="72">
        <v>0</v>
      </c>
      <c r="R125" s="72"/>
      <c r="S125" s="72">
        <f t="shared" si="3"/>
        <v>17784211200</v>
      </c>
    </row>
    <row r="126" spans="1:19" ht="21.75">
      <c r="A126" s="358" t="s">
        <v>379</v>
      </c>
      <c r="B126" s="174"/>
      <c r="C126" s="175" t="s">
        <v>401</v>
      </c>
      <c r="D126" s="176"/>
      <c r="E126" s="177">
        <v>3000000</v>
      </c>
      <c r="F126" s="176"/>
      <c r="G126" s="71">
        <v>720</v>
      </c>
      <c r="H126" s="176"/>
      <c r="I126" s="72">
        <v>0</v>
      </c>
      <c r="J126" s="72"/>
      <c r="K126" s="72">
        <v>0</v>
      </c>
      <c r="L126" s="72"/>
      <c r="M126" s="72">
        <f t="shared" si="2"/>
        <v>0</v>
      </c>
      <c r="N126" s="72"/>
      <c r="O126" s="72">
        <v>2160000000</v>
      </c>
      <c r="P126" s="72"/>
      <c r="Q126" s="72">
        <v>0</v>
      </c>
      <c r="R126" s="72"/>
      <c r="S126" s="72">
        <f t="shared" si="3"/>
        <v>2160000000</v>
      </c>
    </row>
    <row r="127" spans="1:19" ht="21.75">
      <c r="A127" s="358" t="s">
        <v>271</v>
      </c>
      <c r="B127" s="174"/>
      <c r="C127" s="175" t="s">
        <v>454</v>
      </c>
      <c r="D127" s="176"/>
      <c r="E127" s="177">
        <v>1003980</v>
      </c>
      <c r="F127" s="176"/>
      <c r="G127" s="71">
        <v>5532</v>
      </c>
      <c r="H127" s="176"/>
      <c r="I127" s="72">
        <v>0</v>
      </c>
      <c r="J127" s="72"/>
      <c r="K127" s="72">
        <v>0</v>
      </c>
      <c r="L127" s="72"/>
      <c r="M127" s="72">
        <f t="shared" si="2"/>
        <v>0</v>
      </c>
      <c r="N127" s="72"/>
      <c r="O127" s="72">
        <v>5554017360</v>
      </c>
      <c r="P127" s="72"/>
      <c r="Q127" s="72">
        <v>0</v>
      </c>
      <c r="R127" s="72"/>
      <c r="S127" s="72">
        <f t="shared" si="3"/>
        <v>5554017360</v>
      </c>
    </row>
    <row r="128" spans="1:19" ht="21.75">
      <c r="A128" s="358" t="s">
        <v>169</v>
      </c>
      <c r="B128" s="174"/>
      <c r="C128" s="175" t="s">
        <v>440</v>
      </c>
      <c r="D128" s="176"/>
      <c r="E128" s="177">
        <v>5417290</v>
      </c>
      <c r="F128" s="176"/>
      <c r="G128" s="71">
        <v>3935</v>
      </c>
      <c r="H128" s="176"/>
      <c r="I128" s="72">
        <v>0</v>
      </c>
      <c r="J128" s="72"/>
      <c r="K128" s="72">
        <v>0</v>
      </c>
      <c r="L128" s="72"/>
      <c r="M128" s="72">
        <f t="shared" si="2"/>
        <v>0</v>
      </c>
      <c r="N128" s="72"/>
      <c r="O128" s="72">
        <v>21317036150</v>
      </c>
      <c r="P128" s="72"/>
      <c r="Q128" s="72">
        <v>0</v>
      </c>
      <c r="R128" s="72"/>
      <c r="S128" s="72">
        <f t="shared" si="3"/>
        <v>21317036150</v>
      </c>
    </row>
    <row r="129" spans="1:19" ht="21.75">
      <c r="A129" s="358" t="s">
        <v>171</v>
      </c>
      <c r="B129" s="174"/>
      <c r="C129" s="175" t="s">
        <v>482</v>
      </c>
      <c r="D129" s="176"/>
      <c r="E129" s="177">
        <v>432989</v>
      </c>
      <c r="F129" s="176"/>
      <c r="G129" s="71">
        <v>7500</v>
      </c>
      <c r="H129" s="176"/>
      <c r="I129" s="72">
        <v>0</v>
      </c>
      <c r="J129" s="72"/>
      <c r="K129" s="72">
        <v>0</v>
      </c>
      <c r="L129" s="72"/>
      <c r="M129" s="72">
        <f t="shared" si="2"/>
        <v>0</v>
      </c>
      <c r="N129" s="72"/>
      <c r="O129" s="72">
        <v>3247417500</v>
      </c>
      <c r="P129" s="72"/>
      <c r="Q129" s="72">
        <v>-162687799</v>
      </c>
      <c r="R129" s="72"/>
      <c r="S129" s="72">
        <f t="shared" si="3"/>
        <v>3084729701</v>
      </c>
    </row>
    <row r="130" spans="1:19" ht="21.75">
      <c r="A130" s="358" t="s">
        <v>242</v>
      </c>
      <c r="B130" s="174"/>
      <c r="C130" s="175" t="s">
        <v>460</v>
      </c>
      <c r="D130" s="176"/>
      <c r="E130" s="177">
        <v>1413100</v>
      </c>
      <c r="F130" s="176"/>
      <c r="G130" s="71">
        <v>1500</v>
      </c>
      <c r="H130" s="176"/>
      <c r="I130" s="72">
        <v>0</v>
      </c>
      <c r="J130" s="72"/>
      <c r="K130" s="72">
        <v>0</v>
      </c>
      <c r="L130" s="72"/>
      <c r="M130" s="72">
        <f t="shared" si="2"/>
        <v>0</v>
      </c>
      <c r="N130" s="72"/>
      <c r="O130" s="72">
        <v>2119650000</v>
      </c>
      <c r="P130" s="72"/>
      <c r="Q130" s="72">
        <v>-80987945</v>
      </c>
      <c r="R130" s="72"/>
      <c r="S130" s="72">
        <f t="shared" si="3"/>
        <v>2038662055</v>
      </c>
    </row>
    <row r="131" spans="1:19" ht="21.75">
      <c r="A131" s="358" t="s">
        <v>272</v>
      </c>
      <c r="B131" s="174"/>
      <c r="C131" s="175" t="s">
        <v>303</v>
      </c>
      <c r="D131" s="176">
        <v>2219908</v>
      </c>
      <c r="E131" s="177">
        <v>1924930</v>
      </c>
      <c r="F131" s="176"/>
      <c r="G131" s="71">
        <v>1200</v>
      </c>
      <c r="H131" s="176"/>
      <c r="I131" s="72">
        <v>0</v>
      </c>
      <c r="J131" s="72"/>
      <c r="K131" s="72">
        <v>0</v>
      </c>
      <c r="L131" s="72"/>
      <c r="M131" s="72">
        <f t="shared" si="2"/>
        <v>0</v>
      </c>
      <c r="N131" s="72"/>
      <c r="O131" s="72">
        <v>2309916000</v>
      </c>
      <c r="P131" s="72"/>
      <c r="Q131" s="72">
        <v>0</v>
      </c>
      <c r="R131" s="72"/>
      <c r="S131" s="72">
        <f t="shared" si="3"/>
        <v>2309916000</v>
      </c>
    </row>
    <row r="132" spans="1:19" ht="21.75">
      <c r="A132" s="358" t="s">
        <v>243</v>
      </c>
      <c r="B132" s="174"/>
      <c r="C132" s="175" t="s">
        <v>412</v>
      </c>
      <c r="D132" s="176"/>
      <c r="E132" s="177">
        <v>2675700</v>
      </c>
      <c r="F132" s="176"/>
      <c r="G132" s="71">
        <v>820</v>
      </c>
      <c r="H132" s="176"/>
      <c r="I132" s="72">
        <v>0</v>
      </c>
      <c r="J132" s="72"/>
      <c r="K132" s="72">
        <v>0</v>
      </c>
      <c r="L132" s="72"/>
      <c r="M132" s="72">
        <f t="shared" si="2"/>
        <v>0</v>
      </c>
      <c r="N132" s="72"/>
      <c r="O132" s="72">
        <v>2194074000</v>
      </c>
      <c r="P132" s="72"/>
      <c r="Q132" s="72">
        <v>0</v>
      </c>
      <c r="R132" s="72"/>
      <c r="S132" s="72">
        <f t="shared" si="3"/>
        <v>2194074000</v>
      </c>
    </row>
    <row r="133" spans="1:19" ht="21.75">
      <c r="A133" s="358" t="s">
        <v>244</v>
      </c>
      <c r="B133" s="174"/>
      <c r="C133" s="175" t="s">
        <v>523</v>
      </c>
      <c r="D133" s="176"/>
      <c r="E133" s="177">
        <v>10281868</v>
      </c>
      <c r="F133" s="176"/>
      <c r="G133" s="71">
        <v>120</v>
      </c>
      <c r="H133" s="176"/>
      <c r="I133" s="72">
        <v>1233824160</v>
      </c>
      <c r="J133" s="72"/>
      <c r="K133" s="72">
        <v>-82044573</v>
      </c>
      <c r="L133" s="72"/>
      <c r="M133" s="72">
        <f t="shared" si="2"/>
        <v>1151779587</v>
      </c>
      <c r="N133" s="72"/>
      <c r="O133" s="72">
        <v>1233824160</v>
      </c>
      <c r="P133" s="72"/>
      <c r="Q133" s="72">
        <v>-82044573</v>
      </c>
      <c r="R133" s="72"/>
      <c r="S133" s="72">
        <f t="shared" si="3"/>
        <v>1151779587</v>
      </c>
    </row>
    <row r="134" spans="1:19" ht="21.75">
      <c r="A134" s="358" t="s">
        <v>198</v>
      </c>
      <c r="B134" s="174"/>
      <c r="C134" s="175" t="s">
        <v>348</v>
      </c>
      <c r="D134" s="176"/>
      <c r="E134" s="177">
        <v>6968053</v>
      </c>
      <c r="F134" s="176"/>
      <c r="G134" s="71">
        <v>150</v>
      </c>
      <c r="H134" s="176"/>
      <c r="I134" s="72">
        <v>0</v>
      </c>
      <c r="J134" s="72"/>
      <c r="K134" s="72">
        <v>0</v>
      </c>
      <c r="L134" s="72"/>
      <c r="M134" s="72">
        <f t="shared" si="2"/>
        <v>0</v>
      </c>
      <c r="N134" s="72"/>
      <c r="O134" s="72">
        <v>1045207950</v>
      </c>
      <c r="P134" s="72"/>
      <c r="Q134" s="72">
        <v>0</v>
      </c>
      <c r="R134" s="72"/>
      <c r="S134" s="72">
        <f t="shared" si="3"/>
        <v>1045207950</v>
      </c>
    </row>
    <row r="135" spans="1:19" ht="21.75">
      <c r="A135" s="358" t="s">
        <v>178</v>
      </c>
      <c r="B135" s="174"/>
      <c r="C135" s="175" t="s">
        <v>484</v>
      </c>
      <c r="D135" s="176"/>
      <c r="E135" s="177">
        <v>1288680</v>
      </c>
      <c r="F135" s="176"/>
      <c r="G135" s="71">
        <v>2950</v>
      </c>
      <c r="H135" s="176"/>
      <c r="I135" s="72">
        <v>0</v>
      </c>
      <c r="J135" s="72"/>
      <c r="K135" s="72">
        <v>0</v>
      </c>
      <c r="L135" s="72"/>
      <c r="M135" s="72">
        <f t="shared" si="2"/>
        <v>0</v>
      </c>
      <c r="N135" s="72"/>
      <c r="O135" s="72">
        <v>3801606000</v>
      </c>
      <c r="P135" s="72"/>
      <c r="Q135" s="72">
        <v>-472065052</v>
      </c>
      <c r="R135" s="72"/>
      <c r="S135" s="72">
        <f t="shared" si="3"/>
        <v>3329540948</v>
      </c>
    </row>
    <row r="136" spans="1:19" ht="21.75">
      <c r="A136" s="358" t="s">
        <v>148</v>
      </c>
      <c r="B136" s="174"/>
      <c r="C136" s="175" t="s">
        <v>299</v>
      </c>
      <c r="D136" s="176">
        <v>108155</v>
      </c>
      <c r="E136" s="177">
        <v>600617</v>
      </c>
      <c r="F136" s="176"/>
      <c r="G136" s="71">
        <v>8300</v>
      </c>
      <c r="H136" s="176"/>
      <c r="I136" s="72">
        <v>0</v>
      </c>
      <c r="J136" s="72"/>
      <c r="K136" s="72">
        <v>0</v>
      </c>
      <c r="L136" s="72"/>
      <c r="M136" s="72">
        <f t="shared" si="2"/>
        <v>0</v>
      </c>
      <c r="N136" s="72"/>
      <c r="O136" s="72">
        <v>4985121100</v>
      </c>
      <c r="P136" s="72"/>
      <c r="Q136" s="72">
        <v>0</v>
      </c>
      <c r="R136" s="72"/>
      <c r="S136" s="72">
        <f t="shared" si="3"/>
        <v>4985121100</v>
      </c>
    </row>
    <row r="137" spans="1:19" ht="21.75">
      <c r="A137" s="358" t="s">
        <v>130</v>
      </c>
      <c r="B137" s="174"/>
      <c r="C137" s="175" t="s">
        <v>445</v>
      </c>
      <c r="D137" s="176"/>
      <c r="E137" s="177">
        <v>7582457</v>
      </c>
      <c r="F137" s="176"/>
      <c r="G137" s="71">
        <v>470</v>
      </c>
      <c r="H137" s="176"/>
      <c r="I137" s="72">
        <v>0</v>
      </c>
      <c r="J137" s="72"/>
      <c r="K137" s="72">
        <v>0</v>
      </c>
      <c r="L137" s="72"/>
      <c r="M137" s="72">
        <f t="shared" ref="M137:M200" si="4">I137+K137</f>
        <v>0</v>
      </c>
      <c r="N137" s="72"/>
      <c r="O137" s="72">
        <v>3563754790</v>
      </c>
      <c r="P137" s="72"/>
      <c r="Q137" s="72">
        <v>0</v>
      </c>
      <c r="R137" s="72"/>
      <c r="S137" s="72">
        <f t="shared" ref="S137:S200" si="5">O137+Q137</f>
        <v>3563754790</v>
      </c>
    </row>
    <row r="138" spans="1:19" ht="21.75">
      <c r="A138" s="358" t="s">
        <v>289</v>
      </c>
      <c r="B138" s="174"/>
      <c r="C138" s="175" t="s">
        <v>513</v>
      </c>
      <c r="D138" s="176"/>
      <c r="E138" s="177">
        <v>9971591</v>
      </c>
      <c r="F138" s="176"/>
      <c r="G138" s="71">
        <v>375</v>
      </c>
      <c r="H138" s="176"/>
      <c r="I138" s="72">
        <v>3739346625</v>
      </c>
      <c r="J138" s="72"/>
      <c r="K138" s="72">
        <v>-175739528</v>
      </c>
      <c r="L138" s="72"/>
      <c r="M138" s="72">
        <f t="shared" si="4"/>
        <v>3563607097</v>
      </c>
      <c r="N138" s="72"/>
      <c r="O138" s="72">
        <v>3739346625</v>
      </c>
      <c r="P138" s="72"/>
      <c r="Q138" s="72">
        <v>-175739528</v>
      </c>
      <c r="R138" s="72"/>
      <c r="S138" s="72">
        <f t="shared" si="5"/>
        <v>3563607097</v>
      </c>
    </row>
    <row r="139" spans="1:19" ht="21.75">
      <c r="A139" s="358" t="s">
        <v>190</v>
      </c>
      <c r="B139" s="174"/>
      <c r="C139" s="175" t="s">
        <v>291</v>
      </c>
      <c r="D139" s="176"/>
      <c r="E139" s="177">
        <v>2339549</v>
      </c>
      <c r="F139" s="176"/>
      <c r="G139" s="71">
        <v>1350</v>
      </c>
      <c r="H139" s="176"/>
      <c r="I139" s="72">
        <v>0</v>
      </c>
      <c r="J139" s="72"/>
      <c r="K139" s="72">
        <v>0</v>
      </c>
      <c r="L139" s="72"/>
      <c r="M139" s="72">
        <f t="shared" si="4"/>
        <v>0</v>
      </c>
      <c r="N139" s="72"/>
      <c r="O139" s="72">
        <v>3158391150</v>
      </c>
      <c r="P139" s="72"/>
      <c r="Q139" s="72">
        <v>0</v>
      </c>
      <c r="R139" s="72"/>
      <c r="S139" s="72">
        <f t="shared" si="5"/>
        <v>3158391150</v>
      </c>
    </row>
    <row r="140" spans="1:19" ht="21.75">
      <c r="A140" s="358" t="s">
        <v>110</v>
      </c>
      <c r="B140" s="174"/>
      <c r="C140" s="175" t="s">
        <v>294</v>
      </c>
      <c r="D140" s="176"/>
      <c r="E140" s="177">
        <v>1809077</v>
      </c>
      <c r="F140" s="176"/>
      <c r="G140" s="71">
        <v>550</v>
      </c>
      <c r="H140" s="176"/>
      <c r="I140" s="72">
        <v>0</v>
      </c>
      <c r="J140" s="72"/>
      <c r="K140" s="72">
        <v>0</v>
      </c>
      <c r="L140" s="72"/>
      <c r="M140" s="72">
        <f t="shared" si="4"/>
        <v>0</v>
      </c>
      <c r="N140" s="72"/>
      <c r="O140" s="72">
        <v>994992350</v>
      </c>
      <c r="P140" s="72"/>
      <c r="Q140" s="72">
        <v>0</v>
      </c>
      <c r="R140" s="72"/>
      <c r="S140" s="72">
        <f t="shared" si="5"/>
        <v>994992350</v>
      </c>
    </row>
    <row r="141" spans="1:19" ht="21.75">
      <c r="A141" s="358" t="s">
        <v>94</v>
      </c>
      <c r="B141" s="174"/>
      <c r="C141" s="175" t="s">
        <v>421</v>
      </c>
      <c r="D141" s="176"/>
      <c r="E141" s="177">
        <v>20849118</v>
      </c>
      <c r="F141" s="176"/>
      <c r="G141" s="71">
        <v>105</v>
      </c>
      <c r="H141" s="176"/>
      <c r="I141" s="72">
        <v>0</v>
      </c>
      <c r="J141" s="72"/>
      <c r="K141" s="72">
        <v>0</v>
      </c>
      <c r="L141" s="72"/>
      <c r="M141" s="72">
        <f t="shared" si="4"/>
        <v>0</v>
      </c>
      <c r="N141" s="72"/>
      <c r="O141" s="72">
        <v>2189157390</v>
      </c>
      <c r="P141" s="72"/>
      <c r="Q141" s="72">
        <v>0</v>
      </c>
      <c r="R141" s="72"/>
      <c r="S141" s="72">
        <f t="shared" si="5"/>
        <v>2189157390</v>
      </c>
    </row>
    <row r="142" spans="1:19" ht="21.75">
      <c r="A142" s="358" t="s">
        <v>138</v>
      </c>
      <c r="B142" s="174"/>
      <c r="C142" s="175" t="s">
        <v>292</v>
      </c>
      <c r="D142" s="176">
        <v>1976188</v>
      </c>
      <c r="E142" s="177">
        <v>3620353</v>
      </c>
      <c r="F142" s="176"/>
      <c r="G142" s="71">
        <v>750</v>
      </c>
      <c r="H142" s="176"/>
      <c r="I142" s="72">
        <v>0</v>
      </c>
      <c r="J142" s="72"/>
      <c r="K142" s="72">
        <v>0</v>
      </c>
      <c r="L142" s="72"/>
      <c r="M142" s="72">
        <f t="shared" si="4"/>
        <v>0</v>
      </c>
      <c r="N142" s="72"/>
      <c r="O142" s="72">
        <v>2715264750</v>
      </c>
      <c r="P142" s="72"/>
      <c r="Q142" s="72">
        <v>0</v>
      </c>
      <c r="R142" s="72"/>
      <c r="S142" s="72">
        <f t="shared" si="5"/>
        <v>2715264750</v>
      </c>
    </row>
    <row r="143" spans="1:19" ht="21.75">
      <c r="A143" s="358" t="s">
        <v>380</v>
      </c>
      <c r="B143" s="174"/>
      <c r="C143" s="175" t="s">
        <v>524</v>
      </c>
      <c r="D143" s="176"/>
      <c r="E143" s="177">
        <v>5715790</v>
      </c>
      <c r="F143" s="176"/>
      <c r="G143" s="71">
        <v>930</v>
      </c>
      <c r="H143" s="176"/>
      <c r="I143" s="72">
        <v>5315684700</v>
      </c>
      <c r="J143" s="72"/>
      <c r="K143" s="72">
        <v>-366131344</v>
      </c>
      <c r="L143" s="72"/>
      <c r="M143" s="72">
        <f t="shared" si="4"/>
        <v>4949553356</v>
      </c>
      <c r="N143" s="72"/>
      <c r="O143" s="72">
        <v>5315684700</v>
      </c>
      <c r="P143" s="72"/>
      <c r="Q143" s="72">
        <v>-366131344</v>
      </c>
      <c r="R143" s="72"/>
      <c r="S143" s="72">
        <f t="shared" si="5"/>
        <v>4949553356</v>
      </c>
    </row>
    <row r="144" spans="1:19" ht="21.75">
      <c r="A144" s="358" t="s">
        <v>381</v>
      </c>
      <c r="B144" s="174"/>
      <c r="C144" s="175" t="s">
        <v>526</v>
      </c>
      <c r="D144" s="176"/>
      <c r="E144" s="177">
        <v>6739795</v>
      </c>
      <c r="F144" s="176"/>
      <c r="G144" s="71">
        <v>300</v>
      </c>
      <c r="H144" s="176"/>
      <c r="I144" s="72">
        <v>2021938500</v>
      </c>
      <c r="J144" s="72"/>
      <c r="K144" s="72">
        <v>-219722255</v>
      </c>
      <c r="L144" s="72"/>
      <c r="M144" s="72">
        <f t="shared" si="4"/>
        <v>1802216245</v>
      </c>
      <c r="N144" s="72"/>
      <c r="O144" s="72">
        <v>2021938500</v>
      </c>
      <c r="P144" s="72"/>
      <c r="Q144" s="72">
        <v>-219722255</v>
      </c>
      <c r="R144" s="72"/>
      <c r="S144" s="72">
        <f t="shared" si="5"/>
        <v>1802216245</v>
      </c>
    </row>
    <row r="145" spans="1:19" ht="21.75">
      <c r="A145" s="358" t="s">
        <v>205</v>
      </c>
      <c r="B145" s="174"/>
      <c r="C145" s="175" t="s">
        <v>472</v>
      </c>
      <c r="D145" s="176"/>
      <c r="E145" s="177">
        <v>9600972</v>
      </c>
      <c r="F145" s="176"/>
      <c r="G145" s="71">
        <v>25</v>
      </c>
      <c r="H145" s="176"/>
      <c r="I145" s="72">
        <v>0</v>
      </c>
      <c r="J145" s="72"/>
      <c r="K145" s="72">
        <v>0</v>
      </c>
      <c r="L145" s="72"/>
      <c r="M145" s="72">
        <f t="shared" si="4"/>
        <v>0</v>
      </c>
      <c r="N145" s="72"/>
      <c r="O145" s="72">
        <v>240024300</v>
      </c>
      <c r="P145" s="72"/>
      <c r="Q145" s="72">
        <v>-9928779</v>
      </c>
      <c r="R145" s="72"/>
      <c r="S145" s="72">
        <f t="shared" si="5"/>
        <v>230095521</v>
      </c>
    </row>
    <row r="146" spans="1:19" ht="21.75">
      <c r="A146" s="358" t="s">
        <v>89</v>
      </c>
      <c r="B146" s="174"/>
      <c r="C146" s="175" t="s">
        <v>480</v>
      </c>
      <c r="D146" s="176"/>
      <c r="E146" s="177">
        <v>5409654</v>
      </c>
      <c r="F146" s="176"/>
      <c r="G146" s="71">
        <v>260</v>
      </c>
      <c r="H146" s="176"/>
      <c r="I146" s="72">
        <v>0</v>
      </c>
      <c r="J146" s="72"/>
      <c r="K146" s="72">
        <v>0</v>
      </c>
      <c r="L146" s="72"/>
      <c r="M146" s="72">
        <f t="shared" si="4"/>
        <v>0</v>
      </c>
      <c r="N146" s="72"/>
      <c r="O146" s="72">
        <v>1406510040</v>
      </c>
      <c r="P146" s="72"/>
      <c r="Q146" s="72">
        <v>-51955516</v>
      </c>
      <c r="R146" s="72"/>
      <c r="S146" s="72">
        <f t="shared" si="5"/>
        <v>1354554524</v>
      </c>
    </row>
    <row r="147" spans="1:19" ht="21.75">
      <c r="A147" s="358" t="s">
        <v>137</v>
      </c>
      <c r="B147" s="174"/>
      <c r="C147" s="175" t="s">
        <v>302</v>
      </c>
      <c r="D147" s="176">
        <v>365663</v>
      </c>
      <c r="E147" s="177">
        <v>10134330</v>
      </c>
      <c r="F147" s="176"/>
      <c r="G147" s="71">
        <v>640</v>
      </c>
      <c r="H147" s="176"/>
      <c r="I147" s="72">
        <v>0</v>
      </c>
      <c r="J147" s="72"/>
      <c r="K147" s="72">
        <v>0</v>
      </c>
      <c r="L147" s="72"/>
      <c r="M147" s="72">
        <f t="shared" si="4"/>
        <v>0</v>
      </c>
      <c r="N147" s="72"/>
      <c r="O147" s="72">
        <v>6485971200</v>
      </c>
      <c r="P147" s="72"/>
      <c r="Q147" s="72">
        <v>0</v>
      </c>
      <c r="R147" s="72"/>
      <c r="S147" s="72">
        <f t="shared" si="5"/>
        <v>6485971200</v>
      </c>
    </row>
    <row r="148" spans="1:19" ht="21.75">
      <c r="A148" s="358" t="s">
        <v>147</v>
      </c>
      <c r="B148" s="174"/>
      <c r="C148" s="175" t="s">
        <v>306</v>
      </c>
      <c r="D148" s="176">
        <v>569239</v>
      </c>
      <c r="E148" s="177">
        <v>808373</v>
      </c>
      <c r="F148" s="176"/>
      <c r="G148" s="71">
        <v>800</v>
      </c>
      <c r="H148" s="176"/>
      <c r="I148" s="72">
        <v>0</v>
      </c>
      <c r="J148" s="72"/>
      <c r="K148" s="72">
        <v>0</v>
      </c>
      <c r="L148" s="72"/>
      <c r="M148" s="72">
        <f t="shared" si="4"/>
        <v>0</v>
      </c>
      <c r="N148" s="72"/>
      <c r="O148" s="72">
        <v>646698400</v>
      </c>
      <c r="P148" s="72"/>
      <c r="Q148" s="72">
        <v>0</v>
      </c>
      <c r="R148" s="72"/>
      <c r="S148" s="72">
        <f t="shared" si="5"/>
        <v>646698400</v>
      </c>
    </row>
    <row r="149" spans="1:19" ht="21.75">
      <c r="A149" s="358" t="s">
        <v>211</v>
      </c>
      <c r="B149" s="174"/>
      <c r="C149" s="175" t="s">
        <v>461</v>
      </c>
      <c r="D149" s="176"/>
      <c r="E149" s="177">
        <v>7717125</v>
      </c>
      <c r="F149" s="176"/>
      <c r="G149" s="71">
        <v>250</v>
      </c>
      <c r="H149" s="176"/>
      <c r="I149" s="72">
        <v>0</v>
      </c>
      <c r="J149" s="72"/>
      <c r="K149" s="72">
        <v>0</v>
      </c>
      <c r="L149" s="72"/>
      <c r="M149" s="72">
        <f t="shared" si="4"/>
        <v>0</v>
      </c>
      <c r="N149" s="72"/>
      <c r="O149" s="72">
        <v>1929281250</v>
      </c>
      <c r="P149" s="72"/>
      <c r="Q149" s="72">
        <v>-109674903</v>
      </c>
      <c r="R149" s="72"/>
      <c r="S149" s="72">
        <f t="shared" si="5"/>
        <v>1819606347</v>
      </c>
    </row>
    <row r="150" spans="1:19" ht="21.75">
      <c r="A150" s="358" t="s">
        <v>181</v>
      </c>
      <c r="B150" s="174"/>
      <c r="C150" s="175" t="s">
        <v>307</v>
      </c>
      <c r="D150" s="176">
        <v>710475</v>
      </c>
      <c r="E150" s="177">
        <v>3314649</v>
      </c>
      <c r="F150" s="176"/>
      <c r="G150" s="71">
        <v>45</v>
      </c>
      <c r="H150" s="176"/>
      <c r="I150" s="72">
        <v>0</v>
      </c>
      <c r="J150" s="72"/>
      <c r="K150" s="72">
        <v>0</v>
      </c>
      <c r="L150" s="72"/>
      <c r="M150" s="72">
        <f t="shared" si="4"/>
        <v>0</v>
      </c>
      <c r="N150" s="72"/>
      <c r="O150" s="72">
        <v>149159205</v>
      </c>
      <c r="P150" s="72"/>
      <c r="Q150" s="72">
        <v>0</v>
      </c>
      <c r="R150" s="72"/>
      <c r="S150" s="72">
        <f t="shared" si="5"/>
        <v>149159205</v>
      </c>
    </row>
    <row r="151" spans="1:19" ht="21.75">
      <c r="A151" s="358" t="s">
        <v>187</v>
      </c>
      <c r="B151" s="174"/>
      <c r="C151" s="175" t="s">
        <v>308</v>
      </c>
      <c r="D151" s="176">
        <v>104826</v>
      </c>
      <c r="E151" s="177">
        <v>6219753</v>
      </c>
      <c r="F151" s="176"/>
      <c r="G151" s="71">
        <v>550</v>
      </c>
      <c r="H151" s="176"/>
      <c r="I151" s="72">
        <v>0</v>
      </c>
      <c r="J151" s="72"/>
      <c r="K151" s="72">
        <v>0</v>
      </c>
      <c r="L151" s="72"/>
      <c r="M151" s="72">
        <f t="shared" si="4"/>
        <v>0</v>
      </c>
      <c r="N151" s="72"/>
      <c r="O151" s="72">
        <v>3420864150</v>
      </c>
      <c r="P151" s="72"/>
      <c r="Q151" s="72">
        <v>0</v>
      </c>
      <c r="R151" s="72"/>
      <c r="S151" s="72">
        <f t="shared" si="5"/>
        <v>3420864150</v>
      </c>
    </row>
    <row r="152" spans="1:19" ht="21.75">
      <c r="A152" s="358" t="s">
        <v>187</v>
      </c>
      <c r="B152" s="174"/>
      <c r="C152" s="175" t="s">
        <v>515</v>
      </c>
      <c r="D152" s="176"/>
      <c r="E152" s="177">
        <v>5772179</v>
      </c>
      <c r="F152" s="176"/>
      <c r="G152" s="71">
        <v>850</v>
      </c>
      <c r="H152" s="176"/>
      <c r="I152" s="72">
        <v>4906352150</v>
      </c>
      <c r="J152" s="72"/>
      <c r="K152" s="72">
        <v>0</v>
      </c>
      <c r="L152" s="72"/>
      <c r="M152" s="72">
        <f t="shared" si="4"/>
        <v>4906352150</v>
      </c>
      <c r="N152" s="72"/>
      <c r="O152" s="72">
        <v>4906352150</v>
      </c>
      <c r="P152" s="72"/>
      <c r="Q152" s="72">
        <v>0</v>
      </c>
      <c r="R152" s="72"/>
      <c r="S152" s="72">
        <f t="shared" si="5"/>
        <v>4906352150</v>
      </c>
    </row>
    <row r="153" spans="1:19" ht="18">
      <c r="A153" s="358" t="s">
        <v>261</v>
      </c>
      <c r="C153" s="175" t="s">
        <v>309</v>
      </c>
      <c r="D153" s="176">
        <v>491633</v>
      </c>
      <c r="E153" s="177">
        <v>4417881</v>
      </c>
      <c r="G153" s="74">
        <v>1800</v>
      </c>
      <c r="I153" s="74">
        <v>0</v>
      </c>
      <c r="J153" s="178"/>
      <c r="K153" s="74">
        <v>0</v>
      </c>
      <c r="L153" s="178"/>
      <c r="M153" s="72">
        <f t="shared" si="4"/>
        <v>0</v>
      </c>
      <c r="N153" s="178"/>
      <c r="O153" s="74">
        <v>7952185800</v>
      </c>
      <c r="P153" s="178"/>
      <c r="Q153" s="74">
        <v>0</v>
      </c>
      <c r="R153" s="178"/>
      <c r="S153" s="72">
        <f t="shared" si="5"/>
        <v>7952185800</v>
      </c>
    </row>
    <row r="154" spans="1:19" ht="21.75">
      <c r="A154" s="358" t="s">
        <v>90</v>
      </c>
      <c r="B154" s="174"/>
      <c r="C154" s="175" t="s">
        <v>295</v>
      </c>
      <c r="D154" s="176">
        <v>226122</v>
      </c>
      <c r="E154" s="177">
        <v>12816015</v>
      </c>
      <c r="F154" s="176"/>
      <c r="G154" s="71">
        <v>46</v>
      </c>
      <c r="H154" s="176"/>
      <c r="I154" s="72">
        <v>0</v>
      </c>
      <c r="J154" s="72"/>
      <c r="K154" s="72">
        <v>0</v>
      </c>
      <c r="L154" s="72"/>
      <c r="M154" s="72">
        <f t="shared" si="4"/>
        <v>0</v>
      </c>
      <c r="N154" s="72"/>
      <c r="O154" s="72">
        <v>589536690</v>
      </c>
      <c r="P154" s="72"/>
      <c r="Q154" s="72">
        <v>0</v>
      </c>
      <c r="R154" s="72"/>
      <c r="S154" s="72">
        <f t="shared" si="5"/>
        <v>589536690</v>
      </c>
    </row>
    <row r="155" spans="1:19" ht="21.75">
      <c r="A155" s="358" t="s">
        <v>105</v>
      </c>
      <c r="B155" s="174"/>
      <c r="C155" s="175" t="s">
        <v>496</v>
      </c>
      <c r="D155" s="176"/>
      <c r="E155" s="177">
        <v>3177191</v>
      </c>
      <c r="F155" s="176"/>
      <c r="G155" s="71">
        <v>1630</v>
      </c>
      <c r="H155" s="176"/>
      <c r="I155" s="72">
        <v>5178821330</v>
      </c>
      <c r="J155" s="72"/>
      <c r="K155" s="72">
        <v>-741568313</v>
      </c>
      <c r="L155" s="72"/>
      <c r="M155" s="72">
        <f t="shared" si="4"/>
        <v>4437253017</v>
      </c>
      <c r="N155" s="72"/>
      <c r="O155" s="72">
        <v>5178821330</v>
      </c>
      <c r="P155" s="72"/>
      <c r="Q155" s="72">
        <v>-741568313</v>
      </c>
      <c r="R155" s="72"/>
      <c r="S155" s="72">
        <f t="shared" si="5"/>
        <v>4437253017</v>
      </c>
    </row>
    <row r="156" spans="1:19" ht="21.75">
      <c r="A156" s="358" t="s">
        <v>174</v>
      </c>
      <c r="B156" s="174"/>
      <c r="C156" s="175" t="s">
        <v>295</v>
      </c>
      <c r="D156" s="176">
        <v>528705</v>
      </c>
      <c r="E156" s="177">
        <v>3667501</v>
      </c>
      <c r="F156" s="176"/>
      <c r="G156" s="71">
        <v>500</v>
      </c>
      <c r="H156" s="176"/>
      <c r="I156" s="72">
        <v>0</v>
      </c>
      <c r="J156" s="72"/>
      <c r="K156" s="72">
        <v>0</v>
      </c>
      <c r="L156" s="72"/>
      <c r="M156" s="72">
        <f t="shared" si="4"/>
        <v>0</v>
      </c>
      <c r="N156" s="72"/>
      <c r="O156" s="72">
        <v>1833750500</v>
      </c>
      <c r="P156" s="72"/>
      <c r="Q156" s="72">
        <v>0</v>
      </c>
      <c r="R156" s="72"/>
      <c r="S156" s="72">
        <f t="shared" si="5"/>
        <v>1833750500</v>
      </c>
    </row>
    <row r="157" spans="1:19" ht="21.75">
      <c r="A157" s="358" t="s">
        <v>123</v>
      </c>
      <c r="B157" s="174"/>
      <c r="C157" s="175" t="s">
        <v>296</v>
      </c>
      <c r="D157" s="176">
        <v>7612002</v>
      </c>
      <c r="E157" s="177">
        <v>444089</v>
      </c>
      <c r="F157" s="176"/>
      <c r="G157" s="71">
        <v>300</v>
      </c>
      <c r="H157" s="176"/>
      <c r="I157" s="72">
        <v>0</v>
      </c>
      <c r="J157" s="72"/>
      <c r="K157" s="72">
        <v>0</v>
      </c>
      <c r="L157" s="72"/>
      <c r="M157" s="72">
        <f t="shared" si="4"/>
        <v>0</v>
      </c>
      <c r="N157" s="72"/>
      <c r="O157" s="72">
        <v>133226700</v>
      </c>
      <c r="P157" s="72"/>
      <c r="Q157" s="72">
        <v>0</v>
      </c>
      <c r="R157" s="72"/>
      <c r="S157" s="72">
        <f t="shared" si="5"/>
        <v>133226700</v>
      </c>
    </row>
    <row r="158" spans="1:19" ht="21.75">
      <c r="A158" s="358" t="s">
        <v>220</v>
      </c>
      <c r="B158" s="174"/>
      <c r="C158" s="175" t="s">
        <v>291</v>
      </c>
      <c r="D158" s="176">
        <v>104252</v>
      </c>
      <c r="E158" s="177">
        <v>59743</v>
      </c>
      <c r="F158" s="176"/>
      <c r="G158" s="71">
        <v>6200</v>
      </c>
      <c r="H158" s="176"/>
      <c r="I158" s="72">
        <v>0</v>
      </c>
      <c r="J158" s="72"/>
      <c r="K158" s="72">
        <v>0</v>
      </c>
      <c r="L158" s="72"/>
      <c r="M158" s="72">
        <f t="shared" si="4"/>
        <v>0</v>
      </c>
      <c r="N158" s="72"/>
      <c r="O158" s="72">
        <v>370406600</v>
      </c>
      <c r="P158" s="72"/>
      <c r="Q158" s="72">
        <v>0</v>
      </c>
      <c r="R158" s="72"/>
      <c r="S158" s="72">
        <f t="shared" si="5"/>
        <v>370406600</v>
      </c>
    </row>
    <row r="159" spans="1:19" ht="21.75">
      <c r="A159" s="358" t="s">
        <v>201</v>
      </c>
      <c r="B159" s="174"/>
      <c r="C159" s="175" t="s">
        <v>303</v>
      </c>
      <c r="D159" s="176">
        <v>1318171</v>
      </c>
      <c r="E159" s="177">
        <v>11532657</v>
      </c>
      <c r="F159" s="176"/>
      <c r="G159" s="71">
        <v>700</v>
      </c>
      <c r="H159" s="176"/>
      <c r="I159" s="72">
        <v>0</v>
      </c>
      <c r="J159" s="72"/>
      <c r="K159" s="72">
        <v>0</v>
      </c>
      <c r="L159" s="72"/>
      <c r="M159" s="72">
        <f t="shared" si="4"/>
        <v>0</v>
      </c>
      <c r="N159" s="72"/>
      <c r="O159" s="72">
        <v>8072859900</v>
      </c>
      <c r="P159" s="72"/>
      <c r="Q159" s="72">
        <v>0</v>
      </c>
      <c r="R159" s="72"/>
      <c r="S159" s="72">
        <f t="shared" si="5"/>
        <v>8072859900</v>
      </c>
    </row>
    <row r="160" spans="1:19" ht="21.75">
      <c r="A160" s="358" t="s">
        <v>204</v>
      </c>
      <c r="B160" s="174"/>
      <c r="C160" s="175" t="s">
        <v>357</v>
      </c>
      <c r="D160" s="176"/>
      <c r="E160" s="177">
        <v>6530369</v>
      </c>
      <c r="F160" s="176"/>
      <c r="G160" s="71">
        <v>600</v>
      </c>
      <c r="H160" s="176"/>
      <c r="I160" s="72">
        <v>0</v>
      </c>
      <c r="J160" s="72"/>
      <c r="K160" s="72">
        <v>0</v>
      </c>
      <c r="L160" s="72"/>
      <c r="M160" s="72">
        <f t="shared" si="4"/>
        <v>0</v>
      </c>
      <c r="N160" s="72"/>
      <c r="O160" s="72">
        <v>3918221400</v>
      </c>
      <c r="P160" s="72"/>
      <c r="Q160" s="72">
        <v>0</v>
      </c>
      <c r="R160" s="72"/>
      <c r="S160" s="72">
        <f t="shared" si="5"/>
        <v>3918221400</v>
      </c>
    </row>
    <row r="161" spans="1:19" ht="21.75">
      <c r="A161" s="358" t="s">
        <v>188</v>
      </c>
      <c r="B161" s="174"/>
      <c r="C161" s="175" t="s">
        <v>306</v>
      </c>
      <c r="D161" s="176">
        <v>6014827</v>
      </c>
      <c r="E161" s="177">
        <v>5399176</v>
      </c>
      <c r="F161" s="176"/>
      <c r="G161" s="71">
        <v>1000</v>
      </c>
      <c r="H161" s="176"/>
      <c r="I161" s="72">
        <v>0</v>
      </c>
      <c r="J161" s="72"/>
      <c r="K161" s="72">
        <v>0</v>
      </c>
      <c r="L161" s="72"/>
      <c r="M161" s="72">
        <f t="shared" si="4"/>
        <v>0</v>
      </c>
      <c r="N161" s="72"/>
      <c r="O161" s="72">
        <v>5399176000</v>
      </c>
      <c r="P161" s="72"/>
      <c r="Q161" s="72">
        <v>0</v>
      </c>
      <c r="R161" s="72"/>
      <c r="S161" s="72">
        <f t="shared" si="5"/>
        <v>5399176000</v>
      </c>
    </row>
    <row r="162" spans="1:19" ht="21.75">
      <c r="A162" s="358" t="s">
        <v>101</v>
      </c>
      <c r="B162" s="174"/>
      <c r="C162" s="175" t="s">
        <v>456</v>
      </c>
      <c r="D162" s="176"/>
      <c r="E162" s="177">
        <v>7388217</v>
      </c>
      <c r="F162" s="176"/>
      <c r="G162" s="71">
        <v>25</v>
      </c>
      <c r="H162" s="176"/>
      <c r="I162" s="72">
        <v>0</v>
      </c>
      <c r="J162" s="72"/>
      <c r="K162" s="72">
        <v>0</v>
      </c>
      <c r="L162" s="72"/>
      <c r="M162" s="72">
        <f t="shared" si="4"/>
        <v>0</v>
      </c>
      <c r="N162" s="72"/>
      <c r="O162" s="72">
        <v>184705425</v>
      </c>
      <c r="P162" s="72"/>
      <c r="Q162" s="72">
        <v>0</v>
      </c>
      <c r="R162" s="72"/>
      <c r="S162" s="72">
        <f t="shared" si="5"/>
        <v>184705425</v>
      </c>
    </row>
    <row r="163" spans="1:19" ht="21.75">
      <c r="A163" s="358" t="s">
        <v>245</v>
      </c>
      <c r="B163" s="174"/>
      <c r="C163" s="175" t="s">
        <v>519</v>
      </c>
      <c r="D163" s="176"/>
      <c r="E163" s="177">
        <v>1085274</v>
      </c>
      <c r="F163" s="176"/>
      <c r="G163" s="71">
        <v>1000</v>
      </c>
      <c r="H163" s="176"/>
      <c r="I163" s="72">
        <v>1085274000</v>
      </c>
      <c r="J163" s="72"/>
      <c r="K163" s="72">
        <v>-121466190</v>
      </c>
      <c r="L163" s="72"/>
      <c r="M163" s="72">
        <f t="shared" si="4"/>
        <v>963807810</v>
      </c>
      <c r="N163" s="72"/>
      <c r="O163" s="72">
        <v>1085274000</v>
      </c>
      <c r="P163" s="72"/>
      <c r="Q163" s="72">
        <v>-121466190</v>
      </c>
      <c r="R163" s="72"/>
      <c r="S163" s="72">
        <f t="shared" si="5"/>
        <v>963807810</v>
      </c>
    </row>
    <row r="164" spans="1:19" ht="21.75">
      <c r="A164" s="358" t="s">
        <v>146</v>
      </c>
      <c r="B164" s="174"/>
      <c r="C164" s="175" t="s">
        <v>297</v>
      </c>
      <c r="D164" s="176">
        <v>4403047</v>
      </c>
      <c r="E164" s="177">
        <v>1211195</v>
      </c>
      <c r="F164" s="176"/>
      <c r="G164" s="71">
        <v>4790</v>
      </c>
      <c r="H164" s="176"/>
      <c r="I164" s="72">
        <v>0</v>
      </c>
      <c r="J164" s="72"/>
      <c r="K164" s="72">
        <v>0</v>
      </c>
      <c r="L164" s="72"/>
      <c r="M164" s="72">
        <f t="shared" si="4"/>
        <v>0</v>
      </c>
      <c r="N164" s="72"/>
      <c r="O164" s="72">
        <v>5801624050</v>
      </c>
      <c r="P164" s="72"/>
      <c r="Q164" s="72">
        <v>0</v>
      </c>
      <c r="R164" s="72"/>
      <c r="S164" s="72">
        <f t="shared" si="5"/>
        <v>5801624050</v>
      </c>
    </row>
    <row r="165" spans="1:19" ht="21.75">
      <c r="A165" s="358" t="s">
        <v>146</v>
      </c>
      <c r="B165" s="174"/>
      <c r="C165" s="175" t="s">
        <v>525</v>
      </c>
      <c r="D165" s="176"/>
      <c r="E165" s="177">
        <v>9266022</v>
      </c>
      <c r="F165" s="176"/>
      <c r="G165" s="71">
        <v>682</v>
      </c>
      <c r="H165" s="176"/>
      <c r="I165" s="72">
        <v>6319427004</v>
      </c>
      <c r="J165" s="72"/>
      <c r="K165" s="72">
        <v>-382256202</v>
      </c>
      <c r="L165" s="72"/>
      <c r="M165" s="72">
        <f t="shared" si="4"/>
        <v>5937170802</v>
      </c>
      <c r="N165" s="72"/>
      <c r="O165" s="72">
        <v>6319427004</v>
      </c>
      <c r="P165" s="72"/>
      <c r="Q165" s="72">
        <v>-382256202</v>
      </c>
      <c r="R165" s="72"/>
      <c r="S165" s="72">
        <f t="shared" si="5"/>
        <v>5937170802</v>
      </c>
    </row>
    <row r="166" spans="1:19" ht="21.75">
      <c r="A166" s="358" t="s">
        <v>149</v>
      </c>
      <c r="B166" s="174"/>
      <c r="C166" s="175" t="s">
        <v>513</v>
      </c>
      <c r="D166" s="176"/>
      <c r="E166" s="177">
        <v>8001582</v>
      </c>
      <c r="F166" s="176"/>
      <c r="G166" s="71">
        <v>1110</v>
      </c>
      <c r="H166" s="176"/>
      <c r="I166" s="72">
        <v>8881756020</v>
      </c>
      <c r="J166" s="72"/>
      <c r="K166" s="72">
        <v>-422940763</v>
      </c>
      <c r="L166" s="72"/>
      <c r="M166" s="72">
        <f t="shared" si="4"/>
        <v>8458815257</v>
      </c>
      <c r="N166" s="72"/>
      <c r="O166" s="72">
        <v>8881756020</v>
      </c>
      <c r="P166" s="72"/>
      <c r="Q166" s="72">
        <v>-422940763</v>
      </c>
      <c r="R166" s="72"/>
      <c r="S166" s="72">
        <f t="shared" si="5"/>
        <v>8458815257</v>
      </c>
    </row>
    <row r="167" spans="1:19" ht="21.75">
      <c r="A167" s="359" t="s">
        <v>84</v>
      </c>
      <c r="B167" s="174"/>
      <c r="C167" s="175" t="s">
        <v>292</v>
      </c>
      <c r="D167" s="176">
        <v>1369159</v>
      </c>
      <c r="E167" s="177">
        <v>8644028</v>
      </c>
      <c r="F167" s="176"/>
      <c r="G167" s="71">
        <v>78</v>
      </c>
      <c r="H167" s="176"/>
      <c r="I167" s="72">
        <v>0</v>
      </c>
      <c r="J167" s="72"/>
      <c r="K167" s="72">
        <v>0</v>
      </c>
      <c r="L167" s="72"/>
      <c r="M167" s="72">
        <f t="shared" si="4"/>
        <v>0</v>
      </c>
      <c r="N167" s="72"/>
      <c r="O167" s="72">
        <v>674234184</v>
      </c>
      <c r="P167" s="72"/>
      <c r="Q167" s="72">
        <v>0</v>
      </c>
      <c r="R167" s="72"/>
      <c r="S167" s="72">
        <f t="shared" si="5"/>
        <v>674234184</v>
      </c>
    </row>
    <row r="168" spans="1:19" ht="21.75">
      <c r="A168" s="358" t="s">
        <v>113</v>
      </c>
      <c r="B168" s="174"/>
      <c r="C168" s="175" t="s">
        <v>307</v>
      </c>
      <c r="D168" s="176">
        <v>1940047</v>
      </c>
      <c r="E168" s="177">
        <v>848277</v>
      </c>
      <c r="F168" s="176"/>
      <c r="G168" s="71">
        <v>6200</v>
      </c>
      <c r="H168" s="176"/>
      <c r="I168" s="72">
        <v>0</v>
      </c>
      <c r="J168" s="72"/>
      <c r="K168" s="72">
        <v>0</v>
      </c>
      <c r="L168" s="72"/>
      <c r="M168" s="72">
        <f t="shared" si="4"/>
        <v>0</v>
      </c>
      <c r="N168" s="72"/>
      <c r="O168" s="72">
        <v>5259317400</v>
      </c>
      <c r="P168" s="72"/>
      <c r="Q168" s="72">
        <v>0</v>
      </c>
      <c r="R168" s="72"/>
      <c r="S168" s="72">
        <f t="shared" si="5"/>
        <v>5259317400</v>
      </c>
    </row>
    <row r="169" spans="1:19" ht="21.75">
      <c r="A169" s="358" t="s">
        <v>135</v>
      </c>
      <c r="B169" s="174"/>
      <c r="C169" s="175" t="s">
        <v>442</v>
      </c>
      <c r="D169" s="176"/>
      <c r="E169" s="177">
        <v>18218177</v>
      </c>
      <c r="F169" s="176"/>
      <c r="G169" s="71">
        <v>10</v>
      </c>
      <c r="H169" s="176"/>
      <c r="I169" s="72">
        <v>0</v>
      </c>
      <c r="J169" s="72"/>
      <c r="K169" s="72">
        <v>0</v>
      </c>
      <c r="L169" s="72"/>
      <c r="M169" s="72">
        <f t="shared" si="4"/>
        <v>0</v>
      </c>
      <c r="N169" s="72"/>
      <c r="O169" s="72">
        <v>182181770</v>
      </c>
      <c r="P169" s="72"/>
      <c r="Q169" s="72">
        <v>-124697</v>
      </c>
      <c r="R169" s="72"/>
      <c r="S169" s="72">
        <f t="shared" si="5"/>
        <v>182057073</v>
      </c>
    </row>
    <row r="170" spans="1:19" ht="21.75">
      <c r="A170" s="358" t="s">
        <v>165</v>
      </c>
      <c r="B170" s="174"/>
      <c r="C170" s="175" t="s">
        <v>291</v>
      </c>
      <c r="D170" s="176">
        <v>901999</v>
      </c>
      <c r="E170" s="177">
        <v>25586605</v>
      </c>
      <c r="F170" s="176"/>
      <c r="G170" s="73">
        <v>1000</v>
      </c>
      <c r="H170" s="176"/>
      <c r="I170" s="74">
        <v>0</v>
      </c>
      <c r="J170" s="74"/>
      <c r="K170" s="74">
        <v>0</v>
      </c>
      <c r="L170" s="74"/>
      <c r="M170" s="72">
        <f t="shared" si="4"/>
        <v>0</v>
      </c>
      <c r="N170" s="74"/>
      <c r="O170" s="74">
        <v>25586605000</v>
      </c>
      <c r="P170" s="74"/>
      <c r="Q170" s="74">
        <v>0</v>
      </c>
      <c r="R170" s="74"/>
      <c r="S170" s="72">
        <f t="shared" si="5"/>
        <v>25586605000</v>
      </c>
    </row>
    <row r="171" spans="1:19" ht="21.75">
      <c r="A171" s="358" t="s">
        <v>161</v>
      </c>
      <c r="B171" s="174"/>
      <c r="C171" s="175" t="s">
        <v>399</v>
      </c>
      <c r="D171" s="176"/>
      <c r="E171" s="177">
        <v>5397644</v>
      </c>
      <c r="F171" s="176"/>
      <c r="G171" s="71">
        <v>50</v>
      </c>
      <c r="H171" s="176"/>
      <c r="I171" s="72">
        <v>0</v>
      </c>
      <c r="J171" s="72"/>
      <c r="K171" s="72">
        <v>0</v>
      </c>
      <c r="L171" s="72"/>
      <c r="M171" s="72">
        <f t="shared" si="4"/>
        <v>0</v>
      </c>
      <c r="N171" s="72"/>
      <c r="O171" s="72">
        <v>269882200</v>
      </c>
      <c r="P171" s="72"/>
      <c r="Q171" s="72">
        <v>-6494491</v>
      </c>
      <c r="R171" s="72"/>
      <c r="S171" s="72">
        <f t="shared" si="5"/>
        <v>263387709</v>
      </c>
    </row>
    <row r="172" spans="1:19" ht="21.75">
      <c r="A172" s="358" t="s">
        <v>215</v>
      </c>
      <c r="B172" s="174"/>
      <c r="C172" s="175" t="s">
        <v>350</v>
      </c>
      <c r="D172" s="176"/>
      <c r="E172" s="177">
        <v>440083</v>
      </c>
      <c r="F172" s="176"/>
      <c r="G172" s="71">
        <v>2330</v>
      </c>
      <c r="H172" s="176"/>
      <c r="I172" s="72">
        <v>0</v>
      </c>
      <c r="J172" s="72"/>
      <c r="K172" s="72">
        <v>0</v>
      </c>
      <c r="L172" s="72"/>
      <c r="M172" s="72">
        <f t="shared" si="4"/>
        <v>0</v>
      </c>
      <c r="N172" s="72"/>
      <c r="O172" s="72">
        <v>1025393390</v>
      </c>
      <c r="P172" s="72"/>
      <c r="Q172" s="72">
        <v>0</v>
      </c>
      <c r="R172" s="72"/>
      <c r="S172" s="72">
        <f t="shared" si="5"/>
        <v>1025393390</v>
      </c>
    </row>
    <row r="173" spans="1:19" ht="21.75">
      <c r="A173" s="358" t="s">
        <v>462</v>
      </c>
      <c r="B173" s="174"/>
      <c r="C173" s="175" t="s">
        <v>522</v>
      </c>
      <c r="D173" s="176"/>
      <c r="E173" s="177">
        <v>1738746</v>
      </c>
      <c r="F173" s="176"/>
      <c r="G173" s="71">
        <v>10</v>
      </c>
      <c r="H173" s="176"/>
      <c r="I173" s="72">
        <v>17387460</v>
      </c>
      <c r="J173" s="72"/>
      <c r="K173" s="72">
        <v>-719245</v>
      </c>
      <c r="L173" s="72"/>
      <c r="M173" s="72">
        <f t="shared" si="4"/>
        <v>16668215</v>
      </c>
      <c r="N173" s="72"/>
      <c r="O173" s="72">
        <v>17387460</v>
      </c>
      <c r="P173" s="72"/>
      <c r="Q173" s="72">
        <v>-719245</v>
      </c>
      <c r="R173" s="72"/>
      <c r="S173" s="72">
        <f t="shared" si="5"/>
        <v>16668215</v>
      </c>
    </row>
    <row r="174" spans="1:19" ht="21.75">
      <c r="A174" s="358" t="s">
        <v>197</v>
      </c>
      <c r="B174" s="174"/>
      <c r="C174" s="175" t="s">
        <v>438</v>
      </c>
      <c r="D174" s="176"/>
      <c r="E174" s="177">
        <v>12361884</v>
      </c>
      <c r="F174" s="176"/>
      <c r="G174" s="71">
        <v>800</v>
      </c>
      <c r="H174" s="176"/>
      <c r="I174" s="72">
        <v>0</v>
      </c>
      <c r="J174" s="72"/>
      <c r="K174" s="72">
        <v>0</v>
      </c>
      <c r="L174" s="72"/>
      <c r="M174" s="72">
        <f t="shared" si="4"/>
        <v>0</v>
      </c>
      <c r="N174" s="72"/>
      <c r="O174" s="72">
        <v>9889507200</v>
      </c>
      <c r="P174" s="72"/>
      <c r="Q174" s="72">
        <v>0</v>
      </c>
      <c r="R174" s="72"/>
      <c r="S174" s="72">
        <f t="shared" si="5"/>
        <v>9889507200</v>
      </c>
    </row>
    <row r="175" spans="1:19" ht="21.75">
      <c r="A175" s="358" t="s">
        <v>175</v>
      </c>
      <c r="B175" s="174"/>
      <c r="C175" s="175" t="s">
        <v>453</v>
      </c>
      <c r="D175" s="176"/>
      <c r="E175" s="177">
        <v>1053817</v>
      </c>
      <c r="F175" s="176"/>
      <c r="G175" s="71">
        <v>1500</v>
      </c>
      <c r="H175" s="176"/>
      <c r="I175" s="72">
        <v>0</v>
      </c>
      <c r="J175" s="72"/>
      <c r="K175" s="72">
        <v>0</v>
      </c>
      <c r="L175" s="72"/>
      <c r="M175" s="72">
        <f t="shared" si="4"/>
        <v>0</v>
      </c>
      <c r="N175" s="72"/>
      <c r="O175" s="72">
        <v>1580725500</v>
      </c>
      <c r="P175" s="72"/>
      <c r="Q175" s="72">
        <v>-43177712</v>
      </c>
      <c r="R175" s="72"/>
      <c r="S175" s="72">
        <f t="shared" si="5"/>
        <v>1537547788</v>
      </c>
    </row>
    <row r="176" spans="1:19" ht="21.75">
      <c r="A176" s="358" t="s">
        <v>195</v>
      </c>
      <c r="B176" s="174"/>
      <c r="C176" s="175" t="s">
        <v>300</v>
      </c>
      <c r="D176" s="176">
        <v>623239</v>
      </c>
      <c r="E176" s="177">
        <v>42829844</v>
      </c>
      <c r="F176" s="176"/>
      <c r="G176" s="71">
        <v>40</v>
      </c>
      <c r="H176" s="176"/>
      <c r="I176" s="72">
        <v>0</v>
      </c>
      <c r="J176" s="72"/>
      <c r="K176" s="72">
        <v>0</v>
      </c>
      <c r="L176" s="72"/>
      <c r="M176" s="72">
        <f t="shared" si="4"/>
        <v>0</v>
      </c>
      <c r="N176" s="72"/>
      <c r="O176" s="72">
        <v>1713193760</v>
      </c>
      <c r="P176" s="72"/>
      <c r="Q176" s="72">
        <v>0</v>
      </c>
      <c r="R176" s="72"/>
      <c r="S176" s="72">
        <f t="shared" si="5"/>
        <v>1713193760</v>
      </c>
    </row>
    <row r="177" spans="1:19" ht="21.75">
      <c r="A177" s="358" t="s">
        <v>354</v>
      </c>
      <c r="B177" s="174"/>
      <c r="C177" s="175" t="s">
        <v>496</v>
      </c>
      <c r="D177" s="176"/>
      <c r="E177" s="177">
        <v>6539301</v>
      </c>
      <c r="F177" s="176"/>
      <c r="G177" s="71">
        <v>610</v>
      </c>
      <c r="H177" s="176"/>
      <c r="I177" s="72">
        <v>3988973610</v>
      </c>
      <c r="J177" s="72"/>
      <c r="K177" s="72">
        <v>-571191057</v>
      </c>
      <c r="L177" s="72"/>
      <c r="M177" s="72">
        <f t="shared" si="4"/>
        <v>3417782553</v>
      </c>
      <c r="N177" s="72"/>
      <c r="O177" s="72">
        <v>3988973610</v>
      </c>
      <c r="P177" s="72"/>
      <c r="Q177" s="72">
        <v>-571191057</v>
      </c>
      <c r="R177" s="72"/>
      <c r="S177" s="72">
        <f t="shared" si="5"/>
        <v>3417782553</v>
      </c>
    </row>
    <row r="178" spans="1:19" ht="21.75">
      <c r="A178" s="358" t="s">
        <v>452</v>
      </c>
      <c r="B178" s="174"/>
      <c r="C178" s="175" t="s">
        <v>519</v>
      </c>
      <c r="D178" s="176"/>
      <c r="E178" s="177">
        <v>14275959</v>
      </c>
      <c r="F178" s="176"/>
      <c r="G178" s="71">
        <v>50</v>
      </c>
      <c r="H178" s="176"/>
      <c r="I178" s="72">
        <v>713797950</v>
      </c>
      <c r="J178" s="72"/>
      <c r="K178" s="72">
        <v>0</v>
      </c>
      <c r="L178" s="72"/>
      <c r="M178" s="72">
        <f t="shared" si="4"/>
        <v>713797950</v>
      </c>
      <c r="N178" s="72"/>
      <c r="O178" s="72">
        <v>713797950</v>
      </c>
      <c r="P178" s="72"/>
      <c r="Q178" s="72">
        <v>0</v>
      </c>
      <c r="R178" s="72"/>
      <c r="S178" s="72">
        <f t="shared" si="5"/>
        <v>713797950</v>
      </c>
    </row>
    <row r="179" spans="1:19" ht="21.75">
      <c r="A179" s="358" t="s">
        <v>390</v>
      </c>
      <c r="B179" s="174"/>
      <c r="C179" s="175" t="s">
        <v>341</v>
      </c>
      <c r="D179" s="176"/>
      <c r="E179" s="177">
        <v>31609860</v>
      </c>
      <c r="F179" s="176"/>
      <c r="G179" s="71">
        <v>550</v>
      </c>
      <c r="H179" s="176"/>
      <c r="I179" s="72">
        <v>0</v>
      </c>
      <c r="J179" s="72"/>
      <c r="K179" s="72">
        <v>0</v>
      </c>
      <c r="L179" s="72"/>
      <c r="M179" s="72">
        <f t="shared" si="4"/>
        <v>0</v>
      </c>
      <c r="N179" s="72"/>
      <c r="O179" s="72">
        <v>17385423000</v>
      </c>
      <c r="P179" s="72"/>
      <c r="Q179" s="72">
        <v>0</v>
      </c>
      <c r="R179" s="72"/>
      <c r="S179" s="72">
        <f t="shared" si="5"/>
        <v>17385423000</v>
      </c>
    </row>
    <row r="180" spans="1:19" ht="21.75">
      <c r="A180" s="358" t="s">
        <v>127</v>
      </c>
      <c r="B180" s="174"/>
      <c r="C180" s="175" t="s">
        <v>344</v>
      </c>
      <c r="D180" s="176"/>
      <c r="E180" s="177">
        <v>3364109</v>
      </c>
      <c r="F180" s="176"/>
      <c r="G180" s="71">
        <v>350</v>
      </c>
      <c r="H180" s="176"/>
      <c r="I180" s="72">
        <v>0</v>
      </c>
      <c r="J180" s="72"/>
      <c r="K180" s="72">
        <v>0</v>
      </c>
      <c r="L180" s="72"/>
      <c r="M180" s="72">
        <f t="shared" si="4"/>
        <v>0</v>
      </c>
      <c r="N180" s="72"/>
      <c r="O180" s="72">
        <v>1177438150</v>
      </c>
      <c r="P180" s="72"/>
      <c r="Q180" s="72">
        <v>0</v>
      </c>
      <c r="R180" s="72"/>
      <c r="S180" s="72">
        <f t="shared" si="5"/>
        <v>1177438150</v>
      </c>
    </row>
    <row r="181" spans="1:19" ht="21.75">
      <c r="A181" s="358" t="s">
        <v>154</v>
      </c>
      <c r="B181" s="174"/>
      <c r="C181" s="175" t="s">
        <v>310</v>
      </c>
      <c r="D181" s="176">
        <v>2429809</v>
      </c>
      <c r="E181" s="177">
        <v>1541698</v>
      </c>
      <c r="F181" s="176"/>
      <c r="G181" s="71">
        <v>390</v>
      </c>
      <c r="H181" s="176"/>
      <c r="I181" s="72">
        <v>0</v>
      </c>
      <c r="J181" s="72"/>
      <c r="K181" s="72">
        <v>0</v>
      </c>
      <c r="L181" s="72"/>
      <c r="M181" s="72">
        <f t="shared" si="4"/>
        <v>0</v>
      </c>
      <c r="N181" s="72"/>
      <c r="O181" s="72">
        <v>601262220</v>
      </c>
      <c r="P181" s="72"/>
      <c r="Q181" s="72">
        <v>0</v>
      </c>
      <c r="R181" s="72"/>
      <c r="S181" s="72">
        <f t="shared" si="5"/>
        <v>601262220</v>
      </c>
    </row>
    <row r="182" spans="1:19" ht="21.75">
      <c r="A182" s="358" t="s">
        <v>391</v>
      </c>
      <c r="B182" s="174"/>
      <c r="C182" s="175" t="s">
        <v>439</v>
      </c>
      <c r="D182" s="176"/>
      <c r="E182" s="177">
        <v>5230409</v>
      </c>
      <c r="F182" s="176"/>
      <c r="G182" s="71">
        <v>400</v>
      </c>
      <c r="H182" s="176"/>
      <c r="I182" s="72">
        <v>0</v>
      </c>
      <c r="J182" s="72"/>
      <c r="K182" s="72">
        <v>0</v>
      </c>
      <c r="L182" s="72"/>
      <c r="M182" s="72">
        <f t="shared" si="4"/>
        <v>0</v>
      </c>
      <c r="N182" s="72"/>
      <c r="O182" s="72">
        <v>2092163600</v>
      </c>
      <c r="P182" s="72"/>
      <c r="Q182" s="72">
        <v>-162562301</v>
      </c>
      <c r="R182" s="72"/>
      <c r="S182" s="72">
        <f t="shared" si="5"/>
        <v>1929601299</v>
      </c>
    </row>
    <row r="183" spans="1:19" ht="21.75">
      <c r="A183" s="358" t="s">
        <v>217</v>
      </c>
      <c r="B183" s="174"/>
      <c r="C183" s="175" t="s">
        <v>413</v>
      </c>
      <c r="D183" s="176"/>
      <c r="E183" s="177">
        <v>8496554</v>
      </c>
      <c r="F183" s="176"/>
      <c r="G183" s="71">
        <v>35</v>
      </c>
      <c r="H183" s="176"/>
      <c r="I183" s="72">
        <v>0</v>
      </c>
      <c r="J183" s="72"/>
      <c r="K183" s="72">
        <v>0</v>
      </c>
      <c r="L183" s="72"/>
      <c r="M183" s="72">
        <f t="shared" si="4"/>
        <v>0</v>
      </c>
      <c r="N183" s="72"/>
      <c r="O183" s="72">
        <v>297379390</v>
      </c>
      <c r="P183" s="72"/>
      <c r="Q183" s="72">
        <v>0</v>
      </c>
      <c r="R183" s="72"/>
      <c r="S183" s="72">
        <f t="shared" si="5"/>
        <v>297379390</v>
      </c>
    </row>
    <row r="184" spans="1:19" ht="21.75">
      <c r="A184" s="358" t="s">
        <v>210</v>
      </c>
      <c r="B184" s="174"/>
      <c r="C184" s="175" t="s">
        <v>294</v>
      </c>
      <c r="D184" s="176">
        <v>2787425</v>
      </c>
      <c r="E184" s="177">
        <v>1080696</v>
      </c>
      <c r="F184" s="176"/>
      <c r="G184" s="73">
        <v>650</v>
      </c>
      <c r="H184" s="176"/>
      <c r="I184" s="74">
        <v>0</v>
      </c>
      <c r="J184" s="74"/>
      <c r="K184" s="74">
        <v>0</v>
      </c>
      <c r="L184" s="74"/>
      <c r="M184" s="72">
        <f t="shared" si="4"/>
        <v>0</v>
      </c>
      <c r="N184" s="74"/>
      <c r="O184" s="74">
        <v>702452400</v>
      </c>
      <c r="P184" s="74"/>
      <c r="Q184" s="74">
        <v>0</v>
      </c>
      <c r="R184" s="74"/>
      <c r="S184" s="72">
        <f t="shared" si="5"/>
        <v>702452400</v>
      </c>
    </row>
    <row r="185" spans="1:19" ht="21.75">
      <c r="A185" s="358" t="s">
        <v>392</v>
      </c>
      <c r="B185" s="174"/>
      <c r="C185" s="175" t="s">
        <v>414</v>
      </c>
      <c r="D185" s="176"/>
      <c r="E185" s="177">
        <v>437818</v>
      </c>
      <c r="F185" s="176"/>
      <c r="G185" s="71">
        <v>250</v>
      </c>
      <c r="H185" s="176"/>
      <c r="I185" s="72">
        <v>0</v>
      </c>
      <c r="J185" s="72"/>
      <c r="K185" s="72">
        <v>0</v>
      </c>
      <c r="L185" s="72"/>
      <c r="M185" s="72">
        <f t="shared" si="4"/>
        <v>0</v>
      </c>
      <c r="N185" s="72"/>
      <c r="O185" s="72">
        <v>109454500</v>
      </c>
      <c r="P185" s="72"/>
      <c r="Q185" s="72">
        <v>-5820538</v>
      </c>
      <c r="R185" s="72"/>
      <c r="S185" s="72">
        <f t="shared" si="5"/>
        <v>103633962</v>
      </c>
    </row>
    <row r="186" spans="1:19" ht="21.75">
      <c r="A186" s="358" t="s">
        <v>395</v>
      </c>
      <c r="B186" s="174"/>
      <c r="C186" s="175" t="s">
        <v>475</v>
      </c>
      <c r="D186" s="176"/>
      <c r="E186" s="177">
        <v>4548148</v>
      </c>
      <c r="F186" s="176"/>
      <c r="G186" s="71">
        <v>20</v>
      </c>
      <c r="H186" s="176"/>
      <c r="I186" s="72">
        <v>0</v>
      </c>
      <c r="J186" s="72"/>
      <c r="K186" s="72">
        <v>0</v>
      </c>
      <c r="L186" s="72"/>
      <c r="M186" s="72">
        <f t="shared" si="4"/>
        <v>0</v>
      </c>
      <c r="N186" s="72"/>
      <c r="O186" s="72">
        <v>90962960</v>
      </c>
      <c r="P186" s="72"/>
      <c r="Q186" s="72">
        <v>-9636615</v>
      </c>
      <c r="R186" s="72"/>
      <c r="S186" s="72">
        <f t="shared" si="5"/>
        <v>81326345</v>
      </c>
    </row>
    <row r="187" spans="1:19" ht="21.75">
      <c r="A187" s="358" t="s">
        <v>157</v>
      </c>
      <c r="B187" s="174"/>
      <c r="C187" s="175" t="s">
        <v>311</v>
      </c>
      <c r="D187" s="176">
        <v>475245</v>
      </c>
      <c r="E187" s="177">
        <v>22494382</v>
      </c>
      <c r="F187" s="176"/>
      <c r="G187" s="71">
        <v>19</v>
      </c>
      <c r="H187" s="176"/>
      <c r="I187" s="72">
        <v>0</v>
      </c>
      <c r="J187" s="72"/>
      <c r="K187" s="72">
        <v>0</v>
      </c>
      <c r="L187" s="72"/>
      <c r="M187" s="72">
        <f t="shared" si="4"/>
        <v>0</v>
      </c>
      <c r="N187" s="72"/>
      <c r="O187" s="72">
        <v>427393258</v>
      </c>
      <c r="P187" s="72"/>
      <c r="Q187" s="72">
        <v>0</v>
      </c>
      <c r="R187" s="72"/>
      <c r="S187" s="72">
        <f t="shared" si="5"/>
        <v>427393258</v>
      </c>
    </row>
    <row r="188" spans="1:19" ht="21.75">
      <c r="A188" s="358" t="s">
        <v>157</v>
      </c>
      <c r="B188" s="174"/>
      <c r="C188" s="175" t="s">
        <v>524</v>
      </c>
      <c r="D188" s="176"/>
      <c r="E188" s="177">
        <v>42233291</v>
      </c>
      <c r="F188" s="176"/>
      <c r="G188" s="71">
        <v>10</v>
      </c>
      <c r="H188" s="176"/>
      <c r="I188" s="72">
        <v>422332910</v>
      </c>
      <c r="J188" s="72"/>
      <c r="K188" s="72">
        <v>-25546521</v>
      </c>
      <c r="L188" s="72"/>
      <c r="M188" s="72">
        <f t="shared" si="4"/>
        <v>396786389</v>
      </c>
      <c r="N188" s="72"/>
      <c r="O188" s="72">
        <v>422332910</v>
      </c>
      <c r="P188" s="72"/>
      <c r="Q188" s="72">
        <v>-25546521</v>
      </c>
      <c r="R188" s="72"/>
      <c r="S188" s="72">
        <f t="shared" si="5"/>
        <v>396786389</v>
      </c>
    </row>
    <row r="189" spans="1:19" ht="21.75">
      <c r="A189" s="358" t="s">
        <v>87</v>
      </c>
      <c r="B189" s="174"/>
      <c r="C189" s="175" t="s">
        <v>439</v>
      </c>
      <c r="D189" s="176"/>
      <c r="E189" s="177">
        <v>2741561</v>
      </c>
      <c r="F189" s="176"/>
      <c r="G189" s="71">
        <v>280</v>
      </c>
      <c r="H189" s="176"/>
      <c r="I189" s="72">
        <v>0</v>
      </c>
      <c r="J189" s="72"/>
      <c r="K189" s="72">
        <v>0</v>
      </c>
      <c r="L189" s="72"/>
      <c r="M189" s="72">
        <f t="shared" si="4"/>
        <v>0</v>
      </c>
      <c r="N189" s="72"/>
      <c r="O189" s="72">
        <v>767637080</v>
      </c>
      <c r="P189" s="72"/>
      <c r="Q189" s="72">
        <v>0</v>
      </c>
      <c r="R189" s="72"/>
      <c r="S189" s="72">
        <f t="shared" si="5"/>
        <v>767637080</v>
      </c>
    </row>
    <row r="190" spans="1:19" ht="21.75">
      <c r="A190" s="358" t="s">
        <v>139</v>
      </c>
      <c r="B190" s="174"/>
      <c r="C190" s="175" t="s">
        <v>295</v>
      </c>
      <c r="D190" s="176">
        <v>1754536</v>
      </c>
      <c r="E190" s="177">
        <v>1211261</v>
      </c>
      <c r="F190" s="176"/>
      <c r="G190" s="71">
        <v>250</v>
      </c>
      <c r="H190" s="176"/>
      <c r="I190" s="72">
        <v>0</v>
      </c>
      <c r="J190" s="72"/>
      <c r="K190" s="72">
        <v>0</v>
      </c>
      <c r="L190" s="72"/>
      <c r="M190" s="72">
        <f t="shared" si="4"/>
        <v>0</v>
      </c>
      <c r="N190" s="72"/>
      <c r="O190" s="72">
        <v>302815250</v>
      </c>
      <c r="P190" s="72"/>
      <c r="Q190" s="72">
        <v>0</v>
      </c>
      <c r="R190" s="72"/>
      <c r="S190" s="72">
        <f t="shared" si="5"/>
        <v>302815250</v>
      </c>
    </row>
    <row r="191" spans="1:19" ht="21.75">
      <c r="A191" s="358" t="s">
        <v>139</v>
      </c>
      <c r="B191" s="174"/>
      <c r="C191" s="175" t="s">
        <v>483</v>
      </c>
      <c r="D191" s="176"/>
      <c r="E191" s="177">
        <v>3102493</v>
      </c>
      <c r="F191" s="176"/>
      <c r="G191" s="71">
        <v>460</v>
      </c>
      <c r="H191" s="176"/>
      <c r="I191" s="72">
        <v>0</v>
      </c>
      <c r="J191" s="72"/>
      <c r="K191" s="72">
        <v>0</v>
      </c>
      <c r="L191" s="72"/>
      <c r="M191" s="72">
        <f t="shared" si="4"/>
        <v>0</v>
      </c>
      <c r="N191" s="72"/>
      <c r="O191" s="72">
        <v>1427146780</v>
      </c>
      <c r="P191" s="72"/>
      <c r="Q191" s="72">
        <v>-98298375</v>
      </c>
      <c r="R191" s="72"/>
      <c r="S191" s="72">
        <f t="shared" si="5"/>
        <v>1328848405</v>
      </c>
    </row>
    <row r="192" spans="1:19" ht="21.75">
      <c r="A192" s="358" t="s">
        <v>117</v>
      </c>
      <c r="B192" s="174"/>
      <c r="C192" s="175" t="s">
        <v>411</v>
      </c>
      <c r="D192" s="176"/>
      <c r="E192" s="177">
        <v>26385337</v>
      </c>
      <c r="F192" s="176"/>
      <c r="G192" s="71">
        <v>20</v>
      </c>
      <c r="H192" s="176"/>
      <c r="I192" s="72">
        <v>0</v>
      </c>
      <c r="J192" s="72"/>
      <c r="K192" s="72">
        <v>0</v>
      </c>
      <c r="L192" s="72"/>
      <c r="M192" s="72">
        <f t="shared" si="4"/>
        <v>0</v>
      </c>
      <c r="N192" s="72"/>
      <c r="O192" s="72">
        <v>527706740</v>
      </c>
      <c r="P192" s="72"/>
      <c r="Q192" s="72">
        <v>0</v>
      </c>
      <c r="R192" s="72"/>
      <c r="S192" s="72">
        <f t="shared" si="5"/>
        <v>527706740</v>
      </c>
    </row>
    <row r="193" spans="1:19" ht="21.75">
      <c r="A193" s="358" t="s">
        <v>172</v>
      </c>
      <c r="B193" s="174"/>
      <c r="C193" s="175" t="s">
        <v>303</v>
      </c>
      <c r="D193" s="176">
        <v>1126816</v>
      </c>
      <c r="E193" s="177">
        <v>3784383</v>
      </c>
      <c r="F193" s="176"/>
      <c r="G193" s="71">
        <v>4290</v>
      </c>
      <c r="H193" s="176"/>
      <c r="I193" s="72">
        <v>0</v>
      </c>
      <c r="J193" s="72"/>
      <c r="K193" s="72">
        <v>0</v>
      </c>
      <c r="L193" s="72"/>
      <c r="M193" s="72">
        <f t="shared" si="4"/>
        <v>0</v>
      </c>
      <c r="N193" s="72"/>
      <c r="O193" s="72">
        <v>16235003070</v>
      </c>
      <c r="P193" s="72"/>
      <c r="Q193" s="72">
        <v>0</v>
      </c>
      <c r="R193" s="72"/>
      <c r="S193" s="72">
        <f t="shared" si="5"/>
        <v>16235003070</v>
      </c>
    </row>
    <row r="194" spans="1:19" ht="21.75">
      <c r="A194" s="358" t="s">
        <v>254</v>
      </c>
      <c r="B194" s="174"/>
      <c r="C194" s="175" t="s">
        <v>294</v>
      </c>
      <c r="D194" s="176">
        <v>2714040</v>
      </c>
      <c r="E194" s="177">
        <v>1923060</v>
      </c>
      <c r="F194" s="176"/>
      <c r="G194" s="71">
        <v>11</v>
      </c>
      <c r="H194" s="176"/>
      <c r="I194" s="72">
        <v>0</v>
      </c>
      <c r="J194" s="72"/>
      <c r="K194" s="72">
        <v>0</v>
      </c>
      <c r="L194" s="72"/>
      <c r="M194" s="72">
        <f t="shared" si="4"/>
        <v>0</v>
      </c>
      <c r="N194" s="72"/>
      <c r="O194" s="72">
        <v>21153660</v>
      </c>
      <c r="P194" s="72"/>
      <c r="Q194" s="72">
        <v>0</v>
      </c>
      <c r="R194" s="72"/>
      <c r="S194" s="72">
        <f t="shared" si="5"/>
        <v>21153660</v>
      </c>
    </row>
    <row r="195" spans="1:19" ht="21.75">
      <c r="A195" s="358" t="s">
        <v>86</v>
      </c>
      <c r="B195" s="174"/>
      <c r="C195" s="175" t="s">
        <v>444</v>
      </c>
      <c r="D195" s="176"/>
      <c r="E195" s="177">
        <v>2001357</v>
      </c>
      <c r="F195" s="176"/>
      <c r="G195" s="71">
        <v>1000</v>
      </c>
      <c r="H195" s="176"/>
      <c r="I195" s="72">
        <v>0</v>
      </c>
      <c r="J195" s="72"/>
      <c r="K195" s="72">
        <v>0</v>
      </c>
      <c r="L195" s="72"/>
      <c r="M195" s="72">
        <f t="shared" si="4"/>
        <v>0</v>
      </c>
      <c r="N195" s="72"/>
      <c r="O195" s="72">
        <v>2001357000</v>
      </c>
      <c r="P195" s="72"/>
      <c r="Q195" s="72">
        <v>-123477039</v>
      </c>
      <c r="R195" s="72"/>
      <c r="S195" s="72">
        <f t="shared" si="5"/>
        <v>1877879961</v>
      </c>
    </row>
    <row r="196" spans="1:19" ht="21.75">
      <c r="A196" s="358" t="s">
        <v>85</v>
      </c>
      <c r="B196" s="174"/>
      <c r="C196" s="175" t="s">
        <v>461</v>
      </c>
      <c r="D196" s="176"/>
      <c r="E196" s="177">
        <v>2017723</v>
      </c>
      <c r="F196" s="176"/>
      <c r="G196" s="71">
        <v>2000</v>
      </c>
      <c r="H196" s="176"/>
      <c r="I196" s="72">
        <v>0</v>
      </c>
      <c r="J196" s="72"/>
      <c r="K196" s="72">
        <v>0</v>
      </c>
      <c r="L196" s="72"/>
      <c r="M196" s="72">
        <f t="shared" si="4"/>
        <v>0</v>
      </c>
      <c r="N196" s="72"/>
      <c r="O196" s="72">
        <v>4035446000</v>
      </c>
      <c r="P196" s="72"/>
      <c r="Q196" s="72">
        <v>-234316219</v>
      </c>
      <c r="R196" s="72"/>
      <c r="S196" s="72">
        <f t="shared" si="5"/>
        <v>3801129781</v>
      </c>
    </row>
    <row r="197" spans="1:19" ht="21.75">
      <c r="A197" s="358" t="s">
        <v>448</v>
      </c>
      <c r="B197" s="174"/>
      <c r="C197" s="175" t="s">
        <v>521</v>
      </c>
      <c r="D197" s="176"/>
      <c r="E197" s="177">
        <v>131241</v>
      </c>
      <c r="F197" s="176"/>
      <c r="G197" s="71">
        <v>550</v>
      </c>
      <c r="H197" s="176"/>
      <c r="I197" s="72">
        <v>72182550</v>
      </c>
      <c r="J197" s="72"/>
      <c r="K197" s="72">
        <v>-2985884</v>
      </c>
      <c r="L197" s="72"/>
      <c r="M197" s="72">
        <f t="shared" si="4"/>
        <v>69196666</v>
      </c>
      <c r="N197" s="72"/>
      <c r="O197" s="72">
        <v>72182550</v>
      </c>
      <c r="P197" s="72"/>
      <c r="Q197" s="72">
        <v>-2985884</v>
      </c>
      <c r="R197" s="72"/>
      <c r="S197" s="72">
        <f t="shared" si="5"/>
        <v>69196666</v>
      </c>
    </row>
    <row r="198" spans="1:19" ht="21.75">
      <c r="A198" s="358" t="s">
        <v>185</v>
      </c>
      <c r="B198" s="174"/>
      <c r="C198" s="175" t="s">
        <v>291</v>
      </c>
      <c r="D198" s="176">
        <v>467028</v>
      </c>
      <c r="E198" s="177">
        <v>6080699</v>
      </c>
      <c r="F198" s="176"/>
      <c r="G198" s="71">
        <v>480</v>
      </c>
      <c r="H198" s="176"/>
      <c r="I198" s="72">
        <v>0</v>
      </c>
      <c r="J198" s="72"/>
      <c r="K198" s="72">
        <v>0</v>
      </c>
      <c r="L198" s="72"/>
      <c r="M198" s="72">
        <f t="shared" si="4"/>
        <v>0</v>
      </c>
      <c r="N198" s="72"/>
      <c r="O198" s="72">
        <v>2918735520</v>
      </c>
      <c r="P198" s="72"/>
      <c r="Q198" s="72">
        <v>0</v>
      </c>
      <c r="R198" s="72"/>
      <c r="S198" s="72">
        <f t="shared" si="5"/>
        <v>2918735520</v>
      </c>
    </row>
    <row r="199" spans="1:19" ht="21.75">
      <c r="A199" s="358" t="s">
        <v>160</v>
      </c>
      <c r="B199" s="174"/>
      <c r="C199" s="175" t="s">
        <v>298</v>
      </c>
      <c r="D199" s="176">
        <v>293469</v>
      </c>
      <c r="E199" s="177">
        <v>1787786</v>
      </c>
      <c r="F199" s="176"/>
      <c r="G199" s="71">
        <v>300</v>
      </c>
      <c r="H199" s="176"/>
      <c r="I199" s="72">
        <v>0</v>
      </c>
      <c r="J199" s="72"/>
      <c r="K199" s="72">
        <v>0</v>
      </c>
      <c r="L199" s="72"/>
      <c r="M199" s="72">
        <f t="shared" si="4"/>
        <v>0</v>
      </c>
      <c r="N199" s="72"/>
      <c r="O199" s="72">
        <v>536335800</v>
      </c>
      <c r="P199" s="72"/>
      <c r="Q199" s="72">
        <v>0</v>
      </c>
      <c r="R199" s="72"/>
      <c r="S199" s="72">
        <f t="shared" si="5"/>
        <v>536335800</v>
      </c>
    </row>
    <row r="200" spans="1:19" ht="21.75">
      <c r="A200" s="358" t="s">
        <v>158</v>
      </c>
      <c r="B200" s="174"/>
      <c r="C200" s="175" t="s">
        <v>291</v>
      </c>
      <c r="D200" s="176">
        <v>91306</v>
      </c>
      <c r="E200" s="177">
        <v>252142</v>
      </c>
      <c r="F200" s="176"/>
      <c r="G200" s="71">
        <v>400</v>
      </c>
      <c r="H200" s="176"/>
      <c r="I200" s="72">
        <v>0</v>
      </c>
      <c r="J200" s="72"/>
      <c r="K200" s="72">
        <v>0</v>
      </c>
      <c r="L200" s="72"/>
      <c r="M200" s="72">
        <f t="shared" si="4"/>
        <v>0</v>
      </c>
      <c r="N200" s="72"/>
      <c r="O200" s="72">
        <v>100856800</v>
      </c>
      <c r="P200" s="72"/>
      <c r="Q200" s="72">
        <v>0</v>
      </c>
      <c r="R200" s="72"/>
      <c r="S200" s="72">
        <f t="shared" si="5"/>
        <v>100856800</v>
      </c>
    </row>
    <row r="201" spans="1:19" ht="21.75">
      <c r="A201" s="358" t="s">
        <v>106</v>
      </c>
      <c r="B201" s="174"/>
      <c r="C201" s="175" t="s">
        <v>483</v>
      </c>
      <c r="D201" s="176"/>
      <c r="E201" s="177">
        <v>806460</v>
      </c>
      <c r="F201" s="176"/>
      <c r="G201" s="71">
        <v>6000</v>
      </c>
      <c r="H201" s="176"/>
      <c r="I201" s="72">
        <v>0</v>
      </c>
      <c r="J201" s="72"/>
      <c r="K201" s="72">
        <v>0</v>
      </c>
      <c r="L201" s="72"/>
      <c r="M201" s="72">
        <f t="shared" ref="M201:M210" si="6">I201+K201</f>
        <v>0</v>
      </c>
      <c r="N201" s="72"/>
      <c r="O201" s="72">
        <v>4838760000</v>
      </c>
      <c r="P201" s="72"/>
      <c r="Q201" s="72">
        <v>-616052528</v>
      </c>
      <c r="R201" s="72"/>
      <c r="S201" s="72">
        <f t="shared" ref="S201:S210" si="7">O201+Q201</f>
        <v>4222707472</v>
      </c>
    </row>
    <row r="202" spans="1:19" ht="21.75">
      <c r="A202" s="358" t="s">
        <v>155</v>
      </c>
      <c r="B202" s="174"/>
      <c r="C202" s="175" t="s">
        <v>517</v>
      </c>
      <c r="D202" s="176"/>
      <c r="E202" s="177">
        <v>22809314</v>
      </c>
      <c r="F202" s="176"/>
      <c r="G202" s="71">
        <v>160</v>
      </c>
      <c r="H202" s="176"/>
      <c r="I202" s="72">
        <v>3649490240</v>
      </c>
      <c r="J202" s="72"/>
      <c r="K202" s="72">
        <v>-222959211</v>
      </c>
      <c r="L202" s="72"/>
      <c r="M202" s="72">
        <f t="shared" si="6"/>
        <v>3426531029</v>
      </c>
      <c r="N202" s="72"/>
      <c r="O202" s="72">
        <v>3649490240</v>
      </c>
      <c r="P202" s="72"/>
      <c r="Q202" s="72">
        <v>-222959211</v>
      </c>
      <c r="R202" s="72"/>
      <c r="S202" s="72">
        <f t="shared" si="7"/>
        <v>3426531029</v>
      </c>
    </row>
    <row r="203" spans="1:19" ht="21.75">
      <c r="A203" s="358" t="s">
        <v>218</v>
      </c>
      <c r="B203" s="174"/>
      <c r="C203" s="175" t="s">
        <v>402</v>
      </c>
      <c r="D203" s="176"/>
      <c r="E203" s="177">
        <v>14449836</v>
      </c>
      <c r="F203" s="176"/>
      <c r="G203" s="71">
        <v>410</v>
      </c>
      <c r="H203" s="176"/>
      <c r="I203" s="72">
        <v>0</v>
      </c>
      <c r="J203" s="72"/>
      <c r="K203" s="72">
        <v>0</v>
      </c>
      <c r="L203" s="72"/>
      <c r="M203" s="72">
        <f t="shared" si="6"/>
        <v>0</v>
      </c>
      <c r="N203" s="72"/>
      <c r="O203" s="72">
        <v>5924432760</v>
      </c>
      <c r="P203" s="72"/>
      <c r="Q203" s="72">
        <v>0</v>
      </c>
      <c r="R203" s="72"/>
      <c r="S203" s="72">
        <f t="shared" si="7"/>
        <v>5924432760</v>
      </c>
    </row>
    <row r="204" spans="1:19" ht="21.75">
      <c r="A204" s="358" t="s">
        <v>246</v>
      </c>
      <c r="B204" s="174"/>
      <c r="C204" s="175" t="s">
        <v>303</v>
      </c>
      <c r="D204" s="176">
        <v>1415917</v>
      </c>
      <c r="E204" s="177">
        <v>395342</v>
      </c>
      <c r="F204" s="176"/>
      <c r="G204" s="71">
        <v>3050</v>
      </c>
      <c r="H204" s="176"/>
      <c r="I204" s="72">
        <v>0</v>
      </c>
      <c r="J204" s="72"/>
      <c r="K204" s="72">
        <v>0</v>
      </c>
      <c r="L204" s="72"/>
      <c r="M204" s="72">
        <f t="shared" si="6"/>
        <v>0</v>
      </c>
      <c r="N204" s="72"/>
      <c r="O204" s="72">
        <v>1205793100</v>
      </c>
      <c r="P204" s="72"/>
      <c r="Q204" s="72">
        <v>0</v>
      </c>
      <c r="R204" s="72"/>
      <c r="S204" s="72">
        <f t="shared" si="7"/>
        <v>1205793100</v>
      </c>
    </row>
    <row r="205" spans="1:19" ht="21.75">
      <c r="A205" s="358" t="s">
        <v>351</v>
      </c>
      <c r="B205" s="174"/>
      <c r="C205" s="175" t="s">
        <v>527</v>
      </c>
      <c r="D205" s="176"/>
      <c r="E205" s="177">
        <v>4767626</v>
      </c>
      <c r="F205" s="176"/>
      <c r="G205" s="71">
        <v>830</v>
      </c>
      <c r="H205" s="176"/>
      <c r="I205" s="72">
        <v>3957129580</v>
      </c>
      <c r="J205" s="72"/>
      <c r="K205" s="72">
        <v>-82274324</v>
      </c>
      <c r="L205" s="72"/>
      <c r="M205" s="72">
        <f t="shared" si="6"/>
        <v>3874855256</v>
      </c>
      <c r="N205" s="72"/>
      <c r="O205" s="72">
        <v>3957129580</v>
      </c>
      <c r="P205" s="72"/>
      <c r="Q205" s="72">
        <v>-82274324</v>
      </c>
      <c r="R205" s="72"/>
      <c r="S205" s="72">
        <f t="shared" si="7"/>
        <v>3874855256</v>
      </c>
    </row>
    <row r="206" spans="1:19" ht="21.75">
      <c r="A206" s="358" t="s">
        <v>133</v>
      </c>
      <c r="B206" s="174"/>
      <c r="C206" s="175" t="s">
        <v>312</v>
      </c>
      <c r="D206" s="176">
        <v>301384</v>
      </c>
      <c r="E206" s="177">
        <v>7144811</v>
      </c>
      <c r="F206" s="176"/>
      <c r="G206" s="71">
        <v>600</v>
      </c>
      <c r="H206" s="176"/>
      <c r="I206" s="72">
        <v>0</v>
      </c>
      <c r="J206" s="72"/>
      <c r="K206" s="72">
        <v>0</v>
      </c>
      <c r="L206" s="72"/>
      <c r="M206" s="72">
        <f t="shared" si="6"/>
        <v>0</v>
      </c>
      <c r="N206" s="72"/>
      <c r="O206" s="72">
        <v>4286886600</v>
      </c>
      <c r="P206" s="72"/>
      <c r="Q206" s="72">
        <v>0</v>
      </c>
      <c r="R206" s="72"/>
      <c r="S206" s="72">
        <f t="shared" si="7"/>
        <v>4286886600</v>
      </c>
    </row>
    <row r="207" spans="1:19" ht="21.75">
      <c r="A207" s="358" t="s">
        <v>99</v>
      </c>
      <c r="B207" s="174"/>
      <c r="C207" s="175" t="s">
        <v>517</v>
      </c>
      <c r="D207" s="176"/>
      <c r="E207" s="177">
        <v>2271221</v>
      </c>
      <c r="F207" s="176"/>
      <c r="G207" s="71">
        <v>1700</v>
      </c>
      <c r="H207" s="176"/>
      <c r="I207" s="72">
        <v>3861075700</v>
      </c>
      <c r="J207" s="72"/>
      <c r="K207" s="72">
        <v>-252131704</v>
      </c>
      <c r="L207" s="72"/>
      <c r="M207" s="72">
        <f t="shared" si="6"/>
        <v>3608943996</v>
      </c>
      <c r="N207" s="72"/>
      <c r="O207" s="72">
        <v>3861075700</v>
      </c>
      <c r="P207" s="72"/>
      <c r="Q207" s="72">
        <v>-252131704</v>
      </c>
      <c r="R207" s="72"/>
      <c r="S207" s="72">
        <f t="shared" si="7"/>
        <v>3608943996</v>
      </c>
    </row>
    <row r="208" spans="1:19" ht="21.75">
      <c r="A208" s="358" t="s">
        <v>247</v>
      </c>
      <c r="B208" s="174"/>
      <c r="C208" s="175" t="s">
        <v>423</v>
      </c>
      <c r="D208" s="176"/>
      <c r="E208" s="177">
        <v>1817989</v>
      </c>
      <c r="F208" s="176"/>
      <c r="G208" s="71">
        <v>3500</v>
      </c>
      <c r="H208" s="176"/>
      <c r="I208" s="72">
        <v>0</v>
      </c>
      <c r="J208" s="72"/>
      <c r="K208" s="72">
        <v>0</v>
      </c>
      <c r="L208" s="72"/>
      <c r="M208" s="72">
        <f t="shared" si="6"/>
        <v>0</v>
      </c>
      <c r="N208" s="72"/>
      <c r="O208" s="72">
        <v>6362961500</v>
      </c>
      <c r="P208" s="72"/>
      <c r="Q208" s="72">
        <v>0</v>
      </c>
      <c r="R208" s="72"/>
      <c r="S208" s="72">
        <f t="shared" si="7"/>
        <v>6362961500</v>
      </c>
    </row>
    <row r="209" spans="1:19" ht="21.75">
      <c r="A209" s="358" t="s">
        <v>119</v>
      </c>
      <c r="B209" s="174"/>
      <c r="C209" s="175" t="s">
        <v>297</v>
      </c>
      <c r="D209" s="176"/>
      <c r="E209" s="177">
        <v>8142349</v>
      </c>
      <c r="F209" s="176"/>
      <c r="G209" s="71">
        <v>135</v>
      </c>
      <c r="H209" s="176"/>
      <c r="I209" s="72">
        <v>0</v>
      </c>
      <c r="J209" s="72"/>
      <c r="K209" s="72">
        <v>0</v>
      </c>
      <c r="L209" s="72"/>
      <c r="M209" s="72">
        <f t="shared" si="6"/>
        <v>0</v>
      </c>
      <c r="N209" s="72"/>
      <c r="O209" s="72">
        <v>1121371685</v>
      </c>
      <c r="P209" s="72"/>
      <c r="Q209" s="72">
        <v>0</v>
      </c>
      <c r="R209" s="72"/>
      <c r="S209" s="72">
        <f t="shared" si="7"/>
        <v>1121371685</v>
      </c>
    </row>
    <row r="210" spans="1:19" ht="21.75">
      <c r="A210" s="358" t="s">
        <v>119</v>
      </c>
      <c r="B210" s="174"/>
      <c r="C210" s="175" t="s">
        <v>297</v>
      </c>
      <c r="D210" s="176"/>
      <c r="E210" s="177">
        <v>7881707</v>
      </c>
      <c r="F210" s="176"/>
      <c r="G210" s="71">
        <v>85</v>
      </c>
      <c r="H210" s="176"/>
      <c r="I210" s="74">
        <v>0</v>
      </c>
      <c r="J210" s="72"/>
      <c r="K210" s="74">
        <v>0</v>
      </c>
      <c r="L210" s="72"/>
      <c r="M210" s="74">
        <f t="shared" si="6"/>
        <v>0</v>
      </c>
      <c r="N210" s="72"/>
      <c r="O210" s="74">
        <v>669945095</v>
      </c>
      <c r="P210" s="72"/>
      <c r="Q210" s="74">
        <v>0</v>
      </c>
      <c r="R210" s="72"/>
      <c r="S210" s="74">
        <f t="shared" si="7"/>
        <v>669945095</v>
      </c>
    </row>
    <row r="211" spans="1:19" ht="22.5" thickBot="1">
      <c r="A211" s="356" t="s">
        <v>2</v>
      </c>
      <c r="B211" s="174"/>
      <c r="C211" s="175"/>
      <c r="D211" s="176"/>
      <c r="E211" s="177"/>
      <c r="F211" s="176"/>
      <c r="G211" s="73"/>
      <c r="H211" s="176"/>
      <c r="I211" s="179">
        <f>SUM(I9:I210)</f>
        <v>201256041084</v>
      </c>
      <c r="J211" s="72"/>
      <c r="K211" s="179">
        <f>SUM(K9:K210)</f>
        <v>-11731934331</v>
      </c>
      <c r="L211" s="72"/>
      <c r="M211" s="179">
        <f>SUM(M9:M210)</f>
        <v>189524106753</v>
      </c>
      <c r="N211" s="72"/>
      <c r="O211" s="179">
        <f>SUM(O9:O210)</f>
        <v>784292623209</v>
      </c>
      <c r="P211" s="72"/>
      <c r="Q211" s="179">
        <f>SUM(Q9:Q210)</f>
        <v>-17500991469</v>
      </c>
      <c r="R211" s="72"/>
      <c r="S211" s="179">
        <f>SUM(S9:S210)</f>
        <v>766791631740</v>
      </c>
    </row>
    <row r="212" spans="1:19" ht="22.5" thickTop="1">
      <c r="A212" s="358"/>
      <c r="B212" s="174"/>
      <c r="C212" s="175"/>
      <c r="D212" s="176"/>
      <c r="E212" s="177"/>
      <c r="F212" s="176"/>
      <c r="G212" s="73"/>
      <c r="H212" s="176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</row>
    <row r="213" spans="1:19" s="180" customFormat="1">
      <c r="A213" s="360"/>
      <c r="E213" s="181"/>
      <c r="K213" s="181"/>
      <c r="M213" s="181"/>
      <c r="S213" s="181"/>
    </row>
    <row r="214" spans="1:19">
      <c r="K214" s="182"/>
      <c r="M214" s="182"/>
    </row>
    <row r="215" spans="1:19">
      <c r="K215" s="182"/>
      <c r="M215" s="182"/>
    </row>
    <row r="216" spans="1:19">
      <c r="K216" s="182"/>
      <c r="M216" s="182"/>
    </row>
    <row r="217" spans="1:19">
      <c r="K217" s="182"/>
    </row>
    <row r="218" spans="1:19">
      <c r="K218" s="182"/>
    </row>
    <row r="219" spans="1:19">
      <c r="K219" s="182"/>
    </row>
    <row r="220" spans="1:19">
      <c r="K220" s="182"/>
    </row>
    <row r="221" spans="1:19">
      <c r="K221" s="182"/>
    </row>
    <row r="222" spans="1:19">
      <c r="K222" s="182"/>
    </row>
    <row r="223" spans="1:19">
      <c r="K223" s="182"/>
    </row>
    <row r="224" spans="1:19">
      <c r="K224" s="182"/>
    </row>
    <row r="225" spans="11:11">
      <c r="K225" s="182"/>
    </row>
    <row r="226" spans="11:11">
      <c r="K226" s="182"/>
    </row>
    <row r="227" spans="11:11">
      <c r="K227" s="182"/>
    </row>
    <row r="228" spans="11:11">
      <c r="K228" s="182"/>
    </row>
    <row r="229" spans="11:11">
      <c r="K229" s="182"/>
    </row>
    <row r="230" spans="11:11">
      <c r="K230" s="182"/>
    </row>
    <row r="231" spans="11:11">
      <c r="K231" s="183"/>
    </row>
    <row r="232" spans="11:11">
      <c r="K232" s="183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ageMargins left="0.7" right="0.7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A4" sqref="A4"/>
    </sheetView>
  </sheetViews>
  <sheetFormatPr defaultColWidth="9.140625" defaultRowHeight="21.75"/>
  <cols>
    <col min="1" max="1" width="50.85546875" style="91" customWidth="1"/>
    <col min="2" max="2" width="1" style="91" customWidth="1"/>
    <col min="3" max="3" width="13.140625" style="91" customWidth="1"/>
    <col min="4" max="4" width="1" style="91" customWidth="1"/>
    <col min="5" max="5" width="13" style="91" customWidth="1"/>
    <col min="6" max="6" width="1" style="91" customWidth="1"/>
    <col min="7" max="7" width="11.85546875" style="91" customWidth="1"/>
    <col min="8" max="8" width="1" style="91" customWidth="1"/>
    <col min="9" max="9" width="25" style="92" bestFit="1" customWidth="1"/>
    <col min="10" max="10" width="0.85546875" style="92" customWidth="1"/>
    <col min="11" max="11" width="25" style="92" bestFit="1" customWidth="1"/>
    <col min="12" max="12" width="0.7109375" style="92" customWidth="1"/>
    <col min="13" max="13" width="23.140625" style="92" bestFit="1" customWidth="1"/>
    <col min="14" max="14" width="0.7109375" style="92" customWidth="1"/>
    <col min="15" max="15" width="23.140625" style="92" bestFit="1" customWidth="1"/>
    <col min="16" max="16" width="0.5703125" style="92" customWidth="1"/>
    <col min="17" max="17" width="17" style="92" bestFit="1" customWidth="1"/>
    <col min="18" max="18" width="0.5703125" style="92" customWidth="1"/>
    <col min="19" max="19" width="23.140625" style="92" bestFit="1" customWidth="1"/>
    <col min="20" max="20" width="21.28515625" style="2" bestFit="1" customWidth="1"/>
    <col min="21" max="21" width="17.85546875" style="10" bestFit="1" customWidth="1"/>
    <col min="22" max="22" width="9.140625" style="10"/>
    <col min="23" max="16384" width="9.140625" style="2"/>
  </cols>
  <sheetData>
    <row r="1" spans="1:22" ht="24.7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22" ht="24.75">
      <c r="A2" s="289" t="s">
        <v>49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22" ht="24.75">
      <c r="A3" s="289" t="str">
        <f>' سهام'!B3</f>
        <v>برای ماه منتهی به 1403/03/31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</row>
    <row r="4" spans="1:22" ht="24.7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2" ht="24.75">
      <c r="A5" s="290" t="s">
        <v>488</v>
      </c>
      <c r="B5" s="290"/>
      <c r="C5" s="290"/>
      <c r="D5" s="290"/>
      <c r="E5" s="290"/>
      <c r="F5" s="290"/>
      <c r="G5" s="290"/>
      <c r="H5" s="290"/>
      <c r="I5" s="290"/>
      <c r="J5" s="77"/>
      <c r="K5" s="78"/>
      <c r="L5" s="78"/>
      <c r="M5" s="78"/>
      <c r="N5" s="78"/>
      <c r="O5" s="78"/>
      <c r="P5" s="78"/>
      <c r="Q5" s="78"/>
      <c r="R5" s="78"/>
      <c r="S5" s="78"/>
    </row>
    <row r="6" spans="1:22" ht="24.75" customHeight="1" thickBot="1">
      <c r="A6" s="79"/>
      <c r="B6" s="80"/>
      <c r="C6" s="80"/>
      <c r="D6" s="80"/>
      <c r="E6" s="80"/>
      <c r="F6" s="80"/>
      <c r="G6" s="80"/>
      <c r="H6" s="80"/>
      <c r="I6" s="342" t="str">
        <f>'درآمد سود سهام'!$I$7</f>
        <v>طی خرداد ماه</v>
      </c>
      <c r="J6" s="342"/>
      <c r="K6" s="342"/>
      <c r="L6" s="342"/>
      <c r="M6" s="342"/>
      <c r="N6" s="78"/>
      <c r="O6" s="342" t="str">
        <f>'درآمد سود سهام'!$O$7</f>
        <v>از ابتدای سال مالی تا پایان خرداد ماه</v>
      </c>
      <c r="P6" s="342"/>
      <c r="Q6" s="342"/>
      <c r="R6" s="342"/>
      <c r="S6" s="342"/>
    </row>
    <row r="7" spans="1:22" ht="46.5" customHeight="1" thickBot="1">
      <c r="A7" s="81" t="s">
        <v>33</v>
      </c>
      <c r="B7" s="82"/>
      <c r="C7" s="83" t="s">
        <v>489</v>
      </c>
      <c r="D7" s="131"/>
      <c r="E7" s="83" t="s">
        <v>20</v>
      </c>
      <c r="F7" s="131"/>
      <c r="G7" s="83" t="s">
        <v>30</v>
      </c>
      <c r="H7" s="82"/>
      <c r="I7" s="83" t="s">
        <v>50</v>
      </c>
      <c r="J7" s="84"/>
      <c r="K7" s="83" t="s">
        <v>35</v>
      </c>
      <c r="L7" s="84"/>
      <c r="M7" s="83" t="s">
        <v>36</v>
      </c>
      <c r="N7" s="78"/>
      <c r="O7" s="83" t="s">
        <v>50</v>
      </c>
      <c r="P7" s="84"/>
      <c r="Q7" s="83" t="s">
        <v>35</v>
      </c>
      <c r="R7" s="84"/>
      <c r="S7" s="83" t="s">
        <v>36</v>
      </c>
    </row>
    <row r="8" spans="1:22" ht="24">
      <c r="A8" s="81"/>
      <c r="B8" s="82"/>
      <c r="C8" s="82"/>
      <c r="D8" s="82"/>
      <c r="E8" s="82"/>
      <c r="F8" s="82"/>
      <c r="G8" s="82"/>
      <c r="H8" s="82"/>
      <c r="I8" s="85">
        <v>0</v>
      </c>
      <c r="J8" s="85"/>
      <c r="K8" s="85">
        <v>0</v>
      </c>
      <c r="L8" s="85"/>
      <c r="M8" s="85">
        <v>0</v>
      </c>
      <c r="N8" s="85"/>
      <c r="O8" s="85">
        <v>0</v>
      </c>
      <c r="P8" s="85"/>
      <c r="Q8" s="85">
        <v>0</v>
      </c>
      <c r="R8" s="85"/>
      <c r="S8" s="85">
        <f>Q8+O8</f>
        <v>0</v>
      </c>
    </row>
    <row r="9" spans="1:22" s="1" customFormat="1" ht="24.75" thickBot="1">
      <c r="A9" s="87" t="s">
        <v>2</v>
      </c>
      <c r="B9" s="80"/>
      <c r="C9" s="80"/>
      <c r="D9" s="80"/>
      <c r="E9" s="80"/>
      <c r="F9" s="80"/>
      <c r="G9" s="80"/>
      <c r="H9" s="80"/>
      <c r="I9" s="88">
        <f>SUM(I8:I8)</f>
        <v>0</v>
      </c>
      <c r="J9" s="89"/>
      <c r="K9" s="88">
        <f>SUM(K8:K8)</f>
        <v>0</v>
      </c>
      <c r="L9" s="89"/>
      <c r="M9" s="88">
        <f>SUM(M8:M8)</f>
        <v>0</v>
      </c>
      <c r="N9" s="89"/>
      <c r="O9" s="88">
        <f>SUM(O8:O8)</f>
        <v>0</v>
      </c>
      <c r="P9" s="89"/>
      <c r="Q9" s="88">
        <f>SUM(Q8:Q8)</f>
        <v>0</v>
      </c>
      <c r="R9" s="90" t="e">
        <f>SUM(#REF!)</f>
        <v>#REF!</v>
      </c>
      <c r="S9" s="88">
        <f>SUM(S8:S8)</f>
        <v>0</v>
      </c>
      <c r="U9" s="10"/>
      <c r="V9" s="10"/>
    </row>
    <row r="10" spans="1:22" s="1" customFormat="1" ht="22.5" thickTop="1">
      <c r="A10" s="91"/>
      <c r="B10" s="91"/>
      <c r="C10" s="91"/>
      <c r="D10" s="91"/>
      <c r="E10" s="91"/>
      <c r="F10" s="91"/>
      <c r="G10" s="91"/>
      <c r="H10" s="91"/>
      <c r="I10" s="92"/>
      <c r="J10" s="86"/>
      <c r="K10" s="92"/>
      <c r="L10" s="86"/>
      <c r="M10" s="92"/>
      <c r="N10" s="86"/>
      <c r="O10" s="92"/>
      <c r="P10" s="86"/>
      <c r="Q10" s="92"/>
      <c r="R10" s="92"/>
      <c r="S10" s="92"/>
      <c r="T10" s="10"/>
      <c r="U10" s="10"/>
      <c r="V10" s="10"/>
    </row>
    <row r="11" spans="1:22" s="1" customFormat="1">
      <c r="A11" s="91"/>
      <c r="B11" s="91"/>
      <c r="C11" s="91"/>
      <c r="D11" s="91"/>
      <c r="E11" s="91"/>
      <c r="F11" s="91"/>
      <c r="G11" s="91"/>
      <c r="H11" s="91"/>
      <c r="I11" s="92"/>
      <c r="J11" s="86"/>
      <c r="K11" s="92"/>
      <c r="L11" s="86"/>
      <c r="M11" s="92"/>
      <c r="N11" s="86"/>
      <c r="O11" s="92"/>
      <c r="P11" s="86"/>
      <c r="Q11" s="92"/>
      <c r="R11" s="92"/>
      <c r="S11" s="92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7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21.75"/>
  <cols>
    <col min="1" max="1" width="50.85546875" style="91" customWidth="1"/>
    <col min="2" max="2" width="1" style="91" customWidth="1"/>
    <col min="3" max="3" width="25" style="92" bestFit="1" customWidth="1"/>
    <col min="4" max="4" width="0.85546875" style="92" customWidth="1"/>
    <col min="5" max="5" width="25" style="92" bestFit="1" customWidth="1"/>
    <col min="6" max="6" width="0.7109375" style="92" customWidth="1"/>
    <col min="7" max="7" width="23.140625" style="92" bestFit="1" customWidth="1"/>
    <col min="8" max="8" width="0.7109375" style="92" customWidth="1"/>
    <col min="9" max="9" width="23.140625" style="92" bestFit="1" customWidth="1"/>
    <col min="10" max="10" width="0.5703125" style="92" customWidth="1"/>
    <col min="11" max="11" width="17" style="92" bestFit="1" customWidth="1"/>
    <col min="12" max="12" width="0.5703125" style="92" customWidth="1"/>
    <col min="13" max="13" width="23.140625" style="92" bestFit="1" customWidth="1"/>
    <col min="14" max="14" width="21.28515625" style="2" bestFit="1" customWidth="1"/>
    <col min="15" max="15" width="17.85546875" style="10" bestFit="1" customWidth="1"/>
    <col min="16" max="16" width="9.140625" style="10"/>
    <col min="17" max="16384" width="9.140625" style="2"/>
  </cols>
  <sheetData>
    <row r="1" spans="1:16" ht="24.7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6" ht="24.75">
      <c r="A2" s="289" t="s">
        <v>49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6" ht="24.75">
      <c r="A3" s="289" t="str">
        <f>' سهام'!B3</f>
        <v>برای ماه منتهی به 1403/03/31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</row>
    <row r="4" spans="1:16" ht="24.7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6" ht="24.75">
      <c r="A5" s="290" t="s">
        <v>487</v>
      </c>
      <c r="B5" s="290"/>
      <c r="C5" s="290"/>
      <c r="D5" s="77"/>
      <c r="E5" s="78"/>
      <c r="F5" s="78"/>
      <c r="G5" s="78"/>
      <c r="H5" s="78"/>
      <c r="I5" s="78"/>
      <c r="J5" s="78"/>
      <c r="K5" s="78"/>
      <c r="L5" s="78"/>
      <c r="M5" s="78"/>
    </row>
    <row r="6" spans="1:16" ht="24.75" customHeight="1" thickBot="1">
      <c r="A6" s="79"/>
      <c r="B6" s="80"/>
      <c r="C6" s="342" t="str">
        <f>'درآمد سود سهام'!$I$7</f>
        <v>طی خرداد ماه</v>
      </c>
      <c r="D6" s="342"/>
      <c r="E6" s="342"/>
      <c r="F6" s="342"/>
      <c r="G6" s="342"/>
      <c r="H6" s="78"/>
      <c r="I6" s="342" t="str">
        <f>'درآمد سود سهام'!$O$7</f>
        <v>از ابتدای سال مالی تا پایان خرداد ماه</v>
      </c>
      <c r="J6" s="342"/>
      <c r="K6" s="342"/>
      <c r="L6" s="342"/>
      <c r="M6" s="342"/>
    </row>
    <row r="7" spans="1:16" ht="46.5" customHeight="1" thickBot="1">
      <c r="A7" s="81" t="s">
        <v>33</v>
      </c>
      <c r="B7" s="82"/>
      <c r="C7" s="83" t="s">
        <v>50</v>
      </c>
      <c r="D7" s="84"/>
      <c r="E7" s="83" t="s">
        <v>35</v>
      </c>
      <c r="F7" s="84"/>
      <c r="G7" s="83" t="s">
        <v>36</v>
      </c>
      <c r="H7" s="78"/>
      <c r="I7" s="83" t="s">
        <v>50</v>
      </c>
      <c r="J7" s="84"/>
      <c r="K7" s="83" t="s">
        <v>35</v>
      </c>
      <c r="L7" s="84"/>
      <c r="M7" s="83" t="s">
        <v>36</v>
      </c>
    </row>
    <row r="8" spans="1:16" ht="24">
      <c r="A8" s="81" t="s">
        <v>493</v>
      </c>
      <c r="B8" s="82"/>
      <c r="C8" s="85">
        <v>153643</v>
      </c>
      <c r="D8" s="85"/>
      <c r="E8" s="85">
        <v>0</v>
      </c>
      <c r="F8" s="85"/>
      <c r="G8" s="85">
        <v>153643</v>
      </c>
      <c r="H8" s="85"/>
      <c r="I8" s="85">
        <v>436724727</v>
      </c>
      <c r="J8" s="85"/>
      <c r="K8" s="85">
        <v>0</v>
      </c>
      <c r="L8" s="85"/>
      <c r="M8" s="85">
        <f>I8+K8</f>
        <v>436724727</v>
      </c>
    </row>
    <row r="9" spans="1:16" ht="24">
      <c r="A9" s="81" t="s">
        <v>490</v>
      </c>
      <c r="B9" s="82"/>
      <c r="C9" s="85">
        <v>8118</v>
      </c>
      <c r="D9" s="85"/>
      <c r="E9" s="85">
        <v>0</v>
      </c>
      <c r="F9" s="85"/>
      <c r="G9" s="85">
        <v>8118</v>
      </c>
      <c r="H9" s="85"/>
      <c r="I9" s="85">
        <v>91871994</v>
      </c>
      <c r="J9" s="85"/>
      <c r="K9" s="85">
        <v>0</v>
      </c>
      <c r="L9" s="85"/>
      <c r="M9" s="85">
        <f t="shared" ref="M9:M11" si="0">I9+K9</f>
        <v>91871994</v>
      </c>
    </row>
    <row r="10" spans="1:16" ht="24">
      <c r="A10" s="81" t="s">
        <v>491</v>
      </c>
      <c r="B10" s="82"/>
      <c r="C10" s="85">
        <v>4346</v>
      </c>
      <c r="D10" s="85"/>
      <c r="E10" s="85"/>
      <c r="F10" s="85"/>
      <c r="G10" s="85">
        <v>4346</v>
      </c>
      <c r="H10" s="85"/>
      <c r="I10" s="85">
        <v>50130</v>
      </c>
      <c r="J10" s="85"/>
      <c r="K10" s="85"/>
      <c r="L10" s="85"/>
      <c r="M10" s="85">
        <f t="shared" si="0"/>
        <v>50130</v>
      </c>
    </row>
    <row r="11" spans="1:16" s="1" customFormat="1" ht="24">
      <c r="A11" s="81" t="s">
        <v>492</v>
      </c>
      <c r="B11" s="86"/>
      <c r="C11" s="85">
        <v>1733</v>
      </c>
      <c r="D11" s="85"/>
      <c r="E11" s="85">
        <v>0</v>
      </c>
      <c r="F11" s="85"/>
      <c r="G11" s="85">
        <v>1733</v>
      </c>
      <c r="H11" s="85"/>
      <c r="I11" s="85">
        <v>19947</v>
      </c>
      <c r="J11" s="85"/>
      <c r="K11" s="85">
        <v>0</v>
      </c>
      <c r="L11" s="85"/>
      <c r="M11" s="85">
        <f t="shared" si="0"/>
        <v>19947</v>
      </c>
      <c r="O11" s="10"/>
      <c r="P11" s="10"/>
    </row>
    <row r="12" spans="1:16" s="1" customFormat="1" ht="24.75" thickBot="1">
      <c r="A12" s="87" t="s">
        <v>2</v>
      </c>
      <c r="B12" s="80"/>
      <c r="C12" s="88">
        <f>SUM(C8:C11)</f>
        <v>167840</v>
      </c>
      <c r="D12" s="89"/>
      <c r="E12" s="88">
        <f>SUM(E8:E11)</f>
        <v>0</v>
      </c>
      <c r="F12" s="89"/>
      <c r="G12" s="88">
        <f>SUM(G8:G11)</f>
        <v>167840</v>
      </c>
      <c r="H12" s="89"/>
      <c r="I12" s="88">
        <f>SUM(I8:I11)</f>
        <v>528666798</v>
      </c>
      <c r="J12" s="89"/>
      <c r="K12" s="88">
        <f>SUM(K8:K11)</f>
        <v>0</v>
      </c>
      <c r="L12" s="90" t="e">
        <f>SUM(#REF!)</f>
        <v>#REF!</v>
      </c>
      <c r="M12" s="88">
        <f>SUM(M8:M11)</f>
        <v>528666798</v>
      </c>
      <c r="O12" s="10"/>
      <c r="P12" s="10"/>
    </row>
    <row r="13" spans="1:16" s="1" customFormat="1" ht="22.5" thickTop="1">
      <c r="A13" s="91"/>
      <c r="B13" s="91"/>
      <c r="C13" s="92"/>
      <c r="D13" s="86"/>
      <c r="E13" s="92"/>
      <c r="F13" s="86"/>
      <c r="G13" s="92"/>
      <c r="H13" s="86"/>
      <c r="I13" s="92"/>
      <c r="J13" s="86"/>
      <c r="K13" s="92"/>
      <c r="L13" s="92"/>
      <c r="M13" s="92"/>
      <c r="N13" s="10"/>
      <c r="O13" s="10"/>
      <c r="P13" s="10"/>
    </row>
    <row r="14" spans="1:16" s="1" customFormat="1">
      <c r="A14" s="91"/>
      <c r="B14" s="91"/>
      <c r="C14" s="92"/>
      <c r="D14" s="86"/>
      <c r="E14" s="92"/>
      <c r="F14" s="86"/>
      <c r="G14" s="92"/>
      <c r="H14" s="86"/>
      <c r="I14" s="92"/>
      <c r="J14" s="86"/>
      <c r="K14" s="92"/>
      <c r="L14" s="92"/>
      <c r="M14" s="92"/>
      <c r="O14" s="10"/>
      <c r="P14" s="10"/>
    </row>
    <row r="15" spans="1:16">
      <c r="C15" s="92">
        <f>C12-'درآمد سپرده بانکی'!C13</f>
        <v>0</v>
      </c>
      <c r="I15" s="92">
        <f>I12-'درآمد سپرده بانکی'!G13</f>
        <v>0</v>
      </c>
    </row>
    <row r="17" spans="3:13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X323"/>
  <sheetViews>
    <sheetView rightToLeft="1" view="pageBreakPreview" zoomScale="75" zoomScaleNormal="100" zoomScaleSheetLayoutView="75" workbookViewId="0">
      <selection activeCell="A4" sqref="A4"/>
    </sheetView>
  </sheetViews>
  <sheetFormatPr defaultColWidth="9.140625" defaultRowHeight="17.25"/>
  <cols>
    <col min="1" max="1" width="37.85546875" style="76" bestFit="1" customWidth="1"/>
    <col min="2" max="2" width="1.28515625" style="76" customWidth="1"/>
    <col min="3" max="3" width="13.85546875" style="76" bestFit="1" customWidth="1"/>
    <col min="4" max="4" width="0.85546875" style="76" customWidth="1"/>
    <col min="5" max="5" width="30.28515625" style="101" bestFit="1" customWidth="1"/>
    <col min="6" max="6" width="0.5703125" style="101" customWidth="1"/>
    <col min="7" max="7" width="27.42578125" style="101" bestFit="1" customWidth="1"/>
    <col min="8" max="8" width="0.85546875" style="101" customWidth="1"/>
    <col min="9" max="9" width="25.42578125" style="99" bestFit="1" customWidth="1"/>
    <col min="10" max="10" width="0.5703125" style="99" customWidth="1"/>
    <col min="11" max="11" width="15.7109375" style="99" bestFit="1" customWidth="1"/>
    <col min="12" max="12" width="0.42578125" style="99" customWidth="1"/>
    <col min="13" max="13" width="20" style="99" bestFit="1" customWidth="1"/>
    <col min="14" max="14" width="0.42578125" style="99" customWidth="1"/>
    <col min="15" max="15" width="24.5703125" style="99" bestFit="1" customWidth="1"/>
    <col min="16" max="16" width="0.5703125" style="99" customWidth="1"/>
    <col min="17" max="17" width="23.7109375" style="187" bestFit="1" customWidth="1"/>
    <col min="18" max="16384" width="9.140625" style="11"/>
  </cols>
  <sheetData>
    <row r="1" spans="1:17" ht="22.5">
      <c r="A1" s="349" t="s">
        <v>77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</row>
    <row r="2" spans="1:17" ht="22.5">
      <c r="A2" s="349" t="s">
        <v>49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</row>
    <row r="3" spans="1:17" ht="22.5">
      <c r="A3" s="349" t="str">
        <f>' سهام'!B3</f>
        <v>برای ماه منتهی به 1403/03/31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</row>
    <row r="4" spans="1:17" ht="22.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7" ht="22.5">
      <c r="A5" s="251" t="s">
        <v>486</v>
      </c>
      <c r="B5" s="251"/>
      <c r="C5" s="251"/>
      <c r="D5" s="251"/>
      <c r="E5" s="251"/>
      <c r="F5" s="251"/>
      <c r="G5" s="251"/>
      <c r="H5" s="251"/>
      <c r="I5" s="251"/>
      <c r="J5" s="252"/>
      <c r="K5" s="252"/>
      <c r="L5" s="252"/>
      <c r="M5" s="252"/>
      <c r="N5" s="252"/>
      <c r="O5" s="252"/>
      <c r="P5" s="252"/>
      <c r="Q5" s="252"/>
    </row>
    <row r="6" spans="1:17" ht="23.25" thickBot="1">
      <c r="A6" s="253"/>
      <c r="B6" s="253"/>
      <c r="C6" s="347" t="str">
        <f>'درآمد سود سهام'!$I$7</f>
        <v>طی خرداد ماه</v>
      </c>
      <c r="D6" s="348"/>
      <c r="E6" s="348"/>
      <c r="F6" s="348"/>
      <c r="G6" s="348"/>
      <c r="H6" s="348"/>
      <c r="I6" s="348"/>
      <c r="J6" s="254"/>
      <c r="K6" s="346" t="str">
        <f>'درآمد سود سهام'!$O$7</f>
        <v>از ابتدای سال مالی تا پایان خرداد ماه</v>
      </c>
      <c r="L6" s="346"/>
      <c r="M6" s="346"/>
      <c r="N6" s="346"/>
      <c r="O6" s="346"/>
      <c r="P6" s="346"/>
      <c r="Q6" s="346"/>
    </row>
    <row r="7" spans="1:17" ht="44.25" thickBot="1">
      <c r="A7" s="255" t="s">
        <v>33</v>
      </c>
      <c r="B7" s="255"/>
      <c r="C7" s="256" t="s">
        <v>3</v>
      </c>
      <c r="D7" s="255"/>
      <c r="E7" s="257" t="s">
        <v>227</v>
      </c>
      <c r="F7" s="258"/>
      <c r="G7" s="259" t="s">
        <v>37</v>
      </c>
      <c r="H7" s="258"/>
      <c r="I7" s="260" t="s">
        <v>226</v>
      </c>
      <c r="J7" s="254"/>
      <c r="K7" s="261" t="s">
        <v>3</v>
      </c>
      <c r="L7" s="262"/>
      <c r="M7" s="260" t="s">
        <v>227</v>
      </c>
      <c r="N7" s="262"/>
      <c r="O7" s="261" t="s">
        <v>37</v>
      </c>
      <c r="P7" s="262"/>
      <c r="Q7" s="260" t="s">
        <v>226</v>
      </c>
    </row>
    <row r="8" spans="1:17" ht="21.75">
      <c r="A8" s="263" t="s">
        <v>207</v>
      </c>
      <c r="B8" s="264"/>
      <c r="C8" s="265">
        <v>619604</v>
      </c>
      <c r="D8" s="264"/>
      <c r="E8" s="265">
        <v>656567924</v>
      </c>
      <c r="F8" s="48"/>
      <c r="G8" s="265">
        <v>-843283487</v>
      </c>
      <c r="H8" s="264"/>
      <c r="I8" s="265">
        <f>G8+E8</f>
        <v>-186715563</v>
      </c>
      <c r="J8" s="265"/>
      <c r="K8" s="48">
        <v>18142618</v>
      </c>
      <c r="L8" s="265"/>
      <c r="M8" s="265">
        <v>30225588604</v>
      </c>
      <c r="N8" s="264"/>
      <c r="O8" s="265">
        <v>-30531739817</v>
      </c>
      <c r="P8" s="265"/>
      <c r="Q8" s="265">
        <f>M8+O8</f>
        <v>-306151213</v>
      </c>
    </row>
    <row r="9" spans="1:17" ht="21.75">
      <c r="A9" s="263" t="s">
        <v>269</v>
      </c>
      <c r="B9" s="264"/>
      <c r="C9" s="265">
        <v>26485</v>
      </c>
      <c r="D9" s="264"/>
      <c r="E9" s="265">
        <v>323827201</v>
      </c>
      <c r="F9" s="48"/>
      <c r="G9" s="265">
        <v>-420484897</v>
      </c>
      <c r="H9" s="264"/>
      <c r="I9" s="265">
        <f t="shared" ref="I9:I72" si="0">G9+E9</f>
        <v>-96657696</v>
      </c>
      <c r="J9" s="265"/>
      <c r="K9" s="48">
        <v>1319468</v>
      </c>
      <c r="L9" s="265"/>
      <c r="M9" s="265">
        <v>19346439427</v>
      </c>
      <c r="N9" s="264"/>
      <c r="O9" s="265">
        <v>-20963058111</v>
      </c>
      <c r="P9" s="265"/>
      <c r="Q9" s="265">
        <f t="shared" ref="Q9:Q72" si="1">M9+O9</f>
        <v>-1616618684</v>
      </c>
    </row>
    <row r="10" spans="1:17" ht="21.75">
      <c r="A10" s="263" t="s">
        <v>163</v>
      </c>
      <c r="B10" s="264"/>
      <c r="C10" s="265">
        <v>350</v>
      </c>
      <c r="D10" s="264"/>
      <c r="E10" s="265">
        <v>4940430</v>
      </c>
      <c r="F10" s="48"/>
      <c r="G10" s="265">
        <v>-8334221</v>
      </c>
      <c r="H10" s="264"/>
      <c r="I10" s="265">
        <f t="shared" si="0"/>
        <v>-3393791</v>
      </c>
      <c r="J10" s="265"/>
      <c r="K10" s="48">
        <v>2367457</v>
      </c>
      <c r="L10" s="265"/>
      <c r="M10" s="265">
        <v>109507244935</v>
      </c>
      <c r="N10" s="264"/>
      <c r="O10" s="265">
        <v>-120510785467</v>
      </c>
      <c r="P10" s="265"/>
      <c r="Q10" s="265">
        <f t="shared" si="1"/>
        <v>-11003540532</v>
      </c>
    </row>
    <row r="11" spans="1:17" ht="21.75">
      <c r="A11" s="263" t="s">
        <v>142</v>
      </c>
      <c r="B11" s="264"/>
      <c r="C11" s="265">
        <v>94047</v>
      </c>
      <c r="D11" s="264"/>
      <c r="E11" s="265">
        <v>1685578196</v>
      </c>
      <c r="F11" s="48"/>
      <c r="G11" s="265">
        <v>-1701450643</v>
      </c>
      <c r="H11" s="264"/>
      <c r="I11" s="265">
        <f t="shared" si="0"/>
        <v>-15872447</v>
      </c>
      <c r="J11" s="265"/>
      <c r="K11" s="48">
        <v>1992447</v>
      </c>
      <c r="L11" s="265"/>
      <c r="M11" s="265">
        <v>33848598110</v>
      </c>
      <c r="N11" s="264"/>
      <c r="O11" s="265">
        <v>-35974214188</v>
      </c>
      <c r="P11" s="265"/>
      <c r="Q11" s="265">
        <f t="shared" si="1"/>
        <v>-2125616078</v>
      </c>
    </row>
    <row r="12" spans="1:17" ht="21.75">
      <c r="A12" s="263" t="s">
        <v>205</v>
      </c>
      <c r="B12" s="264"/>
      <c r="C12" s="265">
        <v>0</v>
      </c>
      <c r="D12" s="264"/>
      <c r="E12" s="265">
        <v>0</v>
      </c>
      <c r="F12" s="48"/>
      <c r="G12" s="265">
        <v>0</v>
      </c>
      <c r="H12" s="264"/>
      <c r="I12" s="265">
        <f t="shared" si="0"/>
        <v>0</v>
      </c>
      <c r="J12" s="265"/>
      <c r="K12" s="48">
        <v>676972</v>
      </c>
      <c r="L12" s="265"/>
      <c r="M12" s="265">
        <v>2804643184</v>
      </c>
      <c r="N12" s="264"/>
      <c r="O12" s="265">
        <v>-3036926150</v>
      </c>
      <c r="P12" s="265"/>
      <c r="Q12" s="265">
        <f t="shared" si="1"/>
        <v>-232282966</v>
      </c>
    </row>
    <row r="13" spans="1:17" ht="21.75">
      <c r="A13" s="263" t="s">
        <v>157</v>
      </c>
      <c r="B13" s="264"/>
      <c r="C13" s="265">
        <v>1112712</v>
      </c>
      <c r="D13" s="264"/>
      <c r="E13" s="265">
        <v>1052999068</v>
      </c>
      <c r="F13" s="48"/>
      <c r="G13" s="265">
        <v>-1554487878</v>
      </c>
      <c r="H13" s="264"/>
      <c r="I13" s="265">
        <f t="shared" si="0"/>
        <v>-501488810</v>
      </c>
      <c r="J13" s="265"/>
      <c r="K13" s="48">
        <v>11191388</v>
      </c>
      <c r="L13" s="265"/>
      <c r="M13" s="265">
        <v>13323323313</v>
      </c>
      <c r="N13" s="264"/>
      <c r="O13" s="265">
        <v>-16862299512</v>
      </c>
      <c r="P13" s="265"/>
      <c r="Q13" s="265">
        <f t="shared" si="1"/>
        <v>-3538976199</v>
      </c>
    </row>
    <row r="14" spans="1:17" ht="21.75">
      <c r="A14" s="263" t="s">
        <v>251</v>
      </c>
      <c r="B14" s="264"/>
      <c r="C14" s="265">
        <v>0</v>
      </c>
      <c r="D14" s="264"/>
      <c r="E14" s="265">
        <v>0</v>
      </c>
      <c r="F14" s="48"/>
      <c r="G14" s="265">
        <v>0</v>
      </c>
      <c r="H14" s="264"/>
      <c r="I14" s="265">
        <f t="shared" si="0"/>
        <v>0</v>
      </c>
      <c r="J14" s="265"/>
      <c r="K14" s="48">
        <v>4333058</v>
      </c>
      <c r="L14" s="265"/>
      <c r="M14" s="265">
        <v>22224225535</v>
      </c>
      <c r="N14" s="264"/>
      <c r="O14" s="265">
        <v>-28813649703</v>
      </c>
      <c r="P14" s="265"/>
      <c r="Q14" s="265">
        <f t="shared" si="1"/>
        <v>-6589424168</v>
      </c>
    </row>
    <row r="15" spans="1:17" ht="21.75">
      <c r="A15" s="263" t="s">
        <v>95</v>
      </c>
      <c r="B15" s="264"/>
      <c r="C15" s="265">
        <v>85759</v>
      </c>
      <c r="D15" s="264"/>
      <c r="E15" s="265">
        <v>2749498592</v>
      </c>
      <c r="F15" s="48"/>
      <c r="G15" s="265">
        <v>-3463689653</v>
      </c>
      <c r="H15" s="264"/>
      <c r="I15" s="265">
        <f t="shared" si="0"/>
        <v>-714191061</v>
      </c>
      <c r="J15" s="265"/>
      <c r="K15" s="48">
        <v>1980841</v>
      </c>
      <c r="L15" s="265"/>
      <c r="M15" s="265">
        <v>70851440710</v>
      </c>
      <c r="N15" s="264"/>
      <c r="O15" s="265">
        <v>-80213887976</v>
      </c>
      <c r="P15" s="265"/>
      <c r="Q15" s="265">
        <f t="shared" si="1"/>
        <v>-9362447266</v>
      </c>
    </row>
    <row r="16" spans="1:17" ht="21.75">
      <c r="A16" s="263" t="s">
        <v>94</v>
      </c>
      <c r="B16" s="264"/>
      <c r="C16" s="265">
        <v>313493</v>
      </c>
      <c r="D16" s="264"/>
      <c r="E16" s="265">
        <v>603934570</v>
      </c>
      <c r="F16" s="48"/>
      <c r="G16" s="265">
        <v>-908053095</v>
      </c>
      <c r="H16" s="264"/>
      <c r="I16" s="265">
        <f t="shared" si="0"/>
        <v>-304118525</v>
      </c>
      <c r="J16" s="265"/>
      <c r="K16" s="48">
        <v>8207671</v>
      </c>
      <c r="L16" s="265"/>
      <c r="M16" s="265">
        <v>20047487131</v>
      </c>
      <c r="N16" s="264"/>
      <c r="O16" s="265">
        <v>-27195124982</v>
      </c>
      <c r="P16" s="265"/>
      <c r="Q16" s="265">
        <f t="shared" si="1"/>
        <v>-7147637851</v>
      </c>
    </row>
    <row r="17" spans="1:17" ht="21.75">
      <c r="A17" s="263" t="s">
        <v>135</v>
      </c>
      <c r="B17" s="264"/>
      <c r="C17" s="265">
        <v>0</v>
      </c>
      <c r="D17" s="264"/>
      <c r="E17" s="265">
        <v>0</v>
      </c>
      <c r="F17" s="48"/>
      <c r="G17" s="265">
        <v>0</v>
      </c>
      <c r="H17" s="264"/>
      <c r="I17" s="265">
        <f t="shared" si="0"/>
        <v>0</v>
      </c>
      <c r="J17" s="265"/>
      <c r="K17" s="48">
        <v>5874323</v>
      </c>
      <c r="L17" s="265"/>
      <c r="M17" s="265">
        <v>16461224723</v>
      </c>
      <c r="N17" s="264"/>
      <c r="O17" s="265">
        <v>-21551280150</v>
      </c>
      <c r="P17" s="265"/>
      <c r="Q17" s="265">
        <f t="shared" si="1"/>
        <v>-5090055427</v>
      </c>
    </row>
    <row r="18" spans="1:17" ht="21.75">
      <c r="A18" s="263" t="s">
        <v>98</v>
      </c>
      <c r="B18" s="264"/>
      <c r="C18" s="265">
        <v>0</v>
      </c>
      <c r="D18" s="264"/>
      <c r="E18" s="265">
        <v>0</v>
      </c>
      <c r="F18" s="48"/>
      <c r="G18" s="265">
        <v>0</v>
      </c>
      <c r="H18" s="264"/>
      <c r="I18" s="265">
        <f t="shared" si="0"/>
        <v>0</v>
      </c>
      <c r="J18" s="265"/>
      <c r="K18" s="48">
        <v>4202097</v>
      </c>
      <c r="L18" s="265"/>
      <c r="M18" s="265">
        <v>17023028858</v>
      </c>
      <c r="N18" s="264"/>
      <c r="O18" s="265">
        <v>-16067042266</v>
      </c>
      <c r="P18" s="265"/>
      <c r="Q18" s="265">
        <f t="shared" si="1"/>
        <v>955986592</v>
      </c>
    </row>
    <row r="19" spans="1:17" ht="21.75">
      <c r="A19" s="263" t="s">
        <v>106</v>
      </c>
      <c r="B19" s="264"/>
      <c r="C19" s="265">
        <v>0</v>
      </c>
      <c r="D19" s="264"/>
      <c r="E19" s="265">
        <v>0</v>
      </c>
      <c r="F19" s="48"/>
      <c r="G19" s="265">
        <v>0</v>
      </c>
      <c r="H19" s="264"/>
      <c r="I19" s="265">
        <f t="shared" si="0"/>
        <v>0</v>
      </c>
      <c r="J19" s="265"/>
      <c r="K19" s="48">
        <v>1036638</v>
      </c>
      <c r="L19" s="265"/>
      <c r="M19" s="265">
        <v>57114051000</v>
      </c>
      <c r="N19" s="264"/>
      <c r="O19" s="265">
        <v>-50690242960</v>
      </c>
      <c r="P19" s="265"/>
      <c r="Q19" s="265">
        <f t="shared" si="1"/>
        <v>6423808040</v>
      </c>
    </row>
    <row r="20" spans="1:17" ht="21.75">
      <c r="A20" s="263" t="s">
        <v>81</v>
      </c>
      <c r="B20" s="264"/>
      <c r="C20" s="265">
        <v>166395</v>
      </c>
      <c r="D20" s="264"/>
      <c r="E20" s="265">
        <v>670263143</v>
      </c>
      <c r="F20" s="48"/>
      <c r="G20" s="265">
        <v>-949489895</v>
      </c>
      <c r="H20" s="264"/>
      <c r="I20" s="265">
        <f t="shared" si="0"/>
        <v>-279226752</v>
      </c>
      <c r="J20" s="265"/>
      <c r="K20" s="48">
        <v>7743743</v>
      </c>
      <c r="L20" s="265"/>
      <c r="M20" s="265">
        <v>37062225737</v>
      </c>
      <c r="N20" s="264"/>
      <c r="O20" s="265">
        <v>-44573740259</v>
      </c>
      <c r="P20" s="265"/>
      <c r="Q20" s="265">
        <f t="shared" si="1"/>
        <v>-7511514522</v>
      </c>
    </row>
    <row r="21" spans="1:17" ht="21.75">
      <c r="A21" s="263" t="s">
        <v>165</v>
      </c>
      <c r="B21" s="264"/>
      <c r="C21" s="265">
        <v>68873</v>
      </c>
      <c r="D21" s="264"/>
      <c r="E21" s="265">
        <v>271111848</v>
      </c>
      <c r="F21" s="48"/>
      <c r="G21" s="265">
        <v>-472958678</v>
      </c>
      <c r="H21" s="264"/>
      <c r="I21" s="265">
        <f t="shared" si="0"/>
        <v>-201846830</v>
      </c>
      <c r="J21" s="265"/>
      <c r="K21" s="48">
        <v>26674720</v>
      </c>
      <c r="L21" s="265"/>
      <c r="M21" s="265">
        <v>121003164334</v>
      </c>
      <c r="N21" s="264"/>
      <c r="O21" s="265">
        <v>-183256801669</v>
      </c>
      <c r="P21" s="265"/>
      <c r="Q21" s="265">
        <f t="shared" si="1"/>
        <v>-62253637335</v>
      </c>
    </row>
    <row r="22" spans="1:17" ht="21.75">
      <c r="A22" s="263" t="s">
        <v>224</v>
      </c>
      <c r="B22" s="264"/>
      <c r="C22" s="265">
        <v>336516</v>
      </c>
      <c r="D22" s="264"/>
      <c r="E22" s="265">
        <v>1316076571</v>
      </c>
      <c r="F22" s="48"/>
      <c r="G22" s="265">
        <v>-1784923127</v>
      </c>
      <c r="H22" s="264"/>
      <c r="I22" s="265">
        <f t="shared" si="0"/>
        <v>-468846556</v>
      </c>
      <c r="J22" s="265"/>
      <c r="K22" s="48">
        <v>3378008</v>
      </c>
      <c r="L22" s="265"/>
      <c r="M22" s="265">
        <v>14688427238</v>
      </c>
      <c r="N22" s="264"/>
      <c r="O22" s="265">
        <v>-33054935161</v>
      </c>
      <c r="P22" s="265"/>
      <c r="Q22" s="265">
        <f t="shared" si="1"/>
        <v>-18366507923</v>
      </c>
    </row>
    <row r="23" spans="1:17" ht="21.75">
      <c r="A23" s="263" t="s">
        <v>202</v>
      </c>
      <c r="B23" s="264"/>
      <c r="C23" s="265">
        <v>0</v>
      </c>
      <c r="D23" s="264"/>
      <c r="E23" s="265">
        <v>0</v>
      </c>
      <c r="F23" s="48"/>
      <c r="G23" s="265">
        <v>0</v>
      </c>
      <c r="H23" s="264"/>
      <c r="I23" s="265">
        <f t="shared" si="0"/>
        <v>0</v>
      </c>
      <c r="J23" s="265"/>
      <c r="K23" s="48">
        <v>944167</v>
      </c>
      <c r="L23" s="265"/>
      <c r="M23" s="265">
        <v>5374624870</v>
      </c>
      <c r="N23" s="264"/>
      <c r="O23" s="265">
        <v>-8568406968</v>
      </c>
      <c r="P23" s="265"/>
      <c r="Q23" s="265">
        <f t="shared" si="1"/>
        <v>-3193782098</v>
      </c>
    </row>
    <row r="24" spans="1:17" ht="21.75">
      <c r="A24" s="263" t="s">
        <v>88</v>
      </c>
      <c r="B24" s="264"/>
      <c r="C24" s="265">
        <v>0</v>
      </c>
      <c r="D24" s="264"/>
      <c r="E24" s="265">
        <v>0</v>
      </c>
      <c r="F24" s="48"/>
      <c r="G24" s="265">
        <v>0</v>
      </c>
      <c r="H24" s="264"/>
      <c r="I24" s="265">
        <f t="shared" si="0"/>
        <v>0</v>
      </c>
      <c r="J24" s="265"/>
      <c r="K24" s="48">
        <v>3466172</v>
      </c>
      <c r="L24" s="265"/>
      <c r="M24" s="265">
        <v>21344782388</v>
      </c>
      <c r="N24" s="264"/>
      <c r="O24" s="265">
        <v>-24412041830</v>
      </c>
      <c r="P24" s="265"/>
      <c r="Q24" s="265">
        <f t="shared" si="1"/>
        <v>-3067259442</v>
      </c>
    </row>
    <row r="25" spans="1:17" ht="21.75">
      <c r="A25" s="263" t="s">
        <v>272</v>
      </c>
      <c r="B25" s="264"/>
      <c r="C25" s="265">
        <v>0</v>
      </c>
      <c r="D25" s="264"/>
      <c r="E25" s="265">
        <v>0</v>
      </c>
      <c r="F25" s="48"/>
      <c r="G25" s="265">
        <v>0</v>
      </c>
      <c r="H25" s="264"/>
      <c r="I25" s="265">
        <f t="shared" si="0"/>
        <v>0</v>
      </c>
      <c r="J25" s="265"/>
      <c r="K25" s="48">
        <v>519162</v>
      </c>
      <c r="L25" s="265"/>
      <c r="M25" s="265">
        <v>8196983621</v>
      </c>
      <c r="N25" s="264"/>
      <c r="O25" s="265">
        <v>-8593390209</v>
      </c>
      <c r="P25" s="265"/>
      <c r="Q25" s="265">
        <f t="shared" si="1"/>
        <v>-396406588</v>
      </c>
    </row>
    <row r="26" spans="1:17" ht="21.75">
      <c r="A26" s="263" t="s">
        <v>243</v>
      </c>
      <c r="B26" s="264"/>
      <c r="C26" s="265">
        <v>0</v>
      </c>
      <c r="D26" s="264"/>
      <c r="E26" s="265">
        <v>0</v>
      </c>
      <c r="F26" s="48"/>
      <c r="G26" s="265">
        <v>0</v>
      </c>
      <c r="H26" s="264"/>
      <c r="I26" s="265">
        <f t="shared" si="0"/>
        <v>0</v>
      </c>
      <c r="J26" s="265"/>
      <c r="K26" s="48">
        <v>680799</v>
      </c>
      <c r="L26" s="265"/>
      <c r="M26" s="265">
        <v>10805621724</v>
      </c>
      <c r="N26" s="264"/>
      <c r="O26" s="265">
        <v>-9798092422</v>
      </c>
      <c r="P26" s="265"/>
      <c r="Q26" s="265">
        <f t="shared" si="1"/>
        <v>1007529302</v>
      </c>
    </row>
    <row r="27" spans="1:17" ht="21.75">
      <c r="A27" s="263" t="s">
        <v>263</v>
      </c>
      <c r="B27" s="264"/>
      <c r="C27" s="265">
        <v>0</v>
      </c>
      <c r="D27" s="264"/>
      <c r="E27" s="265">
        <v>0</v>
      </c>
      <c r="F27" s="48"/>
      <c r="G27" s="265">
        <v>0</v>
      </c>
      <c r="H27" s="264"/>
      <c r="I27" s="265">
        <f t="shared" si="0"/>
        <v>0</v>
      </c>
      <c r="J27" s="265"/>
      <c r="K27" s="48">
        <v>905603</v>
      </c>
      <c r="L27" s="265"/>
      <c r="M27" s="265">
        <v>37917220829</v>
      </c>
      <c r="N27" s="264"/>
      <c r="O27" s="265">
        <v>-31288745466</v>
      </c>
      <c r="P27" s="265"/>
      <c r="Q27" s="265">
        <f t="shared" si="1"/>
        <v>6628475363</v>
      </c>
    </row>
    <row r="28" spans="1:17" ht="21.75">
      <c r="A28" s="263" t="s">
        <v>271</v>
      </c>
      <c r="B28" s="264"/>
      <c r="C28" s="265">
        <v>835286</v>
      </c>
      <c r="D28" s="264"/>
      <c r="E28" s="265">
        <v>21923432146</v>
      </c>
      <c r="F28" s="48"/>
      <c r="G28" s="265">
        <v>-23201906375</v>
      </c>
      <c r="H28" s="264"/>
      <c r="I28" s="265">
        <f t="shared" si="0"/>
        <v>-1278474229</v>
      </c>
      <c r="J28" s="265"/>
      <c r="K28" s="48">
        <v>2019150</v>
      </c>
      <c r="L28" s="265"/>
      <c r="M28" s="265">
        <v>59560984473</v>
      </c>
      <c r="N28" s="264"/>
      <c r="O28" s="265">
        <v>-56026863868</v>
      </c>
      <c r="P28" s="265"/>
      <c r="Q28" s="265">
        <f t="shared" si="1"/>
        <v>3534120605</v>
      </c>
    </row>
    <row r="29" spans="1:17" ht="21.75">
      <c r="A29" s="263" t="s">
        <v>143</v>
      </c>
      <c r="B29" s="264"/>
      <c r="C29" s="265">
        <v>0</v>
      </c>
      <c r="D29" s="264"/>
      <c r="E29" s="265">
        <v>0</v>
      </c>
      <c r="F29" s="48"/>
      <c r="G29" s="265">
        <v>0</v>
      </c>
      <c r="H29" s="264"/>
      <c r="I29" s="265">
        <f t="shared" si="0"/>
        <v>0</v>
      </c>
      <c r="J29" s="265"/>
      <c r="K29" s="48">
        <v>1375192</v>
      </c>
      <c r="L29" s="265"/>
      <c r="M29" s="265">
        <v>41749046083</v>
      </c>
      <c r="N29" s="264"/>
      <c r="O29" s="265">
        <v>-47331168076</v>
      </c>
      <c r="P29" s="265"/>
      <c r="Q29" s="265">
        <f t="shared" si="1"/>
        <v>-5582121993</v>
      </c>
    </row>
    <row r="30" spans="1:17" ht="21.75">
      <c r="A30" s="263" t="s">
        <v>255</v>
      </c>
      <c r="B30" s="264"/>
      <c r="C30" s="265">
        <v>0</v>
      </c>
      <c r="D30" s="264"/>
      <c r="E30" s="265">
        <v>0</v>
      </c>
      <c r="F30" s="48"/>
      <c r="G30" s="265">
        <v>0</v>
      </c>
      <c r="H30" s="264"/>
      <c r="I30" s="265">
        <f t="shared" si="0"/>
        <v>0</v>
      </c>
      <c r="J30" s="265"/>
      <c r="K30" s="48">
        <v>2912608</v>
      </c>
      <c r="L30" s="265"/>
      <c r="M30" s="265">
        <v>36090745512</v>
      </c>
      <c r="N30" s="264"/>
      <c r="O30" s="265">
        <v>-44665514650</v>
      </c>
      <c r="P30" s="265"/>
      <c r="Q30" s="265">
        <f t="shared" si="1"/>
        <v>-8574769138</v>
      </c>
    </row>
    <row r="31" spans="1:17" ht="21.75">
      <c r="A31" s="263" t="s">
        <v>235</v>
      </c>
      <c r="B31" s="264"/>
      <c r="C31" s="265">
        <v>55355</v>
      </c>
      <c r="D31" s="264"/>
      <c r="E31" s="265">
        <v>267424604</v>
      </c>
      <c r="F31" s="48"/>
      <c r="G31" s="265">
        <v>-393015393</v>
      </c>
      <c r="H31" s="264"/>
      <c r="I31" s="265">
        <f t="shared" si="0"/>
        <v>-125590789</v>
      </c>
      <c r="J31" s="265"/>
      <c r="K31" s="48">
        <v>737099</v>
      </c>
      <c r="L31" s="265"/>
      <c r="M31" s="265">
        <v>4049551985</v>
      </c>
      <c r="N31" s="264"/>
      <c r="O31" s="265">
        <v>-5255215380</v>
      </c>
      <c r="P31" s="265"/>
      <c r="Q31" s="265">
        <f t="shared" si="1"/>
        <v>-1205663395</v>
      </c>
    </row>
    <row r="32" spans="1:17" ht="21.75">
      <c r="A32" s="263" t="s">
        <v>139</v>
      </c>
      <c r="B32" s="264"/>
      <c r="C32" s="265">
        <v>0</v>
      </c>
      <c r="D32" s="264"/>
      <c r="E32" s="265">
        <v>0</v>
      </c>
      <c r="F32" s="48"/>
      <c r="G32" s="265">
        <v>0</v>
      </c>
      <c r="H32" s="264"/>
      <c r="I32" s="265">
        <f t="shared" si="0"/>
        <v>0</v>
      </c>
      <c r="J32" s="265"/>
      <c r="K32" s="48">
        <v>2046670</v>
      </c>
      <c r="L32" s="265"/>
      <c r="M32" s="265">
        <v>14393404599</v>
      </c>
      <c r="N32" s="264"/>
      <c r="O32" s="265">
        <v>-12949966364</v>
      </c>
      <c r="P32" s="265"/>
      <c r="Q32" s="265">
        <f t="shared" si="1"/>
        <v>1443438235</v>
      </c>
    </row>
    <row r="33" spans="1:17" ht="21.75">
      <c r="A33" s="263" t="s">
        <v>124</v>
      </c>
      <c r="B33" s="264"/>
      <c r="C33" s="265">
        <v>0</v>
      </c>
      <c r="D33" s="264"/>
      <c r="E33" s="265">
        <v>0</v>
      </c>
      <c r="F33" s="48"/>
      <c r="G33" s="265">
        <v>0</v>
      </c>
      <c r="H33" s="264"/>
      <c r="I33" s="265">
        <f t="shared" si="0"/>
        <v>0</v>
      </c>
      <c r="J33" s="265"/>
      <c r="K33" s="48">
        <v>2839045</v>
      </c>
      <c r="L33" s="265"/>
      <c r="M33" s="265">
        <v>48107894827</v>
      </c>
      <c r="N33" s="264"/>
      <c r="O33" s="265">
        <v>-40873139623</v>
      </c>
      <c r="P33" s="265"/>
      <c r="Q33" s="265">
        <f t="shared" si="1"/>
        <v>7234755204</v>
      </c>
    </row>
    <row r="34" spans="1:17" ht="21.75">
      <c r="A34" s="263" t="s">
        <v>217</v>
      </c>
      <c r="B34" s="264"/>
      <c r="C34" s="265">
        <v>0</v>
      </c>
      <c r="D34" s="264"/>
      <c r="E34" s="265">
        <v>0</v>
      </c>
      <c r="F34" s="48"/>
      <c r="G34" s="265">
        <v>0</v>
      </c>
      <c r="H34" s="264"/>
      <c r="I34" s="265">
        <f t="shared" si="0"/>
        <v>0</v>
      </c>
      <c r="J34" s="265"/>
      <c r="K34" s="48">
        <v>2561921</v>
      </c>
      <c r="L34" s="265"/>
      <c r="M34" s="265">
        <v>8834258343</v>
      </c>
      <c r="N34" s="264"/>
      <c r="O34" s="265">
        <v>-10473200586</v>
      </c>
      <c r="P34" s="265"/>
      <c r="Q34" s="265">
        <f t="shared" si="1"/>
        <v>-1638942243</v>
      </c>
    </row>
    <row r="35" spans="1:17" ht="21.75">
      <c r="A35" s="263" t="s">
        <v>146</v>
      </c>
      <c r="B35" s="264"/>
      <c r="C35" s="265">
        <v>244130</v>
      </c>
      <c r="D35" s="264"/>
      <c r="E35" s="265">
        <v>1088650950</v>
      </c>
      <c r="F35" s="48"/>
      <c r="G35" s="265">
        <v>-1136274572</v>
      </c>
      <c r="H35" s="264"/>
      <c r="I35" s="265">
        <f t="shared" si="0"/>
        <v>-47623622</v>
      </c>
      <c r="J35" s="265"/>
      <c r="K35" s="48">
        <v>2098137</v>
      </c>
      <c r="L35" s="265"/>
      <c r="M35" s="265">
        <v>30268127381</v>
      </c>
      <c r="N35" s="264"/>
      <c r="O35" s="265">
        <v>-30221276411</v>
      </c>
      <c r="P35" s="265"/>
      <c r="Q35" s="265">
        <f t="shared" si="1"/>
        <v>46850970</v>
      </c>
    </row>
    <row r="36" spans="1:17" ht="21.75">
      <c r="A36" s="263" t="s">
        <v>196</v>
      </c>
      <c r="B36" s="264"/>
      <c r="C36" s="265">
        <v>0</v>
      </c>
      <c r="D36" s="264"/>
      <c r="E36" s="265">
        <v>0</v>
      </c>
      <c r="F36" s="48"/>
      <c r="G36" s="265">
        <v>0</v>
      </c>
      <c r="H36" s="264"/>
      <c r="I36" s="265">
        <f t="shared" si="0"/>
        <v>0</v>
      </c>
      <c r="J36" s="265"/>
      <c r="K36" s="48">
        <v>3449636</v>
      </c>
      <c r="L36" s="265"/>
      <c r="M36" s="265">
        <v>15885378267</v>
      </c>
      <c r="N36" s="264"/>
      <c r="O36" s="265">
        <v>-14295957825</v>
      </c>
      <c r="P36" s="265"/>
      <c r="Q36" s="265">
        <f t="shared" si="1"/>
        <v>1589420442</v>
      </c>
    </row>
    <row r="37" spans="1:17" ht="21.75">
      <c r="A37" s="263" t="s">
        <v>187</v>
      </c>
      <c r="B37" s="264"/>
      <c r="C37" s="265">
        <v>0</v>
      </c>
      <c r="D37" s="264"/>
      <c r="E37" s="265">
        <v>0</v>
      </c>
      <c r="F37" s="48"/>
      <c r="G37" s="265">
        <v>0</v>
      </c>
      <c r="H37" s="264"/>
      <c r="I37" s="265">
        <f t="shared" si="0"/>
        <v>0</v>
      </c>
      <c r="J37" s="265"/>
      <c r="K37" s="48">
        <v>4100476</v>
      </c>
      <c r="L37" s="265"/>
      <c r="M37" s="265">
        <v>30760261601</v>
      </c>
      <c r="N37" s="264"/>
      <c r="O37" s="265">
        <v>-27955992378</v>
      </c>
      <c r="P37" s="265"/>
      <c r="Q37" s="265">
        <f t="shared" si="1"/>
        <v>2804269223</v>
      </c>
    </row>
    <row r="38" spans="1:17" ht="21.75">
      <c r="A38" s="263" t="s">
        <v>149</v>
      </c>
      <c r="B38" s="264"/>
      <c r="C38" s="265">
        <v>0</v>
      </c>
      <c r="D38" s="264"/>
      <c r="E38" s="265">
        <v>0</v>
      </c>
      <c r="F38" s="48"/>
      <c r="G38" s="265">
        <v>0</v>
      </c>
      <c r="H38" s="264"/>
      <c r="I38" s="265">
        <f t="shared" si="0"/>
        <v>0</v>
      </c>
      <c r="J38" s="265"/>
      <c r="K38" s="48">
        <v>2450975</v>
      </c>
      <c r="L38" s="265"/>
      <c r="M38" s="265">
        <v>26194781026</v>
      </c>
      <c r="N38" s="264"/>
      <c r="O38" s="265">
        <v>-24881393940</v>
      </c>
      <c r="P38" s="265"/>
      <c r="Q38" s="265">
        <f t="shared" si="1"/>
        <v>1313387086</v>
      </c>
    </row>
    <row r="39" spans="1:17" ht="21.75">
      <c r="A39" s="263" t="s">
        <v>90</v>
      </c>
      <c r="B39" s="264"/>
      <c r="C39" s="265">
        <v>1325589</v>
      </c>
      <c r="D39" s="264"/>
      <c r="E39" s="265">
        <v>3460374236</v>
      </c>
      <c r="F39" s="48"/>
      <c r="G39" s="265">
        <v>-3840185130</v>
      </c>
      <c r="H39" s="264"/>
      <c r="I39" s="265">
        <f t="shared" si="0"/>
        <v>-379810894</v>
      </c>
      <c r="J39" s="265"/>
      <c r="K39" s="48">
        <v>20534446</v>
      </c>
      <c r="L39" s="265"/>
      <c r="M39" s="265">
        <v>53576759609</v>
      </c>
      <c r="N39" s="264"/>
      <c r="O39" s="265">
        <v>-60377267285</v>
      </c>
      <c r="P39" s="265"/>
      <c r="Q39" s="265">
        <f t="shared" si="1"/>
        <v>-6800507676</v>
      </c>
    </row>
    <row r="40" spans="1:17" ht="21.75">
      <c r="A40" s="263" t="s">
        <v>130</v>
      </c>
      <c r="B40" s="264"/>
      <c r="C40" s="265">
        <v>11887</v>
      </c>
      <c r="D40" s="264"/>
      <c r="E40" s="265">
        <v>48978458</v>
      </c>
      <c r="F40" s="48"/>
      <c r="G40" s="265">
        <v>-59067864</v>
      </c>
      <c r="H40" s="264"/>
      <c r="I40" s="265">
        <f t="shared" si="0"/>
        <v>-10089406</v>
      </c>
      <c r="J40" s="265"/>
      <c r="K40" s="48">
        <v>1776854</v>
      </c>
      <c r="L40" s="265"/>
      <c r="M40" s="265">
        <v>9515291983</v>
      </c>
      <c r="N40" s="264"/>
      <c r="O40" s="265">
        <v>-10059337807</v>
      </c>
      <c r="P40" s="265"/>
      <c r="Q40" s="265">
        <f t="shared" si="1"/>
        <v>-544045824</v>
      </c>
    </row>
    <row r="41" spans="1:17" ht="21.75">
      <c r="A41" s="263" t="s">
        <v>167</v>
      </c>
      <c r="B41" s="264"/>
      <c r="C41" s="265">
        <v>396799</v>
      </c>
      <c r="D41" s="264"/>
      <c r="E41" s="265">
        <v>10404292035</v>
      </c>
      <c r="F41" s="48"/>
      <c r="G41" s="265">
        <v>-11162056734</v>
      </c>
      <c r="H41" s="264"/>
      <c r="I41" s="265">
        <f t="shared" si="0"/>
        <v>-757764699</v>
      </c>
      <c r="J41" s="265"/>
      <c r="K41" s="48">
        <v>2588950</v>
      </c>
      <c r="L41" s="265"/>
      <c r="M41" s="265">
        <v>79764558123</v>
      </c>
      <c r="N41" s="264"/>
      <c r="O41" s="265">
        <v>-72491994065</v>
      </c>
      <c r="P41" s="265"/>
      <c r="Q41" s="265">
        <f t="shared" si="1"/>
        <v>7272564058</v>
      </c>
    </row>
    <row r="42" spans="1:17" ht="21.75">
      <c r="A42" s="263" t="s">
        <v>215</v>
      </c>
      <c r="B42" s="264"/>
      <c r="C42" s="265">
        <v>0</v>
      </c>
      <c r="D42" s="264"/>
      <c r="E42" s="265">
        <v>0</v>
      </c>
      <c r="F42" s="48"/>
      <c r="G42" s="265">
        <v>0</v>
      </c>
      <c r="H42" s="264"/>
      <c r="I42" s="265">
        <f t="shared" si="0"/>
        <v>0</v>
      </c>
      <c r="J42" s="265"/>
      <c r="K42" s="48">
        <v>2169873</v>
      </c>
      <c r="L42" s="265"/>
      <c r="M42" s="265">
        <v>26668746412</v>
      </c>
      <c r="N42" s="264"/>
      <c r="O42" s="265">
        <v>-24098104145</v>
      </c>
      <c r="P42" s="265"/>
      <c r="Q42" s="265">
        <f t="shared" si="1"/>
        <v>2570642267</v>
      </c>
    </row>
    <row r="43" spans="1:17" ht="21.75">
      <c r="A43" s="263" t="s">
        <v>252</v>
      </c>
      <c r="B43" s="264"/>
      <c r="C43" s="265">
        <v>130386</v>
      </c>
      <c r="D43" s="264"/>
      <c r="E43" s="265">
        <v>819956215</v>
      </c>
      <c r="F43" s="48"/>
      <c r="G43" s="265">
        <v>-953939645</v>
      </c>
      <c r="H43" s="264"/>
      <c r="I43" s="265">
        <f t="shared" si="0"/>
        <v>-133983430</v>
      </c>
      <c r="J43" s="265"/>
      <c r="K43" s="48">
        <v>349592</v>
      </c>
      <c r="L43" s="265"/>
      <c r="M43" s="265">
        <v>2539330030</v>
      </c>
      <c r="N43" s="264"/>
      <c r="O43" s="265">
        <v>-2726137183</v>
      </c>
      <c r="P43" s="265"/>
      <c r="Q43" s="265">
        <f t="shared" si="1"/>
        <v>-186807153</v>
      </c>
    </row>
    <row r="44" spans="1:17" ht="21.75">
      <c r="A44" s="263" t="s">
        <v>234</v>
      </c>
      <c r="B44" s="264"/>
      <c r="C44" s="265">
        <v>0</v>
      </c>
      <c r="D44" s="264"/>
      <c r="E44" s="265">
        <v>0</v>
      </c>
      <c r="F44" s="48"/>
      <c r="G44" s="265">
        <v>0</v>
      </c>
      <c r="H44" s="264"/>
      <c r="I44" s="265">
        <f t="shared" si="0"/>
        <v>0</v>
      </c>
      <c r="J44" s="265"/>
      <c r="K44" s="48">
        <v>3794142</v>
      </c>
      <c r="L44" s="265"/>
      <c r="M44" s="265">
        <v>41687083593</v>
      </c>
      <c r="N44" s="264"/>
      <c r="O44" s="265">
        <v>-48532275760</v>
      </c>
      <c r="P44" s="265"/>
      <c r="Q44" s="265">
        <f t="shared" si="1"/>
        <v>-6845192167</v>
      </c>
    </row>
    <row r="45" spans="1:17" ht="21.75">
      <c r="A45" s="263" t="s">
        <v>87</v>
      </c>
      <c r="B45" s="264"/>
      <c r="C45" s="265">
        <v>311817</v>
      </c>
      <c r="D45" s="264"/>
      <c r="E45" s="265">
        <v>909977003</v>
      </c>
      <c r="F45" s="48"/>
      <c r="G45" s="265">
        <v>-1029166356</v>
      </c>
      <c r="H45" s="264"/>
      <c r="I45" s="265">
        <f t="shared" si="0"/>
        <v>-119189353</v>
      </c>
      <c r="J45" s="265"/>
      <c r="K45" s="48">
        <v>14414687</v>
      </c>
      <c r="L45" s="265"/>
      <c r="M45" s="265">
        <v>81529513283</v>
      </c>
      <c r="N45" s="264"/>
      <c r="O45" s="265">
        <v>-70335080364</v>
      </c>
      <c r="P45" s="265"/>
      <c r="Q45" s="265">
        <f t="shared" si="1"/>
        <v>11194432919</v>
      </c>
    </row>
    <row r="46" spans="1:17" ht="21.75">
      <c r="A46" s="263" t="s">
        <v>173</v>
      </c>
      <c r="B46" s="264"/>
      <c r="C46" s="265">
        <v>418496</v>
      </c>
      <c r="D46" s="264"/>
      <c r="E46" s="265">
        <v>682665774</v>
      </c>
      <c r="F46" s="48"/>
      <c r="G46" s="265">
        <v>-801575913</v>
      </c>
      <c r="H46" s="264"/>
      <c r="I46" s="265">
        <f t="shared" si="0"/>
        <v>-118910139</v>
      </c>
      <c r="J46" s="265"/>
      <c r="K46" s="48">
        <v>6910468</v>
      </c>
      <c r="L46" s="265"/>
      <c r="M46" s="265">
        <v>19102328393</v>
      </c>
      <c r="N46" s="264"/>
      <c r="O46" s="265">
        <v>-19750680830</v>
      </c>
      <c r="P46" s="265"/>
      <c r="Q46" s="265">
        <f t="shared" si="1"/>
        <v>-648352437</v>
      </c>
    </row>
    <row r="47" spans="1:17" ht="21.75">
      <c r="A47" s="263" t="s">
        <v>201</v>
      </c>
      <c r="B47" s="264"/>
      <c r="C47" s="265">
        <v>347822</v>
      </c>
      <c r="D47" s="264"/>
      <c r="E47" s="265">
        <v>2504730929</v>
      </c>
      <c r="F47" s="48"/>
      <c r="G47" s="265">
        <v>-2672117093</v>
      </c>
      <c r="H47" s="264"/>
      <c r="I47" s="265">
        <f t="shared" si="0"/>
        <v>-167386164</v>
      </c>
      <c r="J47" s="265"/>
      <c r="K47" s="48">
        <v>5085854</v>
      </c>
      <c r="L47" s="265"/>
      <c r="M47" s="265">
        <v>41897424283</v>
      </c>
      <c r="N47" s="264"/>
      <c r="O47" s="265">
        <v>-39045116512</v>
      </c>
      <c r="P47" s="265"/>
      <c r="Q47" s="265">
        <f t="shared" si="1"/>
        <v>2852307771</v>
      </c>
    </row>
    <row r="48" spans="1:17" ht="21.75">
      <c r="A48" s="263" t="s">
        <v>177</v>
      </c>
      <c r="B48" s="264"/>
      <c r="C48" s="265">
        <v>504900</v>
      </c>
      <c r="D48" s="264"/>
      <c r="E48" s="265">
        <v>6038621692</v>
      </c>
      <c r="F48" s="48"/>
      <c r="G48" s="265">
        <v>-9728617531</v>
      </c>
      <c r="H48" s="264"/>
      <c r="I48" s="265">
        <f t="shared" si="0"/>
        <v>-3689995839</v>
      </c>
      <c r="J48" s="265"/>
      <c r="K48" s="48">
        <v>1455148</v>
      </c>
      <c r="L48" s="265"/>
      <c r="M48" s="265">
        <v>24800365597</v>
      </c>
      <c r="N48" s="264"/>
      <c r="O48" s="265">
        <v>-28311034072</v>
      </c>
      <c r="P48" s="265"/>
      <c r="Q48" s="265">
        <f t="shared" si="1"/>
        <v>-3510668475</v>
      </c>
    </row>
    <row r="49" spans="1:17" ht="21.75">
      <c r="A49" s="263" t="s">
        <v>119</v>
      </c>
      <c r="B49" s="264"/>
      <c r="C49" s="265">
        <v>0</v>
      </c>
      <c r="D49" s="264"/>
      <c r="E49" s="265">
        <v>0</v>
      </c>
      <c r="F49" s="48"/>
      <c r="G49" s="265">
        <v>0</v>
      </c>
      <c r="H49" s="264"/>
      <c r="I49" s="265">
        <f t="shared" si="0"/>
        <v>0</v>
      </c>
      <c r="J49" s="265"/>
      <c r="K49" s="48">
        <v>11677224</v>
      </c>
      <c r="L49" s="265"/>
      <c r="M49" s="265">
        <v>96086141195</v>
      </c>
      <c r="N49" s="264"/>
      <c r="O49" s="265">
        <v>-70311012406</v>
      </c>
      <c r="P49" s="265"/>
      <c r="Q49" s="265">
        <f t="shared" si="1"/>
        <v>25775128789</v>
      </c>
    </row>
    <row r="50" spans="1:17" ht="21.75">
      <c r="A50" s="263" t="s">
        <v>126</v>
      </c>
      <c r="B50" s="264"/>
      <c r="C50" s="265">
        <v>147000</v>
      </c>
      <c r="D50" s="264"/>
      <c r="E50" s="265">
        <v>735194707</v>
      </c>
      <c r="F50" s="48"/>
      <c r="G50" s="265">
        <v>-913213258</v>
      </c>
      <c r="H50" s="264"/>
      <c r="I50" s="265">
        <f t="shared" si="0"/>
        <v>-178018551</v>
      </c>
      <c r="J50" s="265"/>
      <c r="K50" s="48">
        <v>1864891</v>
      </c>
      <c r="L50" s="265"/>
      <c r="M50" s="265">
        <v>11841415230</v>
      </c>
      <c r="N50" s="264"/>
      <c r="O50" s="265">
        <v>-13831530508</v>
      </c>
      <c r="P50" s="265"/>
      <c r="Q50" s="265">
        <f t="shared" si="1"/>
        <v>-1990115278</v>
      </c>
    </row>
    <row r="51" spans="1:17" ht="21.75">
      <c r="A51" s="263" t="s">
        <v>195</v>
      </c>
      <c r="B51" s="264"/>
      <c r="C51" s="265">
        <v>651626</v>
      </c>
      <c r="D51" s="264"/>
      <c r="E51" s="265">
        <v>988912902</v>
      </c>
      <c r="F51" s="48"/>
      <c r="G51" s="265">
        <v>-1483390575</v>
      </c>
      <c r="H51" s="264"/>
      <c r="I51" s="265">
        <f t="shared" si="0"/>
        <v>-494477673</v>
      </c>
      <c r="J51" s="265"/>
      <c r="K51" s="48">
        <v>25085282</v>
      </c>
      <c r="L51" s="265"/>
      <c r="M51" s="265">
        <v>42476137874</v>
      </c>
      <c r="N51" s="264"/>
      <c r="O51" s="265">
        <v>-57145888625</v>
      </c>
      <c r="P51" s="265"/>
      <c r="Q51" s="265">
        <f t="shared" si="1"/>
        <v>-14669750751</v>
      </c>
    </row>
    <row r="52" spans="1:17" ht="21.75">
      <c r="A52" s="263" t="s">
        <v>270</v>
      </c>
      <c r="B52" s="264"/>
      <c r="C52" s="265">
        <v>725783</v>
      </c>
      <c r="D52" s="264"/>
      <c r="E52" s="265">
        <v>10492357209</v>
      </c>
      <c r="F52" s="48"/>
      <c r="G52" s="265">
        <v>-12981411124</v>
      </c>
      <c r="H52" s="264"/>
      <c r="I52" s="265">
        <f t="shared" si="0"/>
        <v>-2489053915</v>
      </c>
      <c r="J52" s="265"/>
      <c r="K52" s="48">
        <v>3204814</v>
      </c>
      <c r="L52" s="265"/>
      <c r="M52" s="265">
        <v>58645169231</v>
      </c>
      <c r="N52" s="264"/>
      <c r="O52" s="265">
        <v>-57329472973</v>
      </c>
      <c r="P52" s="265"/>
      <c r="Q52" s="265">
        <f t="shared" si="1"/>
        <v>1315696258</v>
      </c>
    </row>
    <row r="53" spans="1:17" ht="21.75">
      <c r="A53" s="263" t="s">
        <v>96</v>
      </c>
      <c r="B53" s="264"/>
      <c r="C53" s="265">
        <v>209316</v>
      </c>
      <c r="D53" s="264"/>
      <c r="E53" s="265">
        <v>10188986645</v>
      </c>
      <c r="F53" s="48"/>
      <c r="G53" s="265">
        <v>-12865061109</v>
      </c>
      <c r="H53" s="264"/>
      <c r="I53" s="265">
        <f t="shared" si="0"/>
        <v>-2676074464</v>
      </c>
      <c r="J53" s="265"/>
      <c r="K53" s="48">
        <v>506310</v>
      </c>
      <c r="L53" s="265"/>
      <c r="M53" s="265">
        <v>28115082872</v>
      </c>
      <c r="N53" s="264"/>
      <c r="O53" s="265">
        <v>-31249842838</v>
      </c>
      <c r="P53" s="265"/>
      <c r="Q53" s="265">
        <f t="shared" si="1"/>
        <v>-3134759966</v>
      </c>
    </row>
    <row r="54" spans="1:17" ht="21.75">
      <c r="A54" s="263" t="s">
        <v>110</v>
      </c>
      <c r="B54" s="264"/>
      <c r="C54" s="265">
        <v>28890</v>
      </c>
      <c r="D54" s="264"/>
      <c r="E54" s="265">
        <v>530747643</v>
      </c>
      <c r="F54" s="48"/>
      <c r="G54" s="265">
        <v>-348351962</v>
      </c>
      <c r="H54" s="264"/>
      <c r="I54" s="265">
        <f t="shared" si="0"/>
        <v>182395681</v>
      </c>
      <c r="J54" s="265"/>
      <c r="K54" s="48">
        <v>1545401</v>
      </c>
      <c r="L54" s="265"/>
      <c r="M54" s="265">
        <v>47293918035</v>
      </c>
      <c r="N54" s="264"/>
      <c r="O54" s="265">
        <v>-35676139034</v>
      </c>
      <c r="P54" s="265"/>
      <c r="Q54" s="265">
        <f t="shared" si="1"/>
        <v>11617779001</v>
      </c>
    </row>
    <row r="55" spans="1:17" ht="21.75">
      <c r="A55" s="263" t="s">
        <v>216</v>
      </c>
      <c r="B55" s="264"/>
      <c r="C55" s="265">
        <v>97167</v>
      </c>
      <c r="D55" s="264"/>
      <c r="E55" s="265">
        <v>511821339</v>
      </c>
      <c r="F55" s="48"/>
      <c r="G55" s="265">
        <v>-750352737</v>
      </c>
      <c r="H55" s="264"/>
      <c r="I55" s="265">
        <f t="shared" si="0"/>
        <v>-238531398</v>
      </c>
      <c r="J55" s="265"/>
      <c r="K55" s="48">
        <v>834905</v>
      </c>
      <c r="L55" s="265"/>
      <c r="M55" s="265">
        <v>12223787413</v>
      </c>
      <c r="N55" s="264"/>
      <c r="O55" s="265">
        <v>-13604530728</v>
      </c>
      <c r="P55" s="265"/>
      <c r="Q55" s="265">
        <f t="shared" si="1"/>
        <v>-1380743315</v>
      </c>
    </row>
    <row r="56" spans="1:17" ht="21.75">
      <c r="A56" s="263" t="s">
        <v>236</v>
      </c>
      <c r="B56" s="264"/>
      <c r="C56" s="265">
        <v>103812</v>
      </c>
      <c r="D56" s="264"/>
      <c r="E56" s="265">
        <v>722075014</v>
      </c>
      <c r="F56" s="48"/>
      <c r="G56" s="265">
        <v>-1271967142</v>
      </c>
      <c r="H56" s="264"/>
      <c r="I56" s="265">
        <f t="shared" si="0"/>
        <v>-549892128</v>
      </c>
      <c r="J56" s="265"/>
      <c r="K56" s="48">
        <v>1324555</v>
      </c>
      <c r="L56" s="265"/>
      <c r="M56" s="265">
        <v>11709680341</v>
      </c>
      <c r="N56" s="264"/>
      <c r="O56" s="265">
        <v>-16965741831</v>
      </c>
      <c r="P56" s="265"/>
      <c r="Q56" s="265">
        <f t="shared" si="1"/>
        <v>-5256061490</v>
      </c>
    </row>
    <row r="57" spans="1:17" ht="21.75">
      <c r="A57" s="263" t="s">
        <v>170</v>
      </c>
      <c r="B57" s="264"/>
      <c r="C57" s="265">
        <v>0</v>
      </c>
      <c r="D57" s="264"/>
      <c r="E57" s="265">
        <v>0</v>
      </c>
      <c r="F57" s="48"/>
      <c r="G57" s="265">
        <v>0</v>
      </c>
      <c r="H57" s="264"/>
      <c r="I57" s="265">
        <f t="shared" si="0"/>
        <v>0</v>
      </c>
      <c r="J57" s="265"/>
      <c r="K57" s="48">
        <v>2683882</v>
      </c>
      <c r="L57" s="265"/>
      <c r="M57" s="265">
        <v>122255145204</v>
      </c>
      <c r="N57" s="264"/>
      <c r="O57" s="265">
        <v>-152206474375</v>
      </c>
      <c r="P57" s="265"/>
      <c r="Q57" s="265">
        <f t="shared" si="1"/>
        <v>-29951329171</v>
      </c>
    </row>
    <row r="58" spans="1:17" ht="21.75">
      <c r="A58" s="263" t="s">
        <v>120</v>
      </c>
      <c r="B58" s="264"/>
      <c r="C58" s="265">
        <v>148903</v>
      </c>
      <c r="D58" s="264"/>
      <c r="E58" s="265">
        <v>962104959</v>
      </c>
      <c r="F58" s="48"/>
      <c r="G58" s="265">
        <v>-1131944661</v>
      </c>
      <c r="H58" s="264"/>
      <c r="I58" s="265">
        <f t="shared" si="0"/>
        <v>-169839702</v>
      </c>
      <c r="J58" s="265"/>
      <c r="K58" s="48">
        <v>3888710</v>
      </c>
      <c r="L58" s="265"/>
      <c r="M58" s="265">
        <v>27401317766</v>
      </c>
      <c r="N58" s="264"/>
      <c r="O58" s="265">
        <v>-29653710548</v>
      </c>
      <c r="P58" s="265"/>
      <c r="Q58" s="265">
        <f t="shared" si="1"/>
        <v>-2252392782</v>
      </c>
    </row>
    <row r="59" spans="1:17" ht="21.75">
      <c r="A59" s="263" t="s">
        <v>144</v>
      </c>
      <c r="B59" s="264"/>
      <c r="C59" s="265">
        <v>5786731</v>
      </c>
      <c r="D59" s="264"/>
      <c r="E59" s="265">
        <v>33157957350</v>
      </c>
      <c r="F59" s="48"/>
      <c r="G59" s="265">
        <v>-39147924479</v>
      </c>
      <c r="H59" s="264"/>
      <c r="I59" s="265">
        <f t="shared" si="0"/>
        <v>-5989967129</v>
      </c>
      <c r="J59" s="265"/>
      <c r="K59" s="48">
        <v>9154922</v>
      </c>
      <c r="L59" s="265"/>
      <c r="M59" s="265">
        <v>52536569836</v>
      </c>
      <c r="N59" s="264"/>
      <c r="O59" s="265">
        <v>-62043779665</v>
      </c>
      <c r="P59" s="265"/>
      <c r="Q59" s="265">
        <f t="shared" si="1"/>
        <v>-9507209829</v>
      </c>
    </row>
    <row r="60" spans="1:17" ht="21.75">
      <c r="A60" s="263" t="s">
        <v>186</v>
      </c>
      <c r="B60" s="264"/>
      <c r="C60" s="265">
        <v>427163</v>
      </c>
      <c r="D60" s="264"/>
      <c r="E60" s="265">
        <v>1717121735</v>
      </c>
      <c r="F60" s="48"/>
      <c r="G60" s="265">
        <v>-2204439822</v>
      </c>
      <c r="H60" s="264"/>
      <c r="I60" s="265">
        <f t="shared" si="0"/>
        <v>-487318087</v>
      </c>
      <c r="J60" s="265"/>
      <c r="K60" s="48">
        <v>2237448</v>
      </c>
      <c r="L60" s="265"/>
      <c r="M60" s="265">
        <v>12677825333</v>
      </c>
      <c r="N60" s="264"/>
      <c r="O60" s="265">
        <v>-14373108875</v>
      </c>
      <c r="P60" s="265"/>
      <c r="Q60" s="265">
        <f t="shared" si="1"/>
        <v>-1695283542</v>
      </c>
    </row>
    <row r="61" spans="1:17" ht="21.75">
      <c r="A61" s="263" t="s">
        <v>118</v>
      </c>
      <c r="B61" s="264"/>
      <c r="C61" s="265">
        <v>193560</v>
      </c>
      <c r="D61" s="264"/>
      <c r="E61" s="265">
        <v>2656770377</v>
      </c>
      <c r="F61" s="48"/>
      <c r="G61" s="265">
        <v>-3089434443</v>
      </c>
      <c r="H61" s="264"/>
      <c r="I61" s="265">
        <f t="shared" si="0"/>
        <v>-432664066</v>
      </c>
      <c r="J61" s="265"/>
      <c r="K61" s="48">
        <v>822919</v>
      </c>
      <c r="L61" s="265"/>
      <c r="M61" s="265">
        <v>12632340175</v>
      </c>
      <c r="N61" s="264"/>
      <c r="O61" s="265">
        <v>-13177029763</v>
      </c>
      <c r="P61" s="265"/>
      <c r="Q61" s="265">
        <f t="shared" si="1"/>
        <v>-544689588</v>
      </c>
    </row>
    <row r="62" spans="1:17" ht="21.75">
      <c r="A62" s="263" t="s">
        <v>192</v>
      </c>
      <c r="B62" s="264"/>
      <c r="C62" s="265">
        <v>377973</v>
      </c>
      <c r="D62" s="264"/>
      <c r="E62" s="265">
        <v>1197808311</v>
      </c>
      <c r="F62" s="48"/>
      <c r="G62" s="265">
        <v>-1359231347</v>
      </c>
      <c r="H62" s="264"/>
      <c r="I62" s="265">
        <f t="shared" si="0"/>
        <v>-161423036</v>
      </c>
      <c r="J62" s="265"/>
      <c r="K62" s="48">
        <v>9823071</v>
      </c>
      <c r="L62" s="265"/>
      <c r="M62" s="265">
        <v>36068176058</v>
      </c>
      <c r="N62" s="264"/>
      <c r="O62" s="265">
        <v>-36672272540</v>
      </c>
      <c r="P62" s="265"/>
      <c r="Q62" s="265">
        <f t="shared" si="1"/>
        <v>-604096482</v>
      </c>
    </row>
    <row r="63" spans="1:17" ht="21.75">
      <c r="A63" s="263" t="s">
        <v>203</v>
      </c>
      <c r="B63" s="264"/>
      <c r="C63" s="265">
        <v>0</v>
      </c>
      <c r="D63" s="264"/>
      <c r="E63" s="265">
        <v>0</v>
      </c>
      <c r="F63" s="48"/>
      <c r="G63" s="265">
        <v>0</v>
      </c>
      <c r="H63" s="264"/>
      <c r="I63" s="265">
        <f t="shared" si="0"/>
        <v>0</v>
      </c>
      <c r="J63" s="265"/>
      <c r="K63" s="48">
        <v>10159843</v>
      </c>
      <c r="L63" s="265"/>
      <c r="M63" s="265">
        <v>22549460223</v>
      </c>
      <c r="N63" s="264"/>
      <c r="O63" s="265">
        <v>-24530819621</v>
      </c>
      <c r="P63" s="265"/>
      <c r="Q63" s="265">
        <f t="shared" si="1"/>
        <v>-1981359398</v>
      </c>
    </row>
    <row r="64" spans="1:17" ht="21.75">
      <c r="A64" s="263" t="s">
        <v>184</v>
      </c>
      <c r="B64" s="264"/>
      <c r="C64" s="265">
        <v>803233</v>
      </c>
      <c r="D64" s="264"/>
      <c r="E64" s="265">
        <v>3209870188</v>
      </c>
      <c r="F64" s="48"/>
      <c r="G64" s="265">
        <v>-2514522806</v>
      </c>
      <c r="H64" s="264"/>
      <c r="I64" s="265">
        <f t="shared" si="0"/>
        <v>695347382</v>
      </c>
      <c r="J64" s="265"/>
      <c r="K64" s="48">
        <v>18531004</v>
      </c>
      <c r="L64" s="265"/>
      <c r="M64" s="265">
        <v>71561673238</v>
      </c>
      <c r="N64" s="264"/>
      <c r="O64" s="265">
        <v>-59951451336</v>
      </c>
      <c r="P64" s="265"/>
      <c r="Q64" s="265">
        <f t="shared" si="1"/>
        <v>11610221902</v>
      </c>
    </row>
    <row r="65" spans="1:17" ht="21.75">
      <c r="A65" s="263" t="s">
        <v>241</v>
      </c>
      <c r="B65" s="264"/>
      <c r="C65" s="265">
        <v>0</v>
      </c>
      <c r="D65" s="264"/>
      <c r="E65" s="265">
        <v>0</v>
      </c>
      <c r="F65" s="48"/>
      <c r="G65" s="265">
        <v>0</v>
      </c>
      <c r="H65" s="264"/>
      <c r="I65" s="265">
        <f t="shared" si="0"/>
        <v>0</v>
      </c>
      <c r="J65" s="265"/>
      <c r="K65" s="48">
        <v>7797123</v>
      </c>
      <c r="L65" s="265"/>
      <c r="M65" s="265">
        <v>59228646208</v>
      </c>
      <c r="N65" s="264"/>
      <c r="O65" s="265">
        <v>-59506767832</v>
      </c>
      <c r="P65" s="265"/>
      <c r="Q65" s="265">
        <f t="shared" si="1"/>
        <v>-278121624</v>
      </c>
    </row>
    <row r="66" spans="1:17" ht="21.75">
      <c r="A66" s="263" t="s">
        <v>103</v>
      </c>
      <c r="B66" s="264"/>
      <c r="C66" s="265">
        <v>25184</v>
      </c>
      <c r="D66" s="264"/>
      <c r="E66" s="265">
        <v>38452469</v>
      </c>
      <c r="F66" s="48"/>
      <c r="G66" s="265">
        <v>-42761796</v>
      </c>
      <c r="H66" s="264"/>
      <c r="I66" s="265">
        <f t="shared" si="0"/>
        <v>-4309327</v>
      </c>
      <c r="J66" s="265"/>
      <c r="K66" s="48">
        <v>7644627</v>
      </c>
      <c r="L66" s="265"/>
      <c r="M66" s="265">
        <v>16342967606</v>
      </c>
      <c r="N66" s="264"/>
      <c r="O66" s="265">
        <v>-15288900137</v>
      </c>
      <c r="P66" s="265"/>
      <c r="Q66" s="265">
        <f t="shared" si="1"/>
        <v>1054067469</v>
      </c>
    </row>
    <row r="67" spans="1:17" ht="21.75">
      <c r="A67" s="263" t="s">
        <v>101</v>
      </c>
      <c r="B67" s="264"/>
      <c r="C67" s="265">
        <v>239827</v>
      </c>
      <c r="D67" s="264"/>
      <c r="E67" s="265">
        <v>444852606</v>
      </c>
      <c r="F67" s="48"/>
      <c r="G67" s="265">
        <v>-731505857</v>
      </c>
      <c r="H67" s="264"/>
      <c r="I67" s="265">
        <f t="shared" si="0"/>
        <v>-286653251</v>
      </c>
      <c r="J67" s="265"/>
      <c r="K67" s="48">
        <v>2198995</v>
      </c>
      <c r="L67" s="265"/>
      <c r="M67" s="265">
        <v>6383378287</v>
      </c>
      <c r="N67" s="264"/>
      <c r="O67" s="265">
        <v>-8318147789</v>
      </c>
      <c r="P67" s="265"/>
      <c r="Q67" s="265">
        <f t="shared" si="1"/>
        <v>-1934769502</v>
      </c>
    </row>
    <row r="68" spans="1:17" ht="21.75">
      <c r="A68" s="263" t="s">
        <v>261</v>
      </c>
      <c r="B68" s="264"/>
      <c r="C68" s="265">
        <v>2000</v>
      </c>
      <c r="D68" s="264"/>
      <c r="E68" s="265">
        <v>14453490</v>
      </c>
      <c r="F68" s="48"/>
      <c r="G68" s="265">
        <v>-14407755</v>
      </c>
      <c r="H68" s="264"/>
      <c r="I68" s="265">
        <f t="shared" si="0"/>
        <v>45735</v>
      </c>
      <c r="J68" s="265"/>
      <c r="K68" s="48">
        <v>1498107</v>
      </c>
      <c r="L68" s="265"/>
      <c r="M68" s="265">
        <v>21163987283</v>
      </c>
      <c r="N68" s="264"/>
      <c r="O68" s="265">
        <v>-23451089122</v>
      </c>
      <c r="P68" s="265"/>
      <c r="Q68" s="265">
        <f t="shared" si="1"/>
        <v>-2287101839</v>
      </c>
    </row>
    <row r="69" spans="1:17" ht="21.75">
      <c r="A69" s="263" t="s">
        <v>115</v>
      </c>
      <c r="B69" s="264"/>
      <c r="C69" s="265">
        <v>0</v>
      </c>
      <c r="D69" s="264"/>
      <c r="E69" s="265">
        <v>0</v>
      </c>
      <c r="F69" s="48"/>
      <c r="G69" s="265">
        <v>0</v>
      </c>
      <c r="H69" s="264"/>
      <c r="I69" s="265">
        <f t="shared" si="0"/>
        <v>0</v>
      </c>
      <c r="J69" s="265"/>
      <c r="K69" s="48">
        <v>923461</v>
      </c>
      <c r="L69" s="265"/>
      <c r="M69" s="265">
        <v>4156252884</v>
      </c>
      <c r="N69" s="264"/>
      <c r="O69" s="265">
        <v>-4861391284</v>
      </c>
      <c r="P69" s="265"/>
      <c r="Q69" s="265">
        <f t="shared" si="1"/>
        <v>-705138400</v>
      </c>
    </row>
    <row r="70" spans="1:17" ht="21.75">
      <c r="A70" s="263" t="s">
        <v>162</v>
      </c>
      <c r="B70" s="264"/>
      <c r="C70" s="265">
        <v>0</v>
      </c>
      <c r="D70" s="264"/>
      <c r="E70" s="265">
        <v>0</v>
      </c>
      <c r="F70" s="48"/>
      <c r="G70" s="265">
        <v>0</v>
      </c>
      <c r="H70" s="264"/>
      <c r="I70" s="265">
        <f t="shared" si="0"/>
        <v>0</v>
      </c>
      <c r="J70" s="265"/>
      <c r="K70" s="48">
        <v>7769755</v>
      </c>
      <c r="L70" s="265"/>
      <c r="M70" s="265">
        <v>117868032112</v>
      </c>
      <c r="N70" s="264"/>
      <c r="O70" s="265">
        <v>-101432472704</v>
      </c>
      <c r="P70" s="265"/>
      <c r="Q70" s="265">
        <f t="shared" si="1"/>
        <v>16435559408</v>
      </c>
    </row>
    <row r="71" spans="1:17" ht="21.75">
      <c r="A71" s="263" t="s">
        <v>145</v>
      </c>
      <c r="B71" s="264"/>
      <c r="C71" s="265">
        <v>236460</v>
      </c>
      <c r="D71" s="264"/>
      <c r="E71" s="265">
        <v>945618483</v>
      </c>
      <c r="F71" s="48"/>
      <c r="G71" s="265">
        <v>-1361482980</v>
      </c>
      <c r="H71" s="264"/>
      <c r="I71" s="265">
        <f t="shared" si="0"/>
        <v>-415864497</v>
      </c>
      <c r="J71" s="265"/>
      <c r="K71" s="48">
        <v>2791636</v>
      </c>
      <c r="L71" s="265"/>
      <c r="M71" s="265">
        <v>12772612682</v>
      </c>
      <c r="N71" s="264"/>
      <c r="O71" s="265">
        <v>-16316734452</v>
      </c>
      <c r="P71" s="265"/>
      <c r="Q71" s="265">
        <f t="shared" si="1"/>
        <v>-3544121770</v>
      </c>
    </row>
    <row r="72" spans="1:17" ht="21.75">
      <c r="A72" s="263" t="s">
        <v>84</v>
      </c>
      <c r="B72" s="264"/>
      <c r="C72" s="265">
        <v>0</v>
      </c>
      <c r="D72" s="264"/>
      <c r="E72" s="265">
        <v>0</v>
      </c>
      <c r="F72" s="48"/>
      <c r="G72" s="265">
        <v>0</v>
      </c>
      <c r="H72" s="264"/>
      <c r="I72" s="265">
        <f t="shared" si="0"/>
        <v>0</v>
      </c>
      <c r="J72" s="265"/>
      <c r="K72" s="48">
        <v>2077916</v>
      </c>
      <c r="L72" s="265"/>
      <c r="M72" s="265">
        <v>13615311197</v>
      </c>
      <c r="N72" s="264"/>
      <c r="O72" s="265">
        <v>-14749468155</v>
      </c>
      <c r="P72" s="265"/>
      <c r="Q72" s="265">
        <f t="shared" si="1"/>
        <v>-1134156958</v>
      </c>
    </row>
    <row r="73" spans="1:17" ht="21.75">
      <c r="A73" s="263" t="s">
        <v>108</v>
      </c>
      <c r="B73" s="264"/>
      <c r="C73" s="265">
        <v>0</v>
      </c>
      <c r="D73" s="264"/>
      <c r="E73" s="265">
        <v>0</v>
      </c>
      <c r="F73" s="48"/>
      <c r="G73" s="265">
        <v>0</v>
      </c>
      <c r="H73" s="264"/>
      <c r="I73" s="265">
        <f t="shared" ref="I73:I136" si="2">G73+E73</f>
        <v>0</v>
      </c>
      <c r="J73" s="265"/>
      <c r="K73" s="48">
        <v>819588</v>
      </c>
      <c r="L73" s="265"/>
      <c r="M73" s="265">
        <v>17022374948</v>
      </c>
      <c r="N73" s="264"/>
      <c r="O73" s="265">
        <v>-12409199849</v>
      </c>
      <c r="P73" s="265"/>
      <c r="Q73" s="265">
        <f t="shared" ref="Q73:Q136" si="3">M73+O73</f>
        <v>4613175099</v>
      </c>
    </row>
    <row r="74" spans="1:17" ht="21.75">
      <c r="A74" s="263" t="s">
        <v>158</v>
      </c>
      <c r="B74" s="264"/>
      <c r="C74" s="265">
        <v>0</v>
      </c>
      <c r="D74" s="264"/>
      <c r="E74" s="265">
        <v>0</v>
      </c>
      <c r="F74" s="48"/>
      <c r="G74" s="265">
        <v>0</v>
      </c>
      <c r="H74" s="264"/>
      <c r="I74" s="265">
        <f t="shared" si="2"/>
        <v>0</v>
      </c>
      <c r="J74" s="265"/>
      <c r="K74" s="48">
        <v>260313</v>
      </c>
      <c r="L74" s="265"/>
      <c r="M74" s="265">
        <v>12752060154</v>
      </c>
      <c r="N74" s="264"/>
      <c r="O74" s="265">
        <v>-14389935979</v>
      </c>
      <c r="P74" s="265"/>
      <c r="Q74" s="265">
        <f t="shared" si="3"/>
        <v>-1637875825</v>
      </c>
    </row>
    <row r="75" spans="1:17" ht="21.75">
      <c r="A75" s="263" t="s">
        <v>85</v>
      </c>
      <c r="B75" s="264"/>
      <c r="C75" s="265">
        <v>0</v>
      </c>
      <c r="D75" s="264"/>
      <c r="E75" s="265">
        <v>0</v>
      </c>
      <c r="F75" s="48"/>
      <c r="G75" s="265">
        <v>0</v>
      </c>
      <c r="H75" s="264"/>
      <c r="I75" s="265">
        <f t="shared" si="2"/>
        <v>0</v>
      </c>
      <c r="J75" s="265"/>
      <c r="K75" s="48">
        <v>832229</v>
      </c>
      <c r="L75" s="265"/>
      <c r="M75" s="265">
        <v>19045085591</v>
      </c>
      <c r="N75" s="264"/>
      <c r="O75" s="265">
        <v>-16991117016</v>
      </c>
      <c r="P75" s="265"/>
      <c r="Q75" s="265">
        <f t="shared" si="3"/>
        <v>2053968575</v>
      </c>
    </row>
    <row r="76" spans="1:17" ht="21.75">
      <c r="A76" s="263" t="s">
        <v>182</v>
      </c>
      <c r="B76" s="264"/>
      <c r="C76" s="265">
        <v>140071</v>
      </c>
      <c r="D76" s="264"/>
      <c r="E76" s="265">
        <v>420441390</v>
      </c>
      <c r="F76" s="48"/>
      <c r="G76" s="265">
        <v>-423034340</v>
      </c>
      <c r="H76" s="264"/>
      <c r="I76" s="265">
        <f t="shared" si="2"/>
        <v>-2592950</v>
      </c>
      <c r="J76" s="265"/>
      <c r="K76" s="48">
        <v>15377897</v>
      </c>
      <c r="L76" s="265"/>
      <c r="M76" s="265">
        <v>66287848120</v>
      </c>
      <c r="N76" s="264"/>
      <c r="O76" s="265">
        <v>-48741333733</v>
      </c>
      <c r="P76" s="265"/>
      <c r="Q76" s="265">
        <f t="shared" si="3"/>
        <v>17546514387</v>
      </c>
    </row>
    <row r="77" spans="1:17" ht="21.75">
      <c r="A77" s="263" t="s">
        <v>208</v>
      </c>
      <c r="B77" s="264"/>
      <c r="C77" s="265">
        <v>57246</v>
      </c>
      <c r="D77" s="264"/>
      <c r="E77" s="265">
        <v>380128007</v>
      </c>
      <c r="F77" s="48"/>
      <c r="G77" s="265">
        <v>-579303162</v>
      </c>
      <c r="H77" s="264"/>
      <c r="I77" s="265">
        <f t="shared" si="2"/>
        <v>-199175155</v>
      </c>
      <c r="J77" s="265"/>
      <c r="K77" s="48">
        <v>1276654</v>
      </c>
      <c r="L77" s="265"/>
      <c r="M77" s="265">
        <v>19424019493</v>
      </c>
      <c r="N77" s="264"/>
      <c r="O77" s="265">
        <v>-23405539778</v>
      </c>
      <c r="P77" s="265"/>
      <c r="Q77" s="265">
        <f t="shared" si="3"/>
        <v>-3981520285</v>
      </c>
    </row>
    <row r="78" spans="1:17" ht="21.75">
      <c r="A78" s="263" t="s">
        <v>222</v>
      </c>
      <c r="B78" s="264"/>
      <c r="C78" s="265">
        <v>493674</v>
      </c>
      <c r="D78" s="264"/>
      <c r="E78" s="265">
        <v>2445986667</v>
      </c>
      <c r="F78" s="48"/>
      <c r="G78" s="265">
        <v>-3045512945</v>
      </c>
      <c r="H78" s="264"/>
      <c r="I78" s="265">
        <f t="shared" si="2"/>
        <v>-599526278</v>
      </c>
      <c r="J78" s="265"/>
      <c r="K78" s="48">
        <v>1381367</v>
      </c>
      <c r="L78" s="265"/>
      <c r="M78" s="265">
        <v>15680588582</v>
      </c>
      <c r="N78" s="264"/>
      <c r="O78" s="265">
        <v>-16366091225</v>
      </c>
      <c r="P78" s="265"/>
      <c r="Q78" s="265">
        <f t="shared" si="3"/>
        <v>-685502643</v>
      </c>
    </row>
    <row r="79" spans="1:17" ht="21.75">
      <c r="A79" s="263" t="s">
        <v>153</v>
      </c>
      <c r="B79" s="264"/>
      <c r="C79" s="265">
        <v>19365142</v>
      </c>
      <c r="D79" s="264"/>
      <c r="E79" s="265">
        <v>34574663244</v>
      </c>
      <c r="F79" s="48"/>
      <c r="G79" s="265">
        <v>-30684507410</v>
      </c>
      <c r="H79" s="264"/>
      <c r="I79" s="265">
        <f t="shared" si="2"/>
        <v>3890155834</v>
      </c>
      <c r="J79" s="265"/>
      <c r="K79" s="48">
        <v>34056905</v>
      </c>
      <c r="L79" s="265"/>
      <c r="M79" s="265">
        <v>133203815817</v>
      </c>
      <c r="N79" s="264"/>
      <c r="O79" s="265">
        <v>-123006838054</v>
      </c>
      <c r="P79" s="265"/>
      <c r="Q79" s="265">
        <f t="shared" si="3"/>
        <v>10196977763</v>
      </c>
    </row>
    <row r="80" spans="1:17" ht="21.75">
      <c r="A80" s="263" t="s">
        <v>152</v>
      </c>
      <c r="B80" s="264"/>
      <c r="C80" s="265">
        <v>0</v>
      </c>
      <c r="D80" s="264"/>
      <c r="E80" s="265">
        <v>0</v>
      </c>
      <c r="F80" s="48"/>
      <c r="G80" s="265">
        <v>0</v>
      </c>
      <c r="H80" s="264"/>
      <c r="I80" s="265">
        <f t="shared" si="2"/>
        <v>0</v>
      </c>
      <c r="J80" s="265"/>
      <c r="K80" s="48">
        <v>3734305</v>
      </c>
      <c r="L80" s="265"/>
      <c r="M80" s="265">
        <v>6296754748</v>
      </c>
      <c r="N80" s="264"/>
      <c r="O80" s="265">
        <v>-8283856939</v>
      </c>
      <c r="P80" s="265"/>
      <c r="Q80" s="265">
        <f t="shared" si="3"/>
        <v>-1987102191</v>
      </c>
    </row>
    <row r="81" spans="1:17" ht="21.75">
      <c r="A81" s="263" t="s">
        <v>154</v>
      </c>
      <c r="B81" s="264"/>
      <c r="C81" s="265">
        <v>0</v>
      </c>
      <c r="D81" s="264"/>
      <c r="E81" s="265">
        <v>0</v>
      </c>
      <c r="F81" s="48"/>
      <c r="G81" s="265">
        <v>0</v>
      </c>
      <c r="H81" s="264"/>
      <c r="I81" s="265">
        <f t="shared" si="2"/>
        <v>0</v>
      </c>
      <c r="J81" s="265"/>
      <c r="K81" s="48">
        <v>392181</v>
      </c>
      <c r="L81" s="265"/>
      <c r="M81" s="265">
        <v>2040545194</v>
      </c>
      <c r="N81" s="264"/>
      <c r="O81" s="265">
        <v>-2682165199</v>
      </c>
      <c r="P81" s="265"/>
      <c r="Q81" s="265">
        <f t="shared" si="3"/>
        <v>-641620005</v>
      </c>
    </row>
    <row r="82" spans="1:17" ht="21.75">
      <c r="A82" s="263" t="s">
        <v>97</v>
      </c>
      <c r="B82" s="264"/>
      <c r="C82" s="265">
        <v>354766</v>
      </c>
      <c r="D82" s="264"/>
      <c r="E82" s="265">
        <v>939825973</v>
      </c>
      <c r="F82" s="48"/>
      <c r="G82" s="265">
        <v>-1103271094</v>
      </c>
      <c r="H82" s="264"/>
      <c r="I82" s="265">
        <f t="shared" si="2"/>
        <v>-163445121</v>
      </c>
      <c r="J82" s="265"/>
      <c r="K82" s="48">
        <v>12743658</v>
      </c>
      <c r="L82" s="265"/>
      <c r="M82" s="265">
        <v>54517273094</v>
      </c>
      <c r="N82" s="264"/>
      <c r="O82" s="265">
        <v>-52389821384</v>
      </c>
      <c r="P82" s="265"/>
      <c r="Q82" s="265">
        <f t="shared" si="3"/>
        <v>2127451710</v>
      </c>
    </row>
    <row r="83" spans="1:17" ht="21.75">
      <c r="A83" s="263" t="s">
        <v>91</v>
      </c>
      <c r="B83" s="264"/>
      <c r="C83" s="265">
        <v>0</v>
      </c>
      <c r="D83" s="264"/>
      <c r="E83" s="265">
        <v>0</v>
      </c>
      <c r="F83" s="48"/>
      <c r="G83" s="265">
        <v>0</v>
      </c>
      <c r="H83" s="264"/>
      <c r="I83" s="265">
        <f t="shared" si="2"/>
        <v>0</v>
      </c>
      <c r="J83" s="265"/>
      <c r="K83" s="48">
        <v>1940235</v>
      </c>
      <c r="L83" s="265"/>
      <c r="M83" s="265">
        <v>22740138589</v>
      </c>
      <c r="N83" s="264"/>
      <c r="O83" s="265">
        <v>-22022588848</v>
      </c>
      <c r="P83" s="265"/>
      <c r="Q83" s="265">
        <f t="shared" si="3"/>
        <v>717549741</v>
      </c>
    </row>
    <row r="84" spans="1:17" ht="21.75">
      <c r="A84" s="263" t="s">
        <v>264</v>
      </c>
      <c r="B84" s="264"/>
      <c r="C84" s="265">
        <v>0</v>
      </c>
      <c r="D84" s="264"/>
      <c r="E84" s="265">
        <v>0</v>
      </c>
      <c r="F84" s="48"/>
      <c r="G84" s="265">
        <v>0</v>
      </c>
      <c r="H84" s="264"/>
      <c r="I84" s="265">
        <f t="shared" si="2"/>
        <v>0</v>
      </c>
      <c r="J84" s="265"/>
      <c r="K84" s="48">
        <v>3800724</v>
      </c>
      <c r="L84" s="265"/>
      <c r="M84" s="265">
        <v>197073207839</v>
      </c>
      <c r="N84" s="264"/>
      <c r="O84" s="265">
        <v>-151194677449</v>
      </c>
      <c r="P84" s="265"/>
      <c r="Q84" s="265">
        <f t="shared" si="3"/>
        <v>45878530390</v>
      </c>
    </row>
    <row r="85" spans="1:17" ht="21.75">
      <c r="A85" s="263" t="s">
        <v>225</v>
      </c>
      <c r="B85" s="264"/>
      <c r="C85" s="265">
        <v>142350</v>
      </c>
      <c r="D85" s="264"/>
      <c r="E85" s="265">
        <v>364511776</v>
      </c>
      <c r="F85" s="48"/>
      <c r="G85" s="265">
        <v>-529411147</v>
      </c>
      <c r="H85" s="264"/>
      <c r="I85" s="265">
        <f t="shared" si="2"/>
        <v>-164899371</v>
      </c>
      <c r="J85" s="265"/>
      <c r="K85" s="48">
        <v>5738328</v>
      </c>
      <c r="L85" s="265"/>
      <c r="M85" s="265">
        <v>18872252157</v>
      </c>
      <c r="N85" s="264"/>
      <c r="O85" s="265">
        <v>-21779237488</v>
      </c>
      <c r="P85" s="265"/>
      <c r="Q85" s="265">
        <f t="shared" si="3"/>
        <v>-2906985331</v>
      </c>
    </row>
    <row r="86" spans="1:17" ht="21.75">
      <c r="A86" s="263" t="s">
        <v>212</v>
      </c>
      <c r="B86" s="264"/>
      <c r="C86" s="265">
        <v>140138</v>
      </c>
      <c r="D86" s="264"/>
      <c r="E86" s="265">
        <v>529967517</v>
      </c>
      <c r="F86" s="48"/>
      <c r="G86" s="265">
        <v>-814670415</v>
      </c>
      <c r="H86" s="264"/>
      <c r="I86" s="265">
        <f t="shared" si="2"/>
        <v>-284702898</v>
      </c>
      <c r="J86" s="265"/>
      <c r="K86" s="48">
        <v>1704632</v>
      </c>
      <c r="L86" s="265"/>
      <c r="M86" s="265">
        <v>8018023393</v>
      </c>
      <c r="N86" s="264"/>
      <c r="O86" s="265">
        <v>-9937164316</v>
      </c>
      <c r="P86" s="265"/>
      <c r="Q86" s="265">
        <f t="shared" si="3"/>
        <v>-1919140923</v>
      </c>
    </row>
    <row r="87" spans="1:17" ht="21.75">
      <c r="A87" s="263" t="s">
        <v>199</v>
      </c>
      <c r="B87" s="264"/>
      <c r="C87" s="265">
        <v>0</v>
      </c>
      <c r="D87" s="264"/>
      <c r="E87" s="265">
        <v>0</v>
      </c>
      <c r="F87" s="48"/>
      <c r="G87" s="265">
        <v>0</v>
      </c>
      <c r="H87" s="264"/>
      <c r="I87" s="265">
        <f t="shared" si="2"/>
        <v>0</v>
      </c>
      <c r="J87" s="265"/>
      <c r="K87" s="48">
        <v>357041</v>
      </c>
      <c r="L87" s="265"/>
      <c r="M87" s="265">
        <v>17616285924</v>
      </c>
      <c r="N87" s="264"/>
      <c r="O87" s="265">
        <v>-17172817606</v>
      </c>
      <c r="P87" s="265"/>
      <c r="Q87" s="265">
        <f t="shared" si="3"/>
        <v>443468318</v>
      </c>
    </row>
    <row r="88" spans="1:17" ht="21.75">
      <c r="A88" s="263" t="s">
        <v>248</v>
      </c>
      <c r="B88" s="264"/>
      <c r="C88" s="265">
        <v>0</v>
      </c>
      <c r="D88" s="264"/>
      <c r="E88" s="265">
        <v>0</v>
      </c>
      <c r="F88" s="48"/>
      <c r="G88" s="265">
        <v>0</v>
      </c>
      <c r="H88" s="264"/>
      <c r="I88" s="265">
        <f t="shared" si="2"/>
        <v>0</v>
      </c>
      <c r="J88" s="265"/>
      <c r="K88" s="48">
        <v>2706012</v>
      </c>
      <c r="L88" s="265"/>
      <c r="M88" s="265">
        <v>47065970325</v>
      </c>
      <c r="N88" s="264"/>
      <c r="O88" s="265">
        <v>-39226988573</v>
      </c>
      <c r="P88" s="265"/>
      <c r="Q88" s="265">
        <f t="shared" si="3"/>
        <v>7838981752</v>
      </c>
    </row>
    <row r="89" spans="1:17" ht="21.75">
      <c r="A89" s="263" t="s">
        <v>204</v>
      </c>
      <c r="B89" s="264"/>
      <c r="C89" s="265">
        <v>0</v>
      </c>
      <c r="D89" s="264"/>
      <c r="E89" s="265">
        <v>0</v>
      </c>
      <c r="F89" s="48"/>
      <c r="G89" s="265">
        <v>0</v>
      </c>
      <c r="H89" s="264"/>
      <c r="I89" s="265">
        <f t="shared" si="2"/>
        <v>0</v>
      </c>
      <c r="J89" s="265"/>
      <c r="K89" s="48">
        <v>3156315</v>
      </c>
      <c r="L89" s="265"/>
      <c r="M89" s="265">
        <v>23437045428</v>
      </c>
      <c r="N89" s="264"/>
      <c r="O89" s="265">
        <v>-26634265100</v>
      </c>
      <c r="P89" s="265"/>
      <c r="Q89" s="265">
        <f t="shared" si="3"/>
        <v>-3197219672</v>
      </c>
    </row>
    <row r="90" spans="1:17" ht="21.75">
      <c r="A90" s="263" t="s">
        <v>250</v>
      </c>
      <c r="B90" s="264"/>
      <c r="C90" s="265">
        <v>47998</v>
      </c>
      <c r="D90" s="264"/>
      <c r="E90" s="265">
        <v>1149905279</v>
      </c>
      <c r="F90" s="48"/>
      <c r="G90" s="265">
        <v>-1064002812</v>
      </c>
      <c r="H90" s="264"/>
      <c r="I90" s="265">
        <f t="shared" si="2"/>
        <v>85902467</v>
      </c>
      <c r="J90" s="265"/>
      <c r="K90" s="48">
        <v>12612821</v>
      </c>
      <c r="L90" s="265"/>
      <c r="M90" s="265">
        <v>339430296374</v>
      </c>
      <c r="N90" s="264"/>
      <c r="O90" s="265">
        <v>-279522226660</v>
      </c>
      <c r="P90" s="265"/>
      <c r="Q90" s="265">
        <f t="shared" si="3"/>
        <v>59908069714</v>
      </c>
    </row>
    <row r="91" spans="1:17" ht="21.75">
      <c r="A91" s="263" t="s">
        <v>137</v>
      </c>
      <c r="B91" s="264"/>
      <c r="C91" s="265">
        <v>0</v>
      </c>
      <c r="D91" s="264"/>
      <c r="E91" s="265">
        <v>0</v>
      </c>
      <c r="F91" s="48"/>
      <c r="G91" s="265">
        <v>0</v>
      </c>
      <c r="H91" s="264"/>
      <c r="I91" s="265">
        <f t="shared" si="2"/>
        <v>0</v>
      </c>
      <c r="J91" s="265"/>
      <c r="K91" s="48">
        <v>8902750</v>
      </c>
      <c r="L91" s="265"/>
      <c r="M91" s="265">
        <v>35018648346</v>
      </c>
      <c r="N91" s="264"/>
      <c r="O91" s="265">
        <v>-46349680476</v>
      </c>
      <c r="P91" s="265"/>
      <c r="Q91" s="265">
        <f t="shared" si="3"/>
        <v>-11331032130</v>
      </c>
    </row>
    <row r="92" spans="1:17" ht="21.75">
      <c r="A92" s="263" t="s">
        <v>147</v>
      </c>
      <c r="B92" s="264"/>
      <c r="C92" s="265">
        <v>0</v>
      </c>
      <c r="D92" s="264"/>
      <c r="E92" s="265">
        <v>0</v>
      </c>
      <c r="F92" s="48"/>
      <c r="G92" s="265">
        <v>0</v>
      </c>
      <c r="H92" s="264"/>
      <c r="I92" s="265">
        <f t="shared" si="2"/>
        <v>0</v>
      </c>
      <c r="J92" s="265"/>
      <c r="K92" s="48">
        <v>1346258</v>
      </c>
      <c r="L92" s="265"/>
      <c r="M92" s="265">
        <v>25146837239</v>
      </c>
      <c r="N92" s="264"/>
      <c r="O92" s="265">
        <v>-19691236837</v>
      </c>
      <c r="P92" s="265"/>
      <c r="Q92" s="265">
        <f t="shared" si="3"/>
        <v>5455600402</v>
      </c>
    </row>
    <row r="93" spans="1:17" ht="21.75">
      <c r="A93" s="263" t="s">
        <v>117</v>
      </c>
      <c r="B93" s="264"/>
      <c r="C93" s="265">
        <v>249032</v>
      </c>
      <c r="D93" s="264"/>
      <c r="E93" s="265">
        <v>343104672</v>
      </c>
      <c r="F93" s="48"/>
      <c r="G93" s="265">
        <v>-491437434</v>
      </c>
      <c r="H93" s="264"/>
      <c r="I93" s="265">
        <f t="shared" si="2"/>
        <v>-148332762</v>
      </c>
      <c r="J93" s="265"/>
      <c r="K93" s="48">
        <v>5041775</v>
      </c>
      <c r="L93" s="265"/>
      <c r="M93" s="265">
        <v>8424836399</v>
      </c>
      <c r="N93" s="264"/>
      <c r="O93" s="265">
        <v>-10055759559</v>
      </c>
      <c r="P93" s="265"/>
      <c r="Q93" s="265">
        <f t="shared" si="3"/>
        <v>-1630923160</v>
      </c>
    </row>
    <row r="94" spans="1:17" ht="21.75">
      <c r="A94" s="263" t="s">
        <v>99</v>
      </c>
      <c r="B94" s="264"/>
      <c r="C94" s="265">
        <v>70510</v>
      </c>
      <c r="D94" s="264"/>
      <c r="E94" s="265">
        <v>794589243</v>
      </c>
      <c r="F94" s="48"/>
      <c r="G94" s="265">
        <v>-691751822</v>
      </c>
      <c r="H94" s="264"/>
      <c r="I94" s="265">
        <f t="shared" si="2"/>
        <v>102837421</v>
      </c>
      <c r="J94" s="265"/>
      <c r="K94" s="48">
        <v>1245295</v>
      </c>
      <c r="L94" s="265"/>
      <c r="M94" s="265">
        <v>14825580235</v>
      </c>
      <c r="N94" s="264"/>
      <c r="O94" s="265">
        <v>-12936054079</v>
      </c>
      <c r="P94" s="265"/>
      <c r="Q94" s="265">
        <f t="shared" si="3"/>
        <v>1889526156</v>
      </c>
    </row>
    <row r="95" spans="1:17" ht="21.75">
      <c r="A95" s="263" t="s">
        <v>121</v>
      </c>
      <c r="B95" s="264"/>
      <c r="C95" s="265">
        <v>0</v>
      </c>
      <c r="D95" s="264"/>
      <c r="E95" s="265">
        <v>0</v>
      </c>
      <c r="F95" s="48"/>
      <c r="G95" s="265">
        <v>0</v>
      </c>
      <c r="H95" s="264"/>
      <c r="I95" s="265">
        <f t="shared" si="2"/>
        <v>0</v>
      </c>
      <c r="J95" s="265"/>
      <c r="K95" s="48">
        <v>1634789</v>
      </c>
      <c r="L95" s="265"/>
      <c r="M95" s="265">
        <v>18213716184</v>
      </c>
      <c r="N95" s="264"/>
      <c r="O95" s="265">
        <v>-18232658710</v>
      </c>
      <c r="P95" s="265"/>
      <c r="Q95" s="265">
        <f t="shared" si="3"/>
        <v>-18942526</v>
      </c>
    </row>
    <row r="96" spans="1:17" ht="21.75">
      <c r="A96" s="263" t="s">
        <v>219</v>
      </c>
      <c r="B96" s="264"/>
      <c r="C96" s="265">
        <v>887573</v>
      </c>
      <c r="D96" s="264"/>
      <c r="E96" s="265">
        <v>3721983395</v>
      </c>
      <c r="F96" s="48"/>
      <c r="G96" s="265">
        <v>-2510187326</v>
      </c>
      <c r="H96" s="264"/>
      <c r="I96" s="265">
        <f t="shared" si="2"/>
        <v>1211796069</v>
      </c>
      <c r="J96" s="265"/>
      <c r="K96" s="48">
        <v>7119980</v>
      </c>
      <c r="L96" s="265"/>
      <c r="M96" s="265">
        <v>44890092151</v>
      </c>
      <c r="N96" s="264"/>
      <c r="O96" s="265">
        <v>-32372575852</v>
      </c>
      <c r="P96" s="265"/>
      <c r="Q96" s="265">
        <f t="shared" si="3"/>
        <v>12517516299</v>
      </c>
    </row>
    <row r="97" spans="1:17" ht="21.75">
      <c r="A97" s="263" t="s">
        <v>214</v>
      </c>
      <c r="B97" s="264"/>
      <c r="C97" s="265">
        <v>0</v>
      </c>
      <c r="D97" s="264"/>
      <c r="E97" s="265">
        <v>0</v>
      </c>
      <c r="F97" s="48"/>
      <c r="G97" s="265">
        <v>0</v>
      </c>
      <c r="H97" s="264"/>
      <c r="I97" s="265">
        <f t="shared" si="2"/>
        <v>0</v>
      </c>
      <c r="J97" s="265"/>
      <c r="K97" s="48">
        <v>2815031</v>
      </c>
      <c r="L97" s="265"/>
      <c r="M97" s="265">
        <v>35035086111</v>
      </c>
      <c r="N97" s="264"/>
      <c r="O97" s="265">
        <v>-27117883719</v>
      </c>
      <c r="P97" s="265"/>
      <c r="Q97" s="265">
        <f t="shared" si="3"/>
        <v>7917202392</v>
      </c>
    </row>
    <row r="98" spans="1:17" ht="21.75">
      <c r="A98" s="263" t="s">
        <v>80</v>
      </c>
      <c r="B98" s="264"/>
      <c r="C98" s="265">
        <v>0</v>
      </c>
      <c r="D98" s="264"/>
      <c r="E98" s="265">
        <v>0</v>
      </c>
      <c r="F98" s="48"/>
      <c r="G98" s="265">
        <v>0</v>
      </c>
      <c r="H98" s="264"/>
      <c r="I98" s="265">
        <f t="shared" si="2"/>
        <v>0</v>
      </c>
      <c r="J98" s="265"/>
      <c r="K98" s="48">
        <v>3788309</v>
      </c>
      <c r="L98" s="265"/>
      <c r="M98" s="265">
        <v>131329051954</v>
      </c>
      <c r="N98" s="264"/>
      <c r="O98" s="265">
        <v>-131508537140</v>
      </c>
      <c r="P98" s="265"/>
      <c r="Q98" s="265">
        <f t="shared" si="3"/>
        <v>-179485186</v>
      </c>
    </row>
    <row r="99" spans="1:17" ht="21.75">
      <c r="A99" s="263" t="s">
        <v>254</v>
      </c>
      <c r="B99" s="264"/>
      <c r="C99" s="265">
        <v>0</v>
      </c>
      <c r="D99" s="264"/>
      <c r="E99" s="265">
        <v>0</v>
      </c>
      <c r="F99" s="48"/>
      <c r="G99" s="265">
        <v>0</v>
      </c>
      <c r="H99" s="264"/>
      <c r="I99" s="265">
        <f t="shared" si="2"/>
        <v>0</v>
      </c>
      <c r="J99" s="265"/>
      <c r="K99" s="48">
        <v>1544549</v>
      </c>
      <c r="L99" s="265"/>
      <c r="M99" s="265">
        <v>15233569554</v>
      </c>
      <c r="N99" s="264"/>
      <c r="O99" s="265">
        <v>-17106550989</v>
      </c>
      <c r="P99" s="265"/>
      <c r="Q99" s="265">
        <f t="shared" si="3"/>
        <v>-1872981435</v>
      </c>
    </row>
    <row r="100" spans="1:17" ht="21.75">
      <c r="A100" s="263" t="s">
        <v>180</v>
      </c>
      <c r="B100" s="264"/>
      <c r="C100" s="265">
        <v>0</v>
      </c>
      <c r="D100" s="264"/>
      <c r="E100" s="265">
        <v>0</v>
      </c>
      <c r="F100" s="48"/>
      <c r="G100" s="265">
        <v>0</v>
      </c>
      <c r="H100" s="264"/>
      <c r="I100" s="265">
        <f t="shared" si="2"/>
        <v>0</v>
      </c>
      <c r="J100" s="265"/>
      <c r="K100" s="48">
        <v>11665320</v>
      </c>
      <c r="L100" s="265"/>
      <c r="M100" s="265">
        <v>34606397944</v>
      </c>
      <c r="N100" s="264"/>
      <c r="O100" s="265">
        <v>-38411402469</v>
      </c>
      <c r="P100" s="265"/>
      <c r="Q100" s="265">
        <f t="shared" si="3"/>
        <v>-3805004525</v>
      </c>
    </row>
    <row r="101" spans="1:17" ht="21.75">
      <c r="A101" s="263" t="s">
        <v>189</v>
      </c>
      <c r="B101" s="264"/>
      <c r="C101" s="265">
        <v>580926</v>
      </c>
      <c r="D101" s="264"/>
      <c r="E101" s="265">
        <v>5672802273</v>
      </c>
      <c r="F101" s="48"/>
      <c r="G101" s="265">
        <v>-8276177730</v>
      </c>
      <c r="H101" s="264"/>
      <c r="I101" s="265">
        <f t="shared" si="2"/>
        <v>-2603375457</v>
      </c>
      <c r="J101" s="265"/>
      <c r="K101" s="48">
        <v>2107870</v>
      </c>
      <c r="L101" s="265"/>
      <c r="M101" s="265">
        <v>24536467289</v>
      </c>
      <c r="N101" s="264"/>
      <c r="O101" s="265">
        <v>-30233399276</v>
      </c>
      <c r="P101" s="265"/>
      <c r="Q101" s="265">
        <f t="shared" si="3"/>
        <v>-5696931987</v>
      </c>
    </row>
    <row r="102" spans="1:17" ht="21.75">
      <c r="A102" s="263" t="s">
        <v>265</v>
      </c>
      <c r="B102" s="264"/>
      <c r="C102" s="265">
        <v>4684</v>
      </c>
      <c r="D102" s="264"/>
      <c r="E102" s="265">
        <v>11216627</v>
      </c>
      <c r="F102" s="48"/>
      <c r="G102" s="265">
        <v>-15403362</v>
      </c>
      <c r="H102" s="264"/>
      <c r="I102" s="265">
        <f t="shared" si="2"/>
        <v>-4186735</v>
      </c>
      <c r="J102" s="265"/>
      <c r="K102" s="48">
        <v>2910601</v>
      </c>
      <c r="L102" s="265"/>
      <c r="M102" s="265">
        <v>8898539232</v>
      </c>
      <c r="N102" s="264"/>
      <c r="O102" s="265">
        <v>-9576990347</v>
      </c>
      <c r="P102" s="265"/>
      <c r="Q102" s="265">
        <f t="shared" si="3"/>
        <v>-678451115</v>
      </c>
    </row>
    <row r="103" spans="1:17" ht="21.75">
      <c r="A103" s="263" t="s">
        <v>175</v>
      </c>
      <c r="B103" s="264"/>
      <c r="C103" s="265">
        <v>0</v>
      </c>
      <c r="D103" s="264"/>
      <c r="E103" s="265">
        <v>0</v>
      </c>
      <c r="F103" s="48"/>
      <c r="G103" s="265">
        <v>0</v>
      </c>
      <c r="H103" s="264"/>
      <c r="I103" s="265">
        <f t="shared" si="2"/>
        <v>0</v>
      </c>
      <c r="J103" s="265"/>
      <c r="K103" s="48">
        <v>595392</v>
      </c>
      <c r="L103" s="265"/>
      <c r="M103" s="265">
        <v>20811287071</v>
      </c>
      <c r="N103" s="264"/>
      <c r="O103" s="265">
        <v>-19426038755</v>
      </c>
      <c r="P103" s="265"/>
      <c r="Q103" s="265">
        <f t="shared" si="3"/>
        <v>1385248316</v>
      </c>
    </row>
    <row r="104" spans="1:17" ht="21.75">
      <c r="A104" s="263" t="s">
        <v>93</v>
      </c>
      <c r="B104" s="264"/>
      <c r="C104" s="265">
        <v>0</v>
      </c>
      <c r="D104" s="264"/>
      <c r="E104" s="265">
        <v>0</v>
      </c>
      <c r="F104" s="48"/>
      <c r="G104" s="265">
        <v>0</v>
      </c>
      <c r="H104" s="264"/>
      <c r="I104" s="265">
        <f t="shared" si="2"/>
        <v>0</v>
      </c>
      <c r="J104" s="265"/>
      <c r="K104" s="48">
        <v>5011064</v>
      </c>
      <c r="L104" s="265"/>
      <c r="M104" s="265">
        <v>158020907345</v>
      </c>
      <c r="N104" s="264"/>
      <c r="O104" s="265">
        <v>-153381509417</v>
      </c>
      <c r="P104" s="265"/>
      <c r="Q104" s="265">
        <f t="shared" si="3"/>
        <v>4639397928</v>
      </c>
    </row>
    <row r="105" spans="1:17" ht="21.75">
      <c r="A105" s="263" t="s">
        <v>262</v>
      </c>
      <c r="B105" s="264"/>
      <c r="C105" s="265">
        <v>521856</v>
      </c>
      <c r="D105" s="264"/>
      <c r="E105" s="265">
        <v>3523285683</v>
      </c>
      <c r="F105" s="48"/>
      <c r="G105" s="265">
        <v>-2399464107</v>
      </c>
      <c r="H105" s="264"/>
      <c r="I105" s="265">
        <f t="shared" si="2"/>
        <v>1123821576</v>
      </c>
      <c r="J105" s="265"/>
      <c r="K105" s="48">
        <v>4573956</v>
      </c>
      <c r="L105" s="265"/>
      <c r="M105" s="265">
        <v>29157272380</v>
      </c>
      <c r="N105" s="264"/>
      <c r="O105" s="265">
        <v>-20917129990</v>
      </c>
      <c r="P105" s="265"/>
      <c r="Q105" s="265">
        <f t="shared" si="3"/>
        <v>8240142390</v>
      </c>
    </row>
    <row r="106" spans="1:17" ht="21.75">
      <c r="A106" s="263" t="s">
        <v>194</v>
      </c>
      <c r="B106" s="264"/>
      <c r="C106" s="265">
        <v>400186</v>
      </c>
      <c r="D106" s="264"/>
      <c r="E106" s="265">
        <v>2972039539</v>
      </c>
      <c r="F106" s="48"/>
      <c r="G106" s="265">
        <v>-2946523208</v>
      </c>
      <c r="H106" s="264"/>
      <c r="I106" s="265">
        <f t="shared" si="2"/>
        <v>25516331</v>
      </c>
      <c r="J106" s="265"/>
      <c r="K106" s="48">
        <v>4416242</v>
      </c>
      <c r="L106" s="265"/>
      <c r="M106" s="265">
        <v>53957865740</v>
      </c>
      <c r="N106" s="264"/>
      <c r="O106" s="265">
        <v>-55408499713</v>
      </c>
      <c r="P106" s="265"/>
      <c r="Q106" s="265">
        <f t="shared" si="3"/>
        <v>-1450633973</v>
      </c>
    </row>
    <row r="107" spans="1:17" ht="21.75">
      <c r="A107" s="263" t="s">
        <v>136</v>
      </c>
      <c r="B107" s="264"/>
      <c r="C107" s="265">
        <v>0</v>
      </c>
      <c r="D107" s="264"/>
      <c r="E107" s="265">
        <v>0</v>
      </c>
      <c r="F107" s="48"/>
      <c r="G107" s="265">
        <v>0</v>
      </c>
      <c r="H107" s="264"/>
      <c r="I107" s="265">
        <f t="shared" si="2"/>
        <v>0</v>
      </c>
      <c r="J107" s="265"/>
      <c r="K107" s="48">
        <v>1417092</v>
      </c>
      <c r="L107" s="265"/>
      <c r="M107" s="265">
        <v>20655169945</v>
      </c>
      <c r="N107" s="264"/>
      <c r="O107" s="265">
        <v>-20721393055</v>
      </c>
      <c r="P107" s="265"/>
      <c r="Q107" s="265">
        <f t="shared" si="3"/>
        <v>-66223110</v>
      </c>
    </row>
    <row r="108" spans="1:17" ht="21.75">
      <c r="A108" s="263" t="s">
        <v>169</v>
      </c>
      <c r="B108" s="264"/>
      <c r="C108" s="265">
        <v>1756473</v>
      </c>
      <c r="D108" s="264"/>
      <c r="E108" s="265">
        <v>37450629126</v>
      </c>
      <c r="F108" s="48"/>
      <c r="G108" s="265">
        <v>-43379922086</v>
      </c>
      <c r="H108" s="264"/>
      <c r="I108" s="265">
        <f t="shared" si="2"/>
        <v>-5929292960</v>
      </c>
      <c r="J108" s="265"/>
      <c r="K108" s="48">
        <v>4020663</v>
      </c>
      <c r="L108" s="265"/>
      <c r="M108" s="265">
        <v>91521019840</v>
      </c>
      <c r="N108" s="264"/>
      <c r="O108" s="265">
        <v>-99327985564</v>
      </c>
      <c r="P108" s="265"/>
      <c r="Q108" s="265">
        <f t="shared" si="3"/>
        <v>-7806965724</v>
      </c>
    </row>
    <row r="109" spans="1:17" ht="21.75">
      <c r="A109" s="263" t="s">
        <v>102</v>
      </c>
      <c r="B109" s="264"/>
      <c r="C109" s="265">
        <v>0</v>
      </c>
      <c r="D109" s="264"/>
      <c r="E109" s="265">
        <v>0</v>
      </c>
      <c r="F109" s="48"/>
      <c r="G109" s="265">
        <v>0</v>
      </c>
      <c r="H109" s="264"/>
      <c r="I109" s="265">
        <f t="shared" si="2"/>
        <v>0</v>
      </c>
      <c r="J109" s="265"/>
      <c r="K109" s="48">
        <v>985615</v>
      </c>
      <c r="L109" s="265"/>
      <c r="M109" s="265">
        <v>6334689057</v>
      </c>
      <c r="N109" s="264"/>
      <c r="O109" s="265">
        <v>-8362989432</v>
      </c>
      <c r="P109" s="265"/>
      <c r="Q109" s="265">
        <f t="shared" si="3"/>
        <v>-2028300375</v>
      </c>
    </row>
    <row r="110" spans="1:17" ht="21.75">
      <c r="A110" s="263" t="s">
        <v>160</v>
      </c>
      <c r="B110" s="264"/>
      <c r="C110" s="265">
        <v>129228</v>
      </c>
      <c r="D110" s="264"/>
      <c r="E110" s="265">
        <v>786105465</v>
      </c>
      <c r="F110" s="48"/>
      <c r="G110" s="265">
        <v>-899652175</v>
      </c>
      <c r="H110" s="264"/>
      <c r="I110" s="265">
        <f t="shared" si="2"/>
        <v>-113546710</v>
      </c>
      <c r="J110" s="265"/>
      <c r="K110" s="48">
        <v>852391</v>
      </c>
      <c r="L110" s="265"/>
      <c r="M110" s="265">
        <v>6120223038</v>
      </c>
      <c r="N110" s="264"/>
      <c r="O110" s="265">
        <v>-6803886487</v>
      </c>
      <c r="P110" s="265"/>
      <c r="Q110" s="265">
        <f t="shared" si="3"/>
        <v>-683663449</v>
      </c>
    </row>
    <row r="111" spans="1:17" ht="21.75">
      <c r="A111" s="263" t="s">
        <v>191</v>
      </c>
      <c r="B111" s="264"/>
      <c r="C111" s="265">
        <v>0</v>
      </c>
      <c r="D111" s="264"/>
      <c r="E111" s="265">
        <v>0</v>
      </c>
      <c r="F111" s="48"/>
      <c r="G111" s="265">
        <v>0</v>
      </c>
      <c r="H111" s="264"/>
      <c r="I111" s="265">
        <f t="shared" si="2"/>
        <v>0</v>
      </c>
      <c r="J111" s="265"/>
      <c r="K111" s="48">
        <v>1331556</v>
      </c>
      <c r="L111" s="265"/>
      <c r="M111" s="265">
        <v>9205979367</v>
      </c>
      <c r="N111" s="264"/>
      <c r="O111" s="265">
        <v>-12653384924</v>
      </c>
      <c r="P111" s="265"/>
      <c r="Q111" s="265">
        <f t="shared" si="3"/>
        <v>-3447405557</v>
      </c>
    </row>
    <row r="112" spans="1:17" ht="21.75">
      <c r="A112" s="263" t="s">
        <v>247</v>
      </c>
      <c r="B112" s="264"/>
      <c r="C112" s="265">
        <v>1185552</v>
      </c>
      <c r="D112" s="264"/>
      <c r="E112" s="265">
        <v>10052566960</v>
      </c>
      <c r="F112" s="48"/>
      <c r="G112" s="265">
        <v>-12337312998</v>
      </c>
      <c r="H112" s="264"/>
      <c r="I112" s="265">
        <f t="shared" si="2"/>
        <v>-2284746038</v>
      </c>
      <c r="J112" s="265"/>
      <c r="K112" s="48">
        <v>2787374</v>
      </c>
      <c r="L112" s="265"/>
      <c r="M112" s="265">
        <v>72417567919</v>
      </c>
      <c r="N112" s="264"/>
      <c r="O112" s="265">
        <v>-87718030319</v>
      </c>
      <c r="P112" s="265"/>
      <c r="Q112" s="265">
        <f t="shared" si="3"/>
        <v>-15300462400</v>
      </c>
    </row>
    <row r="113" spans="1:17" ht="21.75">
      <c r="A113" s="263" t="s">
        <v>188</v>
      </c>
      <c r="B113" s="264"/>
      <c r="C113" s="265">
        <v>131480</v>
      </c>
      <c r="D113" s="264"/>
      <c r="E113" s="265">
        <v>1449391004</v>
      </c>
      <c r="F113" s="48"/>
      <c r="G113" s="265">
        <v>-1316616617</v>
      </c>
      <c r="H113" s="264"/>
      <c r="I113" s="265">
        <f t="shared" si="2"/>
        <v>132774387</v>
      </c>
      <c r="J113" s="265"/>
      <c r="K113" s="48">
        <v>2281422</v>
      </c>
      <c r="L113" s="265"/>
      <c r="M113" s="265">
        <v>24518044106</v>
      </c>
      <c r="N113" s="264"/>
      <c r="O113" s="265">
        <v>-22747970467</v>
      </c>
      <c r="P113" s="265"/>
      <c r="Q113" s="265">
        <f t="shared" si="3"/>
        <v>1770073639</v>
      </c>
    </row>
    <row r="114" spans="1:17" ht="21.75">
      <c r="A114" s="263" t="s">
        <v>178</v>
      </c>
      <c r="B114" s="264"/>
      <c r="C114" s="265">
        <v>0</v>
      </c>
      <c r="D114" s="264"/>
      <c r="E114" s="265">
        <v>0</v>
      </c>
      <c r="F114" s="48"/>
      <c r="G114" s="265">
        <v>0</v>
      </c>
      <c r="H114" s="264"/>
      <c r="I114" s="265">
        <f t="shared" si="2"/>
        <v>0</v>
      </c>
      <c r="J114" s="265"/>
      <c r="K114" s="48">
        <v>341720</v>
      </c>
      <c r="L114" s="265"/>
      <c r="M114" s="265">
        <v>10122828773</v>
      </c>
      <c r="N114" s="264"/>
      <c r="O114" s="265">
        <v>-9759028043</v>
      </c>
      <c r="P114" s="265"/>
      <c r="Q114" s="265">
        <f t="shared" si="3"/>
        <v>363800730</v>
      </c>
    </row>
    <row r="115" spans="1:17" ht="21.75">
      <c r="A115" s="263" t="s">
        <v>86</v>
      </c>
      <c r="B115" s="264"/>
      <c r="C115" s="265">
        <v>67119</v>
      </c>
      <c r="D115" s="264"/>
      <c r="E115" s="265">
        <v>931756707</v>
      </c>
      <c r="F115" s="48"/>
      <c r="G115" s="265">
        <v>-1444170072</v>
      </c>
      <c r="H115" s="264"/>
      <c r="I115" s="265">
        <f t="shared" si="2"/>
        <v>-512413365</v>
      </c>
      <c r="J115" s="265"/>
      <c r="K115" s="48">
        <v>1001287</v>
      </c>
      <c r="L115" s="265"/>
      <c r="M115" s="265">
        <v>18464067977</v>
      </c>
      <c r="N115" s="264"/>
      <c r="O115" s="265">
        <v>-21591038025</v>
      </c>
      <c r="P115" s="265"/>
      <c r="Q115" s="265">
        <f t="shared" si="3"/>
        <v>-3126970048</v>
      </c>
    </row>
    <row r="116" spans="1:17" ht="21.75">
      <c r="A116" s="263" t="s">
        <v>249</v>
      </c>
      <c r="B116" s="264"/>
      <c r="C116" s="265">
        <v>329628</v>
      </c>
      <c r="D116" s="264"/>
      <c r="E116" s="265">
        <v>646814639</v>
      </c>
      <c r="F116" s="48"/>
      <c r="G116" s="265">
        <v>-950314971</v>
      </c>
      <c r="H116" s="264"/>
      <c r="I116" s="265">
        <f t="shared" si="2"/>
        <v>-303500332</v>
      </c>
      <c r="J116" s="265"/>
      <c r="K116" s="48">
        <v>5352331</v>
      </c>
      <c r="L116" s="265"/>
      <c r="M116" s="265">
        <v>13136108987</v>
      </c>
      <c r="N116" s="264"/>
      <c r="O116" s="265">
        <v>-16310674330</v>
      </c>
      <c r="P116" s="265"/>
      <c r="Q116" s="265">
        <f t="shared" si="3"/>
        <v>-3174565343</v>
      </c>
    </row>
    <row r="117" spans="1:17" ht="21.75">
      <c r="A117" s="263" t="s">
        <v>179</v>
      </c>
      <c r="B117" s="264"/>
      <c r="C117" s="265">
        <v>0</v>
      </c>
      <c r="D117" s="264"/>
      <c r="E117" s="265">
        <v>0</v>
      </c>
      <c r="F117" s="48"/>
      <c r="G117" s="265">
        <v>0</v>
      </c>
      <c r="H117" s="264"/>
      <c r="I117" s="265">
        <f t="shared" si="2"/>
        <v>0</v>
      </c>
      <c r="J117" s="265"/>
      <c r="K117" s="48">
        <v>3079643</v>
      </c>
      <c r="L117" s="265"/>
      <c r="M117" s="265">
        <v>31618841234</v>
      </c>
      <c r="N117" s="264"/>
      <c r="O117" s="265">
        <v>-31697260514</v>
      </c>
      <c r="P117" s="265"/>
      <c r="Q117" s="265">
        <f t="shared" si="3"/>
        <v>-78419280</v>
      </c>
    </row>
    <row r="118" spans="1:17" ht="21.75">
      <c r="A118" s="263" t="s">
        <v>109</v>
      </c>
      <c r="B118" s="264"/>
      <c r="C118" s="265">
        <v>0</v>
      </c>
      <c r="D118" s="264"/>
      <c r="E118" s="265">
        <v>0</v>
      </c>
      <c r="F118" s="48"/>
      <c r="G118" s="265">
        <v>0</v>
      </c>
      <c r="H118" s="264"/>
      <c r="I118" s="265">
        <f t="shared" si="2"/>
        <v>0</v>
      </c>
      <c r="J118" s="265"/>
      <c r="K118" s="48">
        <v>1260079</v>
      </c>
      <c r="L118" s="265"/>
      <c r="M118" s="265">
        <v>19442064828</v>
      </c>
      <c r="N118" s="264"/>
      <c r="O118" s="265">
        <v>-16137366635</v>
      </c>
      <c r="P118" s="265"/>
      <c r="Q118" s="265">
        <f t="shared" si="3"/>
        <v>3304698193</v>
      </c>
    </row>
    <row r="119" spans="1:17" ht="21.75">
      <c r="A119" s="263" t="s">
        <v>253</v>
      </c>
      <c r="B119" s="264"/>
      <c r="C119" s="265">
        <v>0</v>
      </c>
      <c r="D119" s="264"/>
      <c r="E119" s="265">
        <v>0</v>
      </c>
      <c r="F119" s="48"/>
      <c r="G119" s="265">
        <v>0</v>
      </c>
      <c r="H119" s="264"/>
      <c r="I119" s="265">
        <f t="shared" si="2"/>
        <v>0</v>
      </c>
      <c r="J119" s="265"/>
      <c r="K119" s="48">
        <v>10443430</v>
      </c>
      <c r="L119" s="265"/>
      <c r="M119" s="265">
        <v>144969611738</v>
      </c>
      <c r="N119" s="264"/>
      <c r="O119" s="265">
        <v>-132032589330</v>
      </c>
      <c r="P119" s="265"/>
      <c r="Q119" s="265">
        <f t="shared" si="3"/>
        <v>12937022408</v>
      </c>
    </row>
    <row r="120" spans="1:17" ht="21.75">
      <c r="A120" s="263" t="s">
        <v>257</v>
      </c>
      <c r="B120" s="264"/>
      <c r="C120" s="265">
        <v>0</v>
      </c>
      <c r="D120" s="264"/>
      <c r="E120" s="265">
        <v>0</v>
      </c>
      <c r="F120" s="48"/>
      <c r="G120" s="265">
        <v>0</v>
      </c>
      <c r="H120" s="264"/>
      <c r="I120" s="265">
        <f t="shared" si="2"/>
        <v>0</v>
      </c>
      <c r="J120" s="265"/>
      <c r="K120" s="48">
        <v>671094</v>
      </c>
      <c r="L120" s="265"/>
      <c r="M120" s="265">
        <v>8065338536</v>
      </c>
      <c r="N120" s="264"/>
      <c r="O120" s="265">
        <v>-9820865785</v>
      </c>
      <c r="P120" s="265"/>
      <c r="Q120" s="265">
        <f t="shared" si="3"/>
        <v>-1755527249</v>
      </c>
    </row>
    <row r="121" spans="1:17" ht="21.75">
      <c r="A121" s="263" t="s">
        <v>185</v>
      </c>
      <c r="B121" s="264"/>
      <c r="C121" s="265">
        <v>0</v>
      </c>
      <c r="D121" s="264"/>
      <c r="E121" s="265">
        <v>0</v>
      </c>
      <c r="F121" s="48"/>
      <c r="G121" s="265">
        <v>0</v>
      </c>
      <c r="H121" s="264"/>
      <c r="I121" s="265">
        <f t="shared" si="2"/>
        <v>0</v>
      </c>
      <c r="J121" s="265"/>
      <c r="K121" s="48">
        <v>12206010</v>
      </c>
      <c r="L121" s="265"/>
      <c r="M121" s="265">
        <v>88642769177</v>
      </c>
      <c r="N121" s="264"/>
      <c r="O121" s="265">
        <v>-80233494998</v>
      </c>
      <c r="P121" s="265"/>
      <c r="Q121" s="265">
        <f t="shared" si="3"/>
        <v>8409274179</v>
      </c>
    </row>
    <row r="122" spans="1:17" ht="21.75">
      <c r="A122" s="263" t="s">
        <v>159</v>
      </c>
      <c r="B122" s="264"/>
      <c r="C122" s="265">
        <v>535135</v>
      </c>
      <c r="D122" s="264"/>
      <c r="E122" s="265">
        <v>6047050201</v>
      </c>
      <c r="F122" s="48"/>
      <c r="G122" s="265">
        <v>-7950037911</v>
      </c>
      <c r="H122" s="264"/>
      <c r="I122" s="265">
        <f t="shared" si="2"/>
        <v>-1902987710</v>
      </c>
      <c r="J122" s="265"/>
      <c r="K122" s="48">
        <v>4547677</v>
      </c>
      <c r="L122" s="265"/>
      <c r="M122" s="265">
        <v>57842115766</v>
      </c>
      <c r="N122" s="264"/>
      <c r="O122" s="265">
        <v>-69140372510</v>
      </c>
      <c r="P122" s="265"/>
      <c r="Q122" s="265">
        <f t="shared" si="3"/>
        <v>-11298256744</v>
      </c>
    </row>
    <row r="123" spans="1:17" ht="21.75">
      <c r="A123" s="263" t="s">
        <v>134</v>
      </c>
      <c r="B123" s="264"/>
      <c r="C123" s="265">
        <v>39734</v>
      </c>
      <c r="D123" s="264"/>
      <c r="E123" s="265">
        <v>102930713</v>
      </c>
      <c r="F123" s="48"/>
      <c r="G123" s="265">
        <v>-94850708</v>
      </c>
      <c r="H123" s="264"/>
      <c r="I123" s="265">
        <f t="shared" si="2"/>
        <v>8080005</v>
      </c>
      <c r="J123" s="265"/>
      <c r="K123" s="48">
        <v>8794358</v>
      </c>
      <c r="L123" s="265"/>
      <c r="M123" s="265">
        <v>23380405886</v>
      </c>
      <c r="N123" s="264"/>
      <c r="O123" s="265">
        <v>-22329302349</v>
      </c>
      <c r="P123" s="265"/>
      <c r="Q123" s="265">
        <f t="shared" si="3"/>
        <v>1051103537</v>
      </c>
    </row>
    <row r="124" spans="1:17" ht="21.75">
      <c r="A124" s="263" t="s">
        <v>218</v>
      </c>
      <c r="B124" s="264"/>
      <c r="C124" s="265">
        <v>256352</v>
      </c>
      <c r="D124" s="264"/>
      <c r="E124" s="265">
        <v>527359226</v>
      </c>
      <c r="F124" s="48"/>
      <c r="G124" s="265">
        <v>-728126536</v>
      </c>
      <c r="H124" s="264"/>
      <c r="I124" s="265">
        <f t="shared" si="2"/>
        <v>-200767310</v>
      </c>
      <c r="J124" s="265"/>
      <c r="K124" s="48">
        <v>4144997</v>
      </c>
      <c r="L124" s="265"/>
      <c r="M124" s="265">
        <v>10683301803</v>
      </c>
      <c r="N124" s="264"/>
      <c r="O124" s="265">
        <v>-12375733890</v>
      </c>
      <c r="P124" s="265"/>
      <c r="Q124" s="265">
        <f t="shared" si="3"/>
        <v>-1692432087</v>
      </c>
    </row>
    <row r="125" spans="1:17" ht="21.75">
      <c r="A125" s="263" t="s">
        <v>209</v>
      </c>
      <c r="B125" s="264"/>
      <c r="C125" s="265">
        <v>218165</v>
      </c>
      <c r="D125" s="264"/>
      <c r="E125" s="265">
        <v>837540050</v>
      </c>
      <c r="F125" s="48"/>
      <c r="G125" s="265">
        <v>-1259010441</v>
      </c>
      <c r="H125" s="264"/>
      <c r="I125" s="265">
        <f t="shared" si="2"/>
        <v>-421470391</v>
      </c>
      <c r="J125" s="265"/>
      <c r="K125" s="48">
        <v>2460399</v>
      </c>
      <c r="L125" s="265"/>
      <c r="M125" s="265">
        <v>18220877472</v>
      </c>
      <c r="N125" s="264"/>
      <c r="O125" s="265">
        <v>-19074099688</v>
      </c>
      <c r="P125" s="265"/>
      <c r="Q125" s="265">
        <f t="shared" si="3"/>
        <v>-853222216</v>
      </c>
    </row>
    <row r="126" spans="1:17" ht="21.75">
      <c r="A126" s="263" t="s">
        <v>221</v>
      </c>
      <c r="B126" s="264"/>
      <c r="C126" s="265">
        <v>0</v>
      </c>
      <c r="D126" s="264"/>
      <c r="E126" s="265">
        <v>0</v>
      </c>
      <c r="F126" s="48"/>
      <c r="G126" s="265">
        <v>0</v>
      </c>
      <c r="H126" s="264"/>
      <c r="I126" s="265">
        <f t="shared" si="2"/>
        <v>0</v>
      </c>
      <c r="J126" s="265"/>
      <c r="K126" s="48">
        <v>5502381</v>
      </c>
      <c r="L126" s="265"/>
      <c r="M126" s="265">
        <v>18860956492</v>
      </c>
      <c r="N126" s="264"/>
      <c r="O126" s="265">
        <v>-21025897193</v>
      </c>
      <c r="P126" s="265"/>
      <c r="Q126" s="265">
        <f t="shared" si="3"/>
        <v>-2164940701</v>
      </c>
    </row>
    <row r="127" spans="1:17" ht="21.75">
      <c r="A127" s="263" t="s">
        <v>148</v>
      </c>
      <c r="B127" s="264"/>
      <c r="C127" s="265">
        <v>21698</v>
      </c>
      <c r="D127" s="264"/>
      <c r="E127" s="265">
        <v>378102767</v>
      </c>
      <c r="F127" s="48"/>
      <c r="G127" s="265">
        <v>-448857414</v>
      </c>
      <c r="H127" s="264"/>
      <c r="I127" s="265">
        <f t="shared" si="2"/>
        <v>-70754647</v>
      </c>
      <c r="J127" s="265"/>
      <c r="K127" s="48">
        <v>1092113</v>
      </c>
      <c r="L127" s="265"/>
      <c r="M127" s="265">
        <v>39822631209</v>
      </c>
      <c r="N127" s="264"/>
      <c r="O127" s="265">
        <v>-42435681629</v>
      </c>
      <c r="P127" s="265"/>
      <c r="Q127" s="265">
        <f t="shared" si="3"/>
        <v>-2613050420</v>
      </c>
    </row>
    <row r="128" spans="1:17" ht="21.75">
      <c r="A128" s="263" t="s">
        <v>168</v>
      </c>
      <c r="B128" s="264"/>
      <c r="C128" s="265">
        <v>79686</v>
      </c>
      <c r="D128" s="264"/>
      <c r="E128" s="265">
        <v>851661974</v>
      </c>
      <c r="F128" s="48"/>
      <c r="G128" s="265">
        <v>-857612199</v>
      </c>
      <c r="H128" s="264"/>
      <c r="I128" s="265">
        <f t="shared" si="2"/>
        <v>-5950225</v>
      </c>
      <c r="J128" s="265"/>
      <c r="K128" s="48">
        <v>7777900</v>
      </c>
      <c r="L128" s="265"/>
      <c r="M128" s="265">
        <v>93582955663</v>
      </c>
      <c r="N128" s="264"/>
      <c r="O128" s="265">
        <v>-94025225235</v>
      </c>
      <c r="P128" s="265"/>
      <c r="Q128" s="265">
        <f t="shared" si="3"/>
        <v>-442269572</v>
      </c>
    </row>
    <row r="129" spans="1:17" ht="21.75">
      <c r="A129" s="263" t="s">
        <v>100</v>
      </c>
      <c r="B129" s="264"/>
      <c r="C129" s="265">
        <v>0</v>
      </c>
      <c r="D129" s="264"/>
      <c r="E129" s="265">
        <v>0</v>
      </c>
      <c r="F129" s="48"/>
      <c r="G129" s="265">
        <v>0</v>
      </c>
      <c r="H129" s="264"/>
      <c r="I129" s="265">
        <f t="shared" si="2"/>
        <v>0</v>
      </c>
      <c r="J129" s="265"/>
      <c r="K129" s="48">
        <v>4068132</v>
      </c>
      <c r="L129" s="265"/>
      <c r="M129" s="265">
        <v>12322288821</v>
      </c>
      <c r="N129" s="264"/>
      <c r="O129" s="265">
        <v>-12886248879</v>
      </c>
      <c r="P129" s="265"/>
      <c r="Q129" s="265">
        <f t="shared" si="3"/>
        <v>-563960058</v>
      </c>
    </row>
    <row r="130" spans="1:17" ht="21.75">
      <c r="A130" s="263" t="s">
        <v>172</v>
      </c>
      <c r="B130" s="264"/>
      <c r="C130" s="265">
        <v>5672174</v>
      </c>
      <c r="D130" s="264"/>
      <c r="E130" s="265">
        <v>46296960742</v>
      </c>
      <c r="F130" s="48"/>
      <c r="G130" s="265">
        <v>-56014286014</v>
      </c>
      <c r="H130" s="264"/>
      <c r="I130" s="265">
        <f t="shared" si="2"/>
        <v>-9717325272</v>
      </c>
      <c r="J130" s="265"/>
      <c r="K130" s="48">
        <v>8261506</v>
      </c>
      <c r="L130" s="265"/>
      <c r="M130" s="265">
        <v>71048560632</v>
      </c>
      <c r="N130" s="264"/>
      <c r="O130" s="265">
        <v>-88277688917</v>
      </c>
      <c r="P130" s="265"/>
      <c r="Q130" s="265">
        <f t="shared" si="3"/>
        <v>-17229128285</v>
      </c>
    </row>
    <row r="131" spans="1:17" ht="21.75">
      <c r="A131" s="263" t="s">
        <v>131</v>
      </c>
      <c r="B131" s="264"/>
      <c r="C131" s="265">
        <v>42574</v>
      </c>
      <c r="D131" s="264"/>
      <c r="E131" s="265">
        <v>89550573</v>
      </c>
      <c r="F131" s="48"/>
      <c r="G131" s="265">
        <v>-90050880</v>
      </c>
      <c r="H131" s="264"/>
      <c r="I131" s="265">
        <f t="shared" si="2"/>
        <v>-500307</v>
      </c>
      <c r="J131" s="265"/>
      <c r="K131" s="48">
        <v>4640633</v>
      </c>
      <c r="L131" s="265"/>
      <c r="M131" s="265">
        <v>12375174963</v>
      </c>
      <c r="N131" s="264"/>
      <c r="O131" s="265">
        <v>-12159490859</v>
      </c>
      <c r="P131" s="265"/>
      <c r="Q131" s="265">
        <f t="shared" si="3"/>
        <v>215684104</v>
      </c>
    </row>
    <row r="132" spans="1:17" ht="21.75">
      <c r="A132" s="263" t="s">
        <v>127</v>
      </c>
      <c r="B132" s="264"/>
      <c r="C132" s="265">
        <v>0</v>
      </c>
      <c r="D132" s="264"/>
      <c r="E132" s="265">
        <v>0</v>
      </c>
      <c r="F132" s="48"/>
      <c r="G132" s="265">
        <v>0</v>
      </c>
      <c r="H132" s="264"/>
      <c r="I132" s="265">
        <f t="shared" si="2"/>
        <v>0</v>
      </c>
      <c r="J132" s="265"/>
      <c r="K132" s="48">
        <v>940435</v>
      </c>
      <c r="L132" s="265"/>
      <c r="M132" s="265">
        <v>11254431608</v>
      </c>
      <c r="N132" s="264"/>
      <c r="O132" s="265">
        <v>-12494501444</v>
      </c>
      <c r="P132" s="265"/>
      <c r="Q132" s="265">
        <f t="shared" si="3"/>
        <v>-1240069836</v>
      </c>
    </row>
    <row r="133" spans="1:17" ht="21.75">
      <c r="A133" s="263" t="s">
        <v>213</v>
      </c>
      <c r="B133" s="264"/>
      <c r="C133" s="265">
        <v>35828</v>
      </c>
      <c r="D133" s="264"/>
      <c r="E133" s="265">
        <v>1033801886</v>
      </c>
      <c r="F133" s="48"/>
      <c r="G133" s="265">
        <v>-1188698250</v>
      </c>
      <c r="H133" s="264"/>
      <c r="I133" s="265">
        <f t="shared" si="2"/>
        <v>-154896364</v>
      </c>
      <c r="J133" s="265"/>
      <c r="K133" s="48">
        <v>1320508</v>
      </c>
      <c r="L133" s="265"/>
      <c r="M133" s="265">
        <v>39141758220</v>
      </c>
      <c r="N133" s="264"/>
      <c r="O133" s="265">
        <v>-44383015499</v>
      </c>
      <c r="P133" s="265"/>
      <c r="Q133" s="265">
        <f t="shared" si="3"/>
        <v>-5241257279</v>
      </c>
    </row>
    <row r="134" spans="1:17" ht="21.75">
      <c r="A134" s="263" t="s">
        <v>197</v>
      </c>
      <c r="B134" s="264"/>
      <c r="C134" s="265">
        <v>188490</v>
      </c>
      <c r="D134" s="264"/>
      <c r="E134" s="265">
        <v>876063084</v>
      </c>
      <c r="F134" s="48"/>
      <c r="G134" s="265">
        <v>-852857954</v>
      </c>
      <c r="H134" s="264"/>
      <c r="I134" s="265">
        <f t="shared" si="2"/>
        <v>23205130</v>
      </c>
      <c r="J134" s="265"/>
      <c r="K134" s="48">
        <v>14958572</v>
      </c>
      <c r="L134" s="265"/>
      <c r="M134" s="265">
        <v>92835530225</v>
      </c>
      <c r="N134" s="264"/>
      <c r="O134" s="265">
        <v>-80010906651</v>
      </c>
      <c r="P134" s="265"/>
      <c r="Q134" s="265">
        <f t="shared" si="3"/>
        <v>12824623574</v>
      </c>
    </row>
    <row r="135" spans="1:17" ht="21.75">
      <c r="A135" s="263" t="s">
        <v>242</v>
      </c>
      <c r="B135" s="264"/>
      <c r="C135" s="265">
        <v>42372</v>
      </c>
      <c r="D135" s="264"/>
      <c r="E135" s="265">
        <v>1277558707</v>
      </c>
      <c r="F135" s="48"/>
      <c r="G135" s="265">
        <v>-1127651695</v>
      </c>
      <c r="H135" s="264"/>
      <c r="I135" s="265">
        <f t="shared" si="2"/>
        <v>149907012</v>
      </c>
      <c r="J135" s="265"/>
      <c r="K135" s="48">
        <v>803977</v>
      </c>
      <c r="L135" s="265"/>
      <c r="M135" s="265">
        <v>26533209832</v>
      </c>
      <c r="N135" s="264"/>
      <c r="O135" s="265">
        <v>-21306379559</v>
      </c>
      <c r="P135" s="265"/>
      <c r="Q135" s="265">
        <f t="shared" si="3"/>
        <v>5226830273</v>
      </c>
    </row>
    <row r="136" spans="1:17" ht="21.75">
      <c r="A136" s="263" t="s">
        <v>200</v>
      </c>
      <c r="B136" s="264"/>
      <c r="C136" s="265">
        <v>0</v>
      </c>
      <c r="D136" s="264"/>
      <c r="E136" s="265">
        <v>0</v>
      </c>
      <c r="F136" s="48"/>
      <c r="G136" s="265">
        <v>0</v>
      </c>
      <c r="H136" s="264"/>
      <c r="I136" s="265">
        <f t="shared" si="2"/>
        <v>0</v>
      </c>
      <c r="J136" s="265"/>
      <c r="K136" s="48">
        <v>1277421</v>
      </c>
      <c r="L136" s="265"/>
      <c r="M136" s="265">
        <v>12070309566</v>
      </c>
      <c r="N136" s="264"/>
      <c r="O136" s="265">
        <v>-14618923950</v>
      </c>
      <c r="P136" s="265"/>
      <c r="Q136" s="265">
        <f t="shared" si="3"/>
        <v>-2548614384</v>
      </c>
    </row>
    <row r="137" spans="1:17" ht="21.75">
      <c r="A137" s="263" t="s">
        <v>83</v>
      </c>
      <c r="B137" s="264"/>
      <c r="C137" s="265">
        <v>103212</v>
      </c>
      <c r="D137" s="264"/>
      <c r="E137" s="265">
        <v>913355239</v>
      </c>
      <c r="F137" s="48"/>
      <c r="G137" s="265">
        <v>-1106943018</v>
      </c>
      <c r="H137" s="264"/>
      <c r="I137" s="265">
        <f t="shared" ref="I137:I200" si="4">G137+E137</f>
        <v>-193587779</v>
      </c>
      <c r="J137" s="265"/>
      <c r="K137" s="48">
        <v>3837241</v>
      </c>
      <c r="L137" s="265"/>
      <c r="M137" s="265">
        <v>35425776504</v>
      </c>
      <c r="N137" s="264"/>
      <c r="O137" s="265">
        <v>-41426304682</v>
      </c>
      <c r="P137" s="265"/>
      <c r="Q137" s="265">
        <f t="shared" ref="Q137:Q200" si="5">M137+O137</f>
        <v>-6000528178</v>
      </c>
    </row>
    <row r="138" spans="1:17" ht="21.75">
      <c r="A138" s="263" t="s">
        <v>161</v>
      </c>
      <c r="B138" s="264"/>
      <c r="C138" s="265">
        <v>168278</v>
      </c>
      <c r="D138" s="264"/>
      <c r="E138" s="265">
        <v>878744293</v>
      </c>
      <c r="F138" s="48"/>
      <c r="G138" s="265">
        <v>-1022014105</v>
      </c>
      <c r="H138" s="264"/>
      <c r="I138" s="265">
        <f t="shared" si="4"/>
        <v>-143269812</v>
      </c>
      <c r="J138" s="265"/>
      <c r="K138" s="48">
        <v>1736409</v>
      </c>
      <c r="L138" s="265"/>
      <c r="M138" s="265">
        <v>9052969184</v>
      </c>
      <c r="N138" s="264"/>
      <c r="O138" s="265">
        <v>-10623840392</v>
      </c>
      <c r="P138" s="265"/>
      <c r="Q138" s="265">
        <f t="shared" si="5"/>
        <v>-1570871208</v>
      </c>
    </row>
    <row r="139" spans="1:17" ht="21.75">
      <c r="A139" s="263" t="s">
        <v>92</v>
      </c>
      <c r="B139" s="264"/>
      <c r="C139" s="265">
        <v>345368</v>
      </c>
      <c r="D139" s="264"/>
      <c r="E139" s="265">
        <v>2018680817</v>
      </c>
      <c r="F139" s="48"/>
      <c r="G139" s="265">
        <v>-2115579058</v>
      </c>
      <c r="H139" s="264"/>
      <c r="I139" s="265">
        <f t="shared" si="4"/>
        <v>-96898241</v>
      </c>
      <c r="J139" s="265"/>
      <c r="K139" s="48">
        <v>23930823</v>
      </c>
      <c r="L139" s="265"/>
      <c r="M139" s="265">
        <v>162973683895</v>
      </c>
      <c r="N139" s="264"/>
      <c r="O139" s="265">
        <v>-136545474131</v>
      </c>
      <c r="P139" s="265"/>
      <c r="Q139" s="265">
        <f t="shared" si="5"/>
        <v>26428209764</v>
      </c>
    </row>
    <row r="140" spans="1:17" ht="21.75">
      <c r="A140" s="263" t="s">
        <v>89</v>
      </c>
      <c r="B140" s="264"/>
      <c r="C140" s="265">
        <v>0</v>
      </c>
      <c r="D140" s="264"/>
      <c r="E140" s="265">
        <v>0</v>
      </c>
      <c r="F140" s="48"/>
      <c r="G140" s="265">
        <v>0</v>
      </c>
      <c r="H140" s="264"/>
      <c r="I140" s="265">
        <f t="shared" si="4"/>
        <v>0</v>
      </c>
      <c r="J140" s="265"/>
      <c r="K140" s="48">
        <v>1166011</v>
      </c>
      <c r="L140" s="265"/>
      <c r="M140" s="265">
        <v>6770725245</v>
      </c>
      <c r="N140" s="264"/>
      <c r="O140" s="265">
        <v>-7432282551</v>
      </c>
      <c r="P140" s="265"/>
      <c r="Q140" s="265">
        <f t="shared" si="5"/>
        <v>-661557306</v>
      </c>
    </row>
    <row r="141" spans="1:17" ht="21.75">
      <c r="A141" s="263" t="s">
        <v>114</v>
      </c>
      <c r="B141" s="264"/>
      <c r="C141" s="265">
        <v>0</v>
      </c>
      <c r="D141" s="264"/>
      <c r="E141" s="265">
        <v>0</v>
      </c>
      <c r="F141" s="48"/>
      <c r="G141" s="265">
        <v>0</v>
      </c>
      <c r="H141" s="264"/>
      <c r="I141" s="265">
        <f t="shared" si="4"/>
        <v>0</v>
      </c>
      <c r="J141" s="265"/>
      <c r="K141" s="48">
        <v>15247441</v>
      </c>
      <c r="L141" s="265"/>
      <c r="M141" s="265">
        <v>86250914384</v>
      </c>
      <c r="N141" s="264"/>
      <c r="O141" s="265">
        <v>-82472731590</v>
      </c>
      <c r="P141" s="265"/>
      <c r="Q141" s="265">
        <f t="shared" si="5"/>
        <v>3778182794</v>
      </c>
    </row>
    <row r="142" spans="1:17" ht="21.75">
      <c r="A142" s="263" t="s">
        <v>140</v>
      </c>
      <c r="B142" s="264"/>
      <c r="C142" s="265">
        <v>69742</v>
      </c>
      <c r="D142" s="264"/>
      <c r="E142" s="265">
        <v>379912159</v>
      </c>
      <c r="F142" s="48"/>
      <c r="G142" s="265">
        <v>-286687934</v>
      </c>
      <c r="H142" s="264"/>
      <c r="I142" s="265">
        <f t="shared" si="4"/>
        <v>93224225</v>
      </c>
      <c r="J142" s="265"/>
      <c r="K142" s="48">
        <v>8809795</v>
      </c>
      <c r="L142" s="265"/>
      <c r="M142" s="265">
        <v>49904202108</v>
      </c>
      <c r="N142" s="264"/>
      <c r="O142" s="265">
        <v>-39611284816</v>
      </c>
      <c r="P142" s="265"/>
      <c r="Q142" s="265">
        <f t="shared" si="5"/>
        <v>10292917292</v>
      </c>
    </row>
    <row r="143" spans="1:17" ht="21.75">
      <c r="A143" s="263" t="s">
        <v>129</v>
      </c>
      <c r="B143" s="264"/>
      <c r="C143" s="265">
        <v>7162</v>
      </c>
      <c r="D143" s="264"/>
      <c r="E143" s="265">
        <v>179156545</v>
      </c>
      <c r="F143" s="48"/>
      <c r="G143" s="265">
        <v>-224869403</v>
      </c>
      <c r="H143" s="264"/>
      <c r="I143" s="265">
        <f t="shared" si="4"/>
        <v>-45712858</v>
      </c>
      <c r="J143" s="265"/>
      <c r="K143" s="48">
        <v>472270</v>
      </c>
      <c r="L143" s="265"/>
      <c r="M143" s="265">
        <v>14307565884</v>
      </c>
      <c r="N143" s="264"/>
      <c r="O143" s="265">
        <v>-14931456375</v>
      </c>
      <c r="P143" s="265"/>
      <c r="Q143" s="265">
        <f t="shared" si="5"/>
        <v>-623890491</v>
      </c>
    </row>
    <row r="144" spans="1:17" ht="21.75">
      <c r="A144" s="263" t="s">
        <v>164</v>
      </c>
      <c r="B144" s="264"/>
      <c r="C144" s="265">
        <v>0</v>
      </c>
      <c r="D144" s="264"/>
      <c r="E144" s="265">
        <v>0</v>
      </c>
      <c r="F144" s="48"/>
      <c r="G144" s="265">
        <v>0</v>
      </c>
      <c r="H144" s="264"/>
      <c r="I144" s="265">
        <f t="shared" si="4"/>
        <v>0</v>
      </c>
      <c r="J144" s="265"/>
      <c r="K144" s="48">
        <v>182650</v>
      </c>
      <c r="L144" s="265"/>
      <c r="M144" s="265">
        <v>2902084032</v>
      </c>
      <c r="N144" s="264"/>
      <c r="O144" s="265">
        <v>-2998162882</v>
      </c>
      <c r="P144" s="265"/>
      <c r="Q144" s="265">
        <f t="shared" si="5"/>
        <v>-96078850</v>
      </c>
    </row>
    <row r="145" spans="1:17" ht="21.75">
      <c r="A145" s="263" t="s">
        <v>133</v>
      </c>
      <c r="B145" s="264"/>
      <c r="C145" s="265">
        <v>11500</v>
      </c>
      <c r="D145" s="264"/>
      <c r="E145" s="265">
        <v>53728404</v>
      </c>
      <c r="F145" s="48"/>
      <c r="G145" s="265">
        <v>-65884884</v>
      </c>
      <c r="H145" s="264"/>
      <c r="I145" s="265">
        <f t="shared" si="4"/>
        <v>-12156480</v>
      </c>
      <c r="J145" s="265"/>
      <c r="K145" s="48">
        <v>3032046</v>
      </c>
      <c r="L145" s="265"/>
      <c r="M145" s="265">
        <v>14438078927</v>
      </c>
      <c r="N145" s="264"/>
      <c r="O145" s="265">
        <v>-17526787764</v>
      </c>
      <c r="P145" s="265"/>
      <c r="Q145" s="265">
        <f t="shared" si="5"/>
        <v>-3088708837</v>
      </c>
    </row>
    <row r="146" spans="1:17" ht="21.75">
      <c r="A146" s="263" t="s">
        <v>220</v>
      </c>
      <c r="B146" s="264"/>
      <c r="C146" s="265">
        <v>0</v>
      </c>
      <c r="D146" s="264"/>
      <c r="E146" s="265">
        <v>0</v>
      </c>
      <c r="F146" s="48"/>
      <c r="G146" s="265">
        <v>0</v>
      </c>
      <c r="H146" s="264"/>
      <c r="I146" s="265">
        <f t="shared" si="4"/>
        <v>0</v>
      </c>
      <c r="J146" s="265"/>
      <c r="K146" s="48">
        <v>29729</v>
      </c>
      <c r="L146" s="265"/>
      <c r="M146" s="265">
        <v>4773693559</v>
      </c>
      <c r="N146" s="264"/>
      <c r="O146" s="265">
        <v>-4414160036</v>
      </c>
      <c r="P146" s="265"/>
      <c r="Q146" s="265">
        <f t="shared" si="5"/>
        <v>359533523</v>
      </c>
    </row>
    <row r="147" spans="1:17" ht="21.75">
      <c r="A147" s="263" t="s">
        <v>155</v>
      </c>
      <c r="B147" s="264"/>
      <c r="C147" s="265">
        <v>341487</v>
      </c>
      <c r="D147" s="264"/>
      <c r="E147" s="265">
        <v>1062834113</v>
      </c>
      <c r="F147" s="48"/>
      <c r="G147" s="265">
        <v>-1563155376</v>
      </c>
      <c r="H147" s="264"/>
      <c r="I147" s="265">
        <f t="shared" si="4"/>
        <v>-500321263</v>
      </c>
      <c r="J147" s="265"/>
      <c r="K147" s="48">
        <v>6213233</v>
      </c>
      <c r="L147" s="265"/>
      <c r="M147" s="265">
        <v>23286265344</v>
      </c>
      <c r="N147" s="264"/>
      <c r="O147" s="265">
        <v>-36035416438</v>
      </c>
      <c r="P147" s="265"/>
      <c r="Q147" s="265">
        <f t="shared" si="5"/>
        <v>-12749151094</v>
      </c>
    </row>
    <row r="148" spans="1:17" ht="21.75">
      <c r="A148" s="263" t="s">
        <v>211</v>
      </c>
      <c r="B148" s="264"/>
      <c r="C148" s="265">
        <v>1100000</v>
      </c>
      <c r="D148" s="264"/>
      <c r="E148" s="265">
        <v>6589557492</v>
      </c>
      <c r="F148" s="48"/>
      <c r="G148" s="265">
        <v>-7885098914</v>
      </c>
      <c r="H148" s="264"/>
      <c r="I148" s="265">
        <f t="shared" si="4"/>
        <v>-1295541422</v>
      </c>
      <c r="J148" s="265"/>
      <c r="K148" s="48">
        <v>4158185</v>
      </c>
      <c r="L148" s="265"/>
      <c r="M148" s="265">
        <v>39780560091</v>
      </c>
      <c r="N148" s="264"/>
      <c r="O148" s="265">
        <v>-41930640828</v>
      </c>
      <c r="P148" s="265"/>
      <c r="Q148" s="265">
        <f t="shared" si="5"/>
        <v>-2150080737</v>
      </c>
    </row>
    <row r="149" spans="1:17" ht="21.75">
      <c r="A149" s="263" t="s">
        <v>107</v>
      </c>
      <c r="B149" s="264"/>
      <c r="C149" s="265">
        <v>0</v>
      </c>
      <c r="D149" s="264"/>
      <c r="E149" s="265">
        <v>0</v>
      </c>
      <c r="F149" s="48"/>
      <c r="G149" s="265">
        <v>0</v>
      </c>
      <c r="H149" s="264"/>
      <c r="I149" s="265">
        <f t="shared" si="4"/>
        <v>0</v>
      </c>
      <c r="J149" s="265"/>
      <c r="K149" s="48">
        <v>4675143</v>
      </c>
      <c r="L149" s="265"/>
      <c r="M149" s="265">
        <v>81650296037</v>
      </c>
      <c r="N149" s="264"/>
      <c r="O149" s="265">
        <v>-82707547760</v>
      </c>
      <c r="P149" s="265"/>
      <c r="Q149" s="265">
        <f t="shared" si="5"/>
        <v>-1057251723</v>
      </c>
    </row>
    <row r="150" spans="1:17" ht="21.75">
      <c r="A150" s="263" t="s">
        <v>174</v>
      </c>
      <c r="B150" s="264"/>
      <c r="C150" s="265">
        <v>125937</v>
      </c>
      <c r="D150" s="264"/>
      <c r="E150" s="265">
        <v>580126935</v>
      </c>
      <c r="F150" s="48"/>
      <c r="G150" s="265">
        <v>-515245920</v>
      </c>
      <c r="H150" s="264"/>
      <c r="I150" s="265">
        <f t="shared" si="4"/>
        <v>64881015</v>
      </c>
      <c r="J150" s="265"/>
      <c r="K150" s="48">
        <v>4027134</v>
      </c>
      <c r="L150" s="265"/>
      <c r="M150" s="265">
        <v>20666239937</v>
      </c>
      <c r="N150" s="264"/>
      <c r="O150" s="265">
        <v>-18053868707</v>
      </c>
      <c r="P150" s="265"/>
      <c r="Q150" s="265">
        <f t="shared" si="5"/>
        <v>2612371230</v>
      </c>
    </row>
    <row r="151" spans="1:17" ht="21.75">
      <c r="A151" s="263" t="s">
        <v>132</v>
      </c>
      <c r="B151" s="264"/>
      <c r="C151" s="265">
        <v>0</v>
      </c>
      <c r="D151" s="264"/>
      <c r="E151" s="265">
        <v>0</v>
      </c>
      <c r="F151" s="48"/>
      <c r="G151" s="265">
        <v>0</v>
      </c>
      <c r="H151" s="264"/>
      <c r="I151" s="265">
        <f t="shared" si="4"/>
        <v>0</v>
      </c>
      <c r="J151" s="265"/>
      <c r="K151" s="48">
        <v>2139790</v>
      </c>
      <c r="L151" s="265"/>
      <c r="M151" s="265">
        <v>11756802537</v>
      </c>
      <c r="N151" s="264"/>
      <c r="O151" s="265">
        <v>-13933647304</v>
      </c>
      <c r="P151" s="265"/>
      <c r="Q151" s="265">
        <f t="shared" si="5"/>
        <v>-2176844767</v>
      </c>
    </row>
    <row r="152" spans="1:17" ht="21.75">
      <c r="A152" s="263" t="s">
        <v>151</v>
      </c>
      <c r="B152" s="264"/>
      <c r="C152" s="265">
        <v>0</v>
      </c>
      <c r="D152" s="264"/>
      <c r="E152" s="265">
        <v>0</v>
      </c>
      <c r="F152" s="48"/>
      <c r="G152" s="265">
        <v>0</v>
      </c>
      <c r="H152" s="264"/>
      <c r="I152" s="265">
        <f t="shared" si="4"/>
        <v>0</v>
      </c>
      <c r="J152" s="265"/>
      <c r="K152" s="48">
        <v>6450738</v>
      </c>
      <c r="L152" s="265"/>
      <c r="M152" s="265">
        <v>62849586559</v>
      </c>
      <c r="N152" s="264"/>
      <c r="O152" s="265">
        <v>-49523330008</v>
      </c>
      <c r="P152" s="265"/>
      <c r="Q152" s="265">
        <f t="shared" si="5"/>
        <v>13326256551</v>
      </c>
    </row>
    <row r="153" spans="1:17" ht="21.75">
      <c r="A153" s="263" t="s">
        <v>123</v>
      </c>
      <c r="B153" s="264"/>
      <c r="C153" s="265">
        <v>0</v>
      </c>
      <c r="D153" s="264"/>
      <c r="E153" s="265">
        <v>0</v>
      </c>
      <c r="F153" s="48"/>
      <c r="G153" s="265">
        <v>0</v>
      </c>
      <c r="H153" s="264"/>
      <c r="I153" s="265">
        <f t="shared" si="4"/>
        <v>0</v>
      </c>
      <c r="J153" s="265"/>
      <c r="K153" s="48">
        <v>479903</v>
      </c>
      <c r="L153" s="265"/>
      <c r="M153" s="265">
        <v>3288836878</v>
      </c>
      <c r="N153" s="264"/>
      <c r="O153" s="265">
        <v>-3400375993</v>
      </c>
      <c r="P153" s="265"/>
      <c r="Q153" s="265">
        <f t="shared" si="5"/>
        <v>-111539115</v>
      </c>
    </row>
    <row r="154" spans="1:17" ht="21.75">
      <c r="A154" s="263" t="s">
        <v>246</v>
      </c>
      <c r="B154" s="264"/>
      <c r="C154" s="265">
        <v>4497</v>
      </c>
      <c r="D154" s="264"/>
      <c r="E154" s="265">
        <v>65156586</v>
      </c>
      <c r="F154" s="48"/>
      <c r="G154" s="265">
        <v>-82257489</v>
      </c>
      <c r="H154" s="264"/>
      <c r="I154" s="265">
        <f t="shared" si="4"/>
        <v>-17100903</v>
      </c>
      <c r="J154" s="265"/>
      <c r="K154" s="48">
        <v>120212</v>
      </c>
      <c r="L154" s="265"/>
      <c r="M154" s="265">
        <v>2457959837</v>
      </c>
      <c r="N154" s="264"/>
      <c r="O154" s="265">
        <v>-3101942849</v>
      </c>
      <c r="P154" s="265"/>
      <c r="Q154" s="265">
        <f t="shared" si="5"/>
        <v>-643983012</v>
      </c>
    </row>
    <row r="155" spans="1:17" ht="21.75">
      <c r="A155" s="263" t="s">
        <v>171</v>
      </c>
      <c r="B155" s="264"/>
      <c r="C155" s="265">
        <v>0</v>
      </c>
      <c r="D155" s="264"/>
      <c r="E155" s="265">
        <v>0</v>
      </c>
      <c r="F155" s="48"/>
      <c r="G155" s="265">
        <v>0</v>
      </c>
      <c r="H155" s="264"/>
      <c r="I155" s="265">
        <f t="shared" si="4"/>
        <v>0</v>
      </c>
      <c r="J155" s="265"/>
      <c r="K155" s="48">
        <v>279989</v>
      </c>
      <c r="L155" s="265"/>
      <c r="M155" s="265">
        <v>16963301785</v>
      </c>
      <c r="N155" s="264"/>
      <c r="O155" s="265">
        <v>-16201280084</v>
      </c>
      <c r="P155" s="265"/>
      <c r="Q155" s="265">
        <f t="shared" si="5"/>
        <v>762021701</v>
      </c>
    </row>
    <row r="156" spans="1:17" ht="21.75">
      <c r="A156" s="263" t="s">
        <v>258</v>
      </c>
      <c r="B156" s="264"/>
      <c r="C156" s="265">
        <v>412237</v>
      </c>
      <c r="D156" s="264"/>
      <c r="E156" s="265">
        <v>398344027</v>
      </c>
      <c r="F156" s="48"/>
      <c r="G156" s="265">
        <v>-448879459</v>
      </c>
      <c r="H156" s="264"/>
      <c r="I156" s="265">
        <f t="shared" si="4"/>
        <v>-50535432</v>
      </c>
      <c r="J156" s="265"/>
      <c r="K156" s="48">
        <v>238005196</v>
      </c>
      <c r="L156" s="265"/>
      <c r="M156" s="265">
        <v>281751381969</v>
      </c>
      <c r="N156" s="264"/>
      <c r="O156" s="265">
        <v>-307899976674</v>
      </c>
      <c r="P156" s="265"/>
      <c r="Q156" s="265">
        <f t="shared" si="5"/>
        <v>-26148594705</v>
      </c>
    </row>
    <row r="157" spans="1:17" ht="21.75">
      <c r="A157" s="263" t="s">
        <v>183</v>
      </c>
      <c r="B157" s="264"/>
      <c r="C157" s="265">
        <v>21195</v>
      </c>
      <c r="D157" s="264"/>
      <c r="E157" s="265">
        <v>1217327374</v>
      </c>
      <c r="F157" s="48"/>
      <c r="G157" s="265">
        <v>-1177782287</v>
      </c>
      <c r="H157" s="264"/>
      <c r="I157" s="265">
        <f t="shared" si="4"/>
        <v>39545087</v>
      </c>
      <c r="J157" s="265"/>
      <c r="K157" s="48">
        <v>191800</v>
      </c>
      <c r="L157" s="265"/>
      <c r="M157" s="265">
        <v>11663151388</v>
      </c>
      <c r="N157" s="264"/>
      <c r="O157" s="265">
        <v>-10627265750</v>
      </c>
      <c r="P157" s="265"/>
      <c r="Q157" s="265">
        <f t="shared" si="5"/>
        <v>1035885638</v>
      </c>
    </row>
    <row r="158" spans="1:17" ht="21.75">
      <c r="A158" s="263" t="s">
        <v>156</v>
      </c>
      <c r="B158" s="264"/>
      <c r="C158" s="265">
        <v>0</v>
      </c>
      <c r="D158" s="264"/>
      <c r="E158" s="265">
        <v>0</v>
      </c>
      <c r="F158" s="48"/>
      <c r="G158" s="265">
        <v>0</v>
      </c>
      <c r="H158" s="264"/>
      <c r="I158" s="265">
        <f t="shared" si="4"/>
        <v>0</v>
      </c>
      <c r="J158" s="265"/>
      <c r="K158" s="48">
        <v>9840587</v>
      </c>
      <c r="L158" s="265"/>
      <c r="M158" s="265">
        <v>89281389375</v>
      </c>
      <c r="N158" s="264"/>
      <c r="O158" s="265">
        <v>-83602458769</v>
      </c>
      <c r="P158" s="265"/>
      <c r="Q158" s="265">
        <f t="shared" si="5"/>
        <v>5678930606</v>
      </c>
    </row>
    <row r="159" spans="1:17" ht="21.75">
      <c r="A159" s="263" t="s">
        <v>238</v>
      </c>
      <c r="B159" s="264"/>
      <c r="C159" s="265">
        <v>373693</v>
      </c>
      <c r="D159" s="264"/>
      <c r="E159" s="265">
        <v>759283718</v>
      </c>
      <c r="F159" s="48"/>
      <c r="G159" s="265">
        <v>-918267044</v>
      </c>
      <c r="H159" s="264"/>
      <c r="I159" s="265">
        <f t="shared" si="4"/>
        <v>-158983326</v>
      </c>
      <c r="J159" s="265"/>
      <c r="K159" s="48">
        <v>4385580</v>
      </c>
      <c r="L159" s="265"/>
      <c r="M159" s="265">
        <v>11205699971</v>
      </c>
      <c r="N159" s="264"/>
      <c r="O159" s="265">
        <v>-11211225860</v>
      </c>
      <c r="P159" s="265"/>
      <c r="Q159" s="265">
        <f t="shared" si="5"/>
        <v>-5525889</v>
      </c>
    </row>
    <row r="160" spans="1:17" ht="21.75">
      <c r="A160" s="263" t="s">
        <v>138</v>
      </c>
      <c r="B160" s="264"/>
      <c r="C160" s="265">
        <v>0</v>
      </c>
      <c r="D160" s="264"/>
      <c r="E160" s="265">
        <v>0</v>
      </c>
      <c r="F160" s="48"/>
      <c r="G160" s="265">
        <v>0</v>
      </c>
      <c r="H160" s="264"/>
      <c r="I160" s="265">
        <f t="shared" si="4"/>
        <v>0</v>
      </c>
      <c r="J160" s="265"/>
      <c r="K160" s="48">
        <v>1040705</v>
      </c>
      <c r="L160" s="265"/>
      <c r="M160" s="265">
        <v>8864728590</v>
      </c>
      <c r="N160" s="264"/>
      <c r="O160" s="265">
        <v>-8942880748</v>
      </c>
      <c r="P160" s="265"/>
      <c r="Q160" s="265">
        <f t="shared" si="5"/>
        <v>-78152158</v>
      </c>
    </row>
    <row r="161" spans="1:17" ht="21.75">
      <c r="A161" s="263" t="s">
        <v>256</v>
      </c>
      <c r="B161" s="264"/>
      <c r="C161" s="265">
        <v>0</v>
      </c>
      <c r="D161" s="264"/>
      <c r="E161" s="265">
        <v>0</v>
      </c>
      <c r="F161" s="48"/>
      <c r="G161" s="265">
        <v>0</v>
      </c>
      <c r="H161" s="264"/>
      <c r="I161" s="265">
        <f t="shared" si="4"/>
        <v>0</v>
      </c>
      <c r="J161" s="265"/>
      <c r="K161" s="48">
        <v>12338620</v>
      </c>
      <c r="L161" s="265"/>
      <c r="M161" s="265">
        <v>56743490588</v>
      </c>
      <c r="N161" s="264"/>
      <c r="O161" s="265">
        <v>-54295431230</v>
      </c>
      <c r="P161" s="265"/>
      <c r="Q161" s="265">
        <f t="shared" si="5"/>
        <v>2448059358</v>
      </c>
    </row>
    <row r="162" spans="1:17" ht="21.75">
      <c r="A162" s="263" t="s">
        <v>82</v>
      </c>
      <c r="B162" s="264"/>
      <c r="C162" s="265">
        <v>543593</v>
      </c>
      <c r="D162" s="264"/>
      <c r="E162" s="265">
        <v>718435202</v>
      </c>
      <c r="F162" s="48"/>
      <c r="G162" s="265">
        <v>-1063198331</v>
      </c>
      <c r="H162" s="264"/>
      <c r="I162" s="265">
        <f t="shared" si="4"/>
        <v>-344763129</v>
      </c>
      <c r="J162" s="265"/>
      <c r="K162" s="48">
        <v>4816738</v>
      </c>
      <c r="L162" s="265"/>
      <c r="M162" s="265">
        <v>8070114141</v>
      </c>
      <c r="N162" s="264"/>
      <c r="O162" s="265">
        <v>-10005366203</v>
      </c>
      <c r="P162" s="265"/>
      <c r="Q162" s="265">
        <f t="shared" si="5"/>
        <v>-1935252062</v>
      </c>
    </row>
    <row r="163" spans="1:17" ht="21.75">
      <c r="A163" s="263" t="s">
        <v>244</v>
      </c>
      <c r="B163" s="264"/>
      <c r="C163" s="265">
        <v>1351636</v>
      </c>
      <c r="D163" s="264"/>
      <c r="E163" s="265">
        <v>3488168319</v>
      </c>
      <c r="F163" s="48"/>
      <c r="G163" s="265">
        <v>-4807084283</v>
      </c>
      <c r="H163" s="264"/>
      <c r="I163" s="265">
        <f t="shared" si="4"/>
        <v>-1318915964</v>
      </c>
      <c r="J163" s="265"/>
      <c r="K163" s="48">
        <v>3853649</v>
      </c>
      <c r="L163" s="265"/>
      <c r="M163" s="265">
        <v>10348974702</v>
      </c>
      <c r="N163" s="264"/>
      <c r="O163" s="265">
        <v>-14242166594</v>
      </c>
      <c r="P163" s="265"/>
      <c r="Q163" s="265">
        <f t="shared" si="5"/>
        <v>-3893191892</v>
      </c>
    </row>
    <row r="164" spans="1:17" ht="21.75">
      <c r="A164" s="263" t="s">
        <v>193</v>
      </c>
      <c r="B164" s="264"/>
      <c r="C164" s="265">
        <v>0</v>
      </c>
      <c r="D164" s="264"/>
      <c r="E164" s="265">
        <v>0</v>
      </c>
      <c r="F164" s="48"/>
      <c r="G164" s="265">
        <v>0</v>
      </c>
      <c r="H164" s="264"/>
      <c r="I164" s="265">
        <f t="shared" si="4"/>
        <v>0</v>
      </c>
      <c r="J164" s="265"/>
      <c r="K164" s="48">
        <v>5638482</v>
      </c>
      <c r="L164" s="265"/>
      <c r="M164" s="265">
        <v>81199774620</v>
      </c>
      <c r="N164" s="264"/>
      <c r="O164" s="265">
        <v>-75115857002</v>
      </c>
      <c r="P164" s="265"/>
      <c r="Q164" s="265">
        <f t="shared" si="5"/>
        <v>6083917618</v>
      </c>
    </row>
    <row r="165" spans="1:17" ht="21.75">
      <c r="A165" s="263" t="s">
        <v>190</v>
      </c>
      <c r="B165" s="264"/>
      <c r="C165" s="265">
        <v>2488</v>
      </c>
      <c r="D165" s="264"/>
      <c r="E165" s="265">
        <v>17928663</v>
      </c>
      <c r="F165" s="48"/>
      <c r="G165" s="265">
        <v>-21756428</v>
      </c>
      <c r="H165" s="264"/>
      <c r="I165" s="265">
        <f t="shared" si="4"/>
        <v>-3827765</v>
      </c>
      <c r="J165" s="265"/>
      <c r="K165" s="48">
        <v>1302897</v>
      </c>
      <c r="L165" s="265"/>
      <c r="M165" s="265">
        <v>10132381722</v>
      </c>
      <c r="N165" s="264"/>
      <c r="O165" s="265">
        <v>-11974056793</v>
      </c>
      <c r="P165" s="265"/>
      <c r="Q165" s="265">
        <f t="shared" si="5"/>
        <v>-1841675071</v>
      </c>
    </row>
    <row r="166" spans="1:17" ht="21.75">
      <c r="A166" s="263" t="s">
        <v>141</v>
      </c>
      <c r="B166" s="264"/>
      <c r="C166" s="265">
        <v>0</v>
      </c>
      <c r="D166" s="264"/>
      <c r="E166" s="265">
        <v>0</v>
      </c>
      <c r="F166" s="48"/>
      <c r="G166" s="265">
        <v>0</v>
      </c>
      <c r="H166" s="264"/>
      <c r="I166" s="265">
        <f t="shared" si="4"/>
        <v>0</v>
      </c>
      <c r="J166" s="265"/>
      <c r="K166" s="48">
        <v>5445740</v>
      </c>
      <c r="L166" s="265"/>
      <c r="M166" s="265">
        <v>105120077168</v>
      </c>
      <c r="N166" s="264"/>
      <c r="O166" s="265">
        <v>-111963823041</v>
      </c>
      <c r="P166" s="265"/>
      <c r="Q166" s="265">
        <f t="shared" si="5"/>
        <v>-6843745873</v>
      </c>
    </row>
    <row r="167" spans="1:17" ht="21.75">
      <c r="A167" s="263" t="s">
        <v>104</v>
      </c>
      <c r="B167" s="264"/>
      <c r="C167" s="265">
        <v>105689</v>
      </c>
      <c r="D167" s="264"/>
      <c r="E167" s="265">
        <v>411415575</v>
      </c>
      <c r="F167" s="48"/>
      <c r="G167" s="265">
        <v>-462314685</v>
      </c>
      <c r="H167" s="264"/>
      <c r="I167" s="265">
        <f t="shared" si="4"/>
        <v>-50899110</v>
      </c>
      <c r="J167" s="265"/>
      <c r="K167" s="48">
        <v>1297665</v>
      </c>
      <c r="L167" s="265"/>
      <c r="M167" s="265">
        <v>6033279488</v>
      </c>
      <c r="N167" s="264"/>
      <c r="O167" s="265">
        <v>-6466939009</v>
      </c>
      <c r="P167" s="265"/>
      <c r="Q167" s="265">
        <f t="shared" si="5"/>
        <v>-433659521</v>
      </c>
    </row>
    <row r="168" spans="1:17" ht="21.75">
      <c r="A168" s="263" t="s">
        <v>390</v>
      </c>
      <c r="B168" s="264"/>
      <c r="C168" s="265">
        <v>0</v>
      </c>
      <c r="D168" s="264"/>
      <c r="E168" s="265">
        <v>0</v>
      </c>
      <c r="F168" s="48"/>
      <c r="G168" s="265">
        <v>0</v>
      </c>
      <c r="H168" s="264"/>
      <c r="I168" s="265">
        <f t="shared" si="4"/>
        <v>0</v>
      </c>
      <c r="J168" s="265"/>
      <c r="K168" s="48">
        <v>6767359</v>
      </c>
      <c r="L168" s="265"/>
      <c r="M168" s="265">
        <v>21054673124</v>
      </c>
      <c r="N168" s="264"/>
      <c r="O168" s="265">
        <v>-25100210526</v>
      </c>
      <c r="P168" s="265"/>
      <c r="Q168" s="265">
        <f t="shared" si="5"/>
        <v>-4045537402</v>
      </c>
    </row>
    <row r="169" spans="1:17" ht="21.75">
      <c r="A169" s="263" t="s">
        <v>113</v>
      </c>
      <c r="B169" s="264"/>
      <c r="C169" s="265">
        <v>0</v>
      </c>
      <c r="D169" s="264"/>
      <c r="E169" s="265">
        <v>0</v>
      </c>
      <c r="F169" s="48"/>
      <c r="G169" s="265">
        <v>0</v>
      </c>
      <c r="H169" s="264"/>
      <c r="I169" s="265">
        <f t="shared" si="4"/>
        <v>0</v>
      </c>
      <c r="J169" s="265"/>
      <c r="K169" s="48">
        <v>264464</v>
      </c>
      <c r="L169" s="265"/>
      <c r="M169" s="265">
        <v>9372978787</v>
      </c>
      <c r="N169" s="264"/>
      <c r="O169" s="265">
        <v>-10601085386</v>
      </c>
      <c r="P169" s="265"/>
      <c r="Q169" s="265">
        <f t="shared" si="5"/>
        <v>-1228106599</v>
      </c>
    </row>
    <row r="170" spans="1:17" ht="21.75">
      <c r="A170" s="263" t="s">
        <v>276</v>
      </c>
      <c r="B170" s="264"/>
      <c r="C170" s="265">
        <v>303519</v>
      </c>
      <c r="D170" s="264"/>
      <c r="E170" s="265">
        <v>676440693</v>
      </c>
      <c r="F170" s="48"/>
      <c r="G170" s="265">
        <v>-1216851202</v>
      </c>
      <c r="H170" s="264"/>
      <c r="I170" s="265">
        <f t="shared" si="4"/>
        <v>-540410509</v>
      </c>
      <c r="J170" s="265"/>
      <c r="K170" s="48">
        <v>2541467</v>
      </c>
      <c r="L170" s="265"/>
      <c r="M170" s="265">
        <v>9610741156</v>
      </c>
      <c r="N170" s="264"/>
      <c r="O170" s="265">
        <v>-11212598193</v>
      </c>
      <c r="P170" s="265"/>
      <c r="Q170" s="265">
        <f t="shared" si="5"/>
        <v>-1601857037</v>
      </c>
    </row>
    <row r="171" spans="1:17" ht="21.75">
      <c r="A171" s="263" t="s">
        <v>176</v>
      </c>
      <c r="B171" s="264"/>
      <c r="C171" s="265">
        <v>289226</v>
      </c>
      <c r="D171" s="264"/>
      <c r="E171" s="265">
        <v>1352999032</v>
      </c>
      <c r="F171" s="48"/>
      <c r="G171" s="265">
        <v>-1316226607</v>
      </c>
      <c r="H171" s="264"/>
      <c r="I171" s="265">
        <f t="shared" si="4"/>
        <v>36772425</v>
      </c>
      <c r="J171" s="265"/>
      <c r="K171" s="48">
        <v>8647629</v>
      </c>
      <c r="L171" s="265"/>
      <c r="M171" s="265">
        <v>39407866892</v>
      </c>
      <c r="N171" s="264"/>
      <c r="O171" s="265">
        <v>-40574051099</v>
      </c>
      <c r="P171" s="265"/>
      <c r="Q171" s="265">
        <f t="shared" si="5"/>
        <v>-1166184207</v>
      </c>
    </row>
    <row r="172" spans="1:17" ht="21.75">
      <c r="A172" s="263" t="s">
        <v>279</v>
      </c>
      <c r="B172" s="264"/>
      <c r="C172" s="265">
        <v>328769</v>
      </c>
      <c r="D172" s="264"/>
      <c r="E172" s="265">
        <v>857008202</v>
      </c>
      <c r="F172" s="48"/>
      <c r="G172" s="265">
        <v>-1270815159</v>
      </c>
      <c r="H172" s="264"/>
      <c r="I172" s="265">
        <f t="shared" si="4"/>
        <v>-413806957</v>
      </c>
      <c r="J172" s="265"/>
      <c r="K172" s="48">
        <v>2953746</v>
      </c>
      <c r="L172" s="265"/>
      <c r="M172" s="265">
        <v>9248883110</v>
      </c>
      <c r="N172" s="264"/>
      <c r="O172" s="265">
        <v>-11451267641</v>
      </c>
      <c r="P172" s="265"/>
      <c r="Q172" s="265">
        <f t="shared" si="5"/>
        <v>-2202384531</v>
      </c>
    </row>
    <row r="173" spans="1:17" ht="21.75">
      <c r="A173" s="263" t="s">
        <v>210</v>
      </c>
      <c r="B173" s="264"/>
      <c r="C173" s="265">
        <v>0</v>
      </c>
      <c r="D173" s="264"/>
      <c r="E173" s="265">
        <v>0</v>
      </c>
      <c r="F173" s="48"/>
      <c r="G173" s="265">
        <v>0</v>
      </c>
      <c r="H173" s="264"/>
      <c r="I173" s="265">
        <f t="shared" si="4"/>
        <v>0</v>
      </c>
      <c r="J173" s="265"/>
      <c r="K173" s="48">
        <v>406994</v>
      </c>
      <c r="L173" s="265"/>
      <c r="M173" s="265">
        <v>6548249981</v>
      </c>
      <c r="N173" s="264"/>
      <c r="O173" s="265">
        <v>-8766235008</v>
      </c>
      <c r="P173" s="265"/>
      <c r="Q173" s="265">
        <f t="shared" si="5"/>
        <v>-2217985027</v>
      </c>
    </row>
    <row r="174" spans="1:17" ht="21.75">
      <c r="A174" s="263" t="s">
        <v>150</v>
      </c>
      <c r="B174" s="264"/>
      <c r="C174" s="265">
        <v>560584</v>
      </c>
      <c r="D174" s="264"/>
      <c r="E174" s="265">
        <v>8698585371</v>
      </c>
      <c r="F174" s="48"/>
      <c r="G174" s="265">
        <v>-10389094658</v>
      </c>
      <c r="H174" s="264"/>
      <c r="I174" s="265">
        <f t="shared" si="4"/>
        <v>-1690509287</v>
      </c>
      <c r="J174" s="265"/>
      <c r="K174" s="48">
        <v>643818</v>
      </c>
      <c r="L174" s="265"/>
      <c r="M174" s="265">
        <v>10250113679</v>
      </c>
      <c r="N174" s="264"/>
      <c r="O174" s="265">
        <v>-12106469867</v>
      </c>
      <c r="P174" s="265"/>
      <c r="Q174" s="265">
        <f t="shared" si="5"/>
        <v>-1856356188</v>
      </c>
    </row>
    <row r="175" spans="1:17" ht="21.75">
      <c r="A175" s="263" t="s">
        <v>259</v>
      </c>
      <c r="B175" s="264"/>
      <c r="C175" s="265">
        <v>211025</v>
      </c>
      <c r="D175" s="264"/>
      <c r="E175" s="265">
        <v>717989025</v>
      </c>
      <c r="F175" s="48"/>
      <c r="G175" s="265">
        <v>-904204377</v>
      </c>
      <c r="H175" s="264"/>
      <c r="I175" s="265">
        <f t="shared" si="4"/>
        <v>-186215352</v>
      </c>
      <c r="J175" s="265"/>
      <c r="K175" s="48">
        <v>6391994</v>
      </c>
      <c r="L175" s="265"/>
      <c r="M175" s="265">
        <v>27831674158</v>
      </c>
      <c r="N175" s="264"/>
      <c r="O175" s="265">
        <v>-25890000356</v>
      </c>
      <c r="P175" s="265"/>
      <c r="Q175" s="265">
        <f t="shared" si="5"/>
        <v>1941673802</v>
      </c>
    </row>
    <row r="176" spans="1:17" ht="21.75">
      <c r="A176" s="263" t="s">
        <v>105</v>
      </c>
      <c r="B176" s="264"/>
      <c r="C176" s="265">
        <v>4048304</v>
      </c>
      <c r="D176" s="264"/>
      <c r="E176" s="265">
        <v>43232404898</v>
      </c>
      <c r="F176" s="48"/>
      <c r="G176" s="265">
        <v>-43116175275</v>
      </c>
      <c r="H176" s="264"/>
      <c r="I176" s="265">
        <f t="shared" si="4"/>
        <v>116229623</v>
      </c>
      <c r="J176" s="265"/>
      <c r="K176" s="48">
        <v>16966311</v>
      </c>
      <c r="L176" s="265"/>
      <c r="M176" s="265">
        <v>184612343877</v>
      </c>
      <c r="N176" s="264"/>
      <c r="O176" s="265">
        <v>-180694598949</v>
      </c>
      <c r="P176" s="265"/>
      <c r="Q176" s="265">
        <f t="shared" si="5"/>
        <v>3917744928</v>
      </c>
    </row>
    <row r="177" spans="1:17" ht="21.75">
      <c r="A177" s="263" t="s">
        <v>240</v>
      </c>
      <c r="B177" s="264"/>
      <c r="C177" s="265">
        <v>179614</v>
      </c>
      <c r="D177" s="264"/>
      <c r="E177" s="265">
        <v>733285539</v>
      </c>
      <c r="F177" s="48"/>
      <c r="G177" s="265">
        <v>-772242439</v>
      </c>
      <c r="H177" s="264"/>
      <c r="I177" s="265">
        <f t="shared" si="4"/>
        <v>-38956900</v>
      </c>
      <c r="J177" s="265"/>
      <c r="K177" s="48">
        <v>5652022</v>
      </c>
      <c r="L177" s="265"/>
      <c r="M177" s="265">
        <v>28729170097</v>
      </c>
      <c r="N177" s="264"/>
      <c r="O177" s="265">
        <v>-28030080641</v>
      </c>
      <c r="P177" s="265"/>
      <c r="Q177" s="265">
        <f t="shared" si="5"/>
        <v>699089456</v>
      </c>
    </row>
    <row r="178" spans="1:17" ht="21.75">
      <c r="A178" s="263" t="s">
        <v>198</v>
      </c>
      <c r="B178" s="264"/>
      <c r="C178" s="265">
        <v>284238</v>
      </c>
      <c r="D178" s="264"/>
      <c r="E178" s="265">
        <v>716975324</v>
      </c>
      <c r="F178" s="48"/>
      <c r="G178" s="265">
        <v>-921580163</v>
      </c>
      <c r="H178" s="264"/>
      <c r="I178" s="265">
        <f t="shared" si="4"/>
        <v>-204604839</v>
      </c>
      <c r="J178" s="265"/>
      <c r="K178" s="48">
        <v>7465999</v>
      </c>
      <c r="L178" s="265"/>
      <c r="M178" s="265">
        <v>37790329772</v>
      </c>
      <c r="N178" s="264"/>
      <c r="O178" s="265">
        <v>-38268214689</v>
      </c>
      <c r="P178" s="265"/>
      <c r="Q178" s="265">
        <f t="shared" si="5"/>
        <v>-477884917</v>
      </c>
    </row>
    <row r="179" spans="1:17" ht="21.75">
      <c r="A179" s="263" t="s">
        <v>181</v>
      </c>
      <c r="B179" s="264"/>
      <c r="C179" s="265">
        <v>0</v>
      </c>
      <c r="D179" s="264"/>
      <c r="E179" s="265">
        <v>0</v>
      </c>
      <c r="F179" s="48"/>
      <c r="G179" s="265">
        <v>0</v>
      </c>
      <c r="H179" s="264"/>
      <c r="I179" s="265">
        <f t="shared" si="4"/>
        <v>0</v>
      </c>
      <c r="J179" s="265"/>
      <c r="K179" s="48">
        <v>5080670</v>
      </c>
      <c r="L179" s="265"/>
      <c r="M179" s="265">
        <v>28134745804</v>
      </c>
      <c r="N179" s="264"/>
      <c r="O179" s="265">
        <v>-25101441010</v>
      </c>
      <c r="P179" s="265"/>
      <c r="Q179" s="265">
        <f t="shared" si="5"/>
        <v>3033304794</v>
      </c>
    </row>
    <row r="180" spans="1:17" ht="21.75">
      <c r="A180" s="263" t="s">
        <v>128</v>
      </c>
      <c r="B180" s="264"/>
      <c r="C180" s="265">
        <v>559052</v>
      </c>
      <c r="D180" s="264"/>
      <c r="E180" s="265">
        <v>2172678420</v>
      </c>
      <c r="F180" s="48"/>
      <c r="G180" s="265">
        <v>-2639938267</v>
      </c>
      <c r="H180" s="264"/>
      <c r="I180" s="265">
        <f t="shared" si="4"/>
        <v>-467259847</v>
      </c>
      <c r="J180" s="265"/>
      <c r="K180" s="48">
        <v>4995003</v>
      </c>
      <c r="L180" s="265"/>
      <c r="M180" s="265">
        <v>21973784750</v>
      </c>
      <c r="N180" s="264"/>
      <c r="O180" s="265">
        <v>-23604489408</v>
      </c>
      <c r="P180" s="265"/>
      <c r="Q180" s="265">
        <f t="shared" si="5"/>
        <v>-1630704658</v>
      </c>
    </row>
    <row r="181" spans="1:17" ht="21.75">
      <c r="A181" s="263" t="s">
        <v>284</v>
      </c>
      <c r="B181" s="264"/>
      <c r="C181" s="265">
        <v>333462</v>
      </c>
      <c r="D181" s="264"/>
      <c r="E181" s="265">
        <v>11995238476</v>
      </c>
      <c r="F181" s="48"/>
      <c r="G181" s="265">
        <v>-17182502085</v>
      </c>
      <c r="H181" s="264"/>
      <c r="I181" s="265">
        <f t="shared" si="4"/>
        <v>-5187263609</v>
      </c>
      <c r="J181" s="265"/>
      <c r="K181" s="48">
        <v>1169563</v>
      </c>
      <c r="L181" s="265"/>
      <c r="M181" s="265">
        <v>52329932041</v>
      </c>
      <c r="N181" s="264"/>
      <c r="O181" s="265">
        <v>-59117542773</v>
      </c>
      <c r="P181" s="265"/>
      <c r="Q181" s="265">
        <f t="shared" si="5"/>
        <v>-6787610732</v>
      </c>
    </row>
    <row r="182" spans="1:17" ht="21.75">
      <c r="A182" s="263" t="s">
        <v>125</v>
      </c>
      <c r="B182" s="264"/>
      <c r="C182" s="265">
        <v>405706</v>
      </c>
      <c r="D182" s="264"/>
      <c r="E182" s="265">
        <v>822919928</v>
      </c>
      <c r="F182" s="48"/>
      <c r="G182" s="265">
        <v>-1016705290</v>
      </c>
      <c r="H182" s="264"/>
      <c r="I182" s="265">
        <f t="shared" si="4"/>
        <v>-193785362</v>
      </c>
      <c r="J182" s="265"/>
      <c r="K182" s="48">
        <v>97030480</v>
      </c>
      <c r="L182" s="265"/>
      <c r="M182" s="265">
        <v>259504844567</v>
      </c>
      <c r="N182" s="264"/>
      <c r="O182" s="265">
        <v>-277261993053</v>
      </c>
      <c r="P182" s="265"/>
      <c r="Q182" s="265">
        <f t="shared" si="5"/>
        <v>-17757148486</v>
      </c>
    </row>
    <row r="183" spans="1:17" ht="21.75">
      <c r="A183" s="263" t="s">
        <v>277</v>
      </c>
      <c r="B183" s="264"/>
      <c r="C183" s="265">
        <v>0</v>
      </c>
      <c r="D183" s="264"/>
      <c r="E183" s="265">
        <v>0</v>
      </c>
      <c r="F183" s="48"/>
      <c r="G183" s="265">
        <v>0</v>
      </c>
      <c r="H183" s="264"/>
      <c r="I183" s="265">
        <f t="shared" si="4"/>
        <v>0</v>
      </c>
      <c r="J183" s="265"/>
      <c r="K183" s="48">
        <v>199504</v>
      </c>
      <c r="L183" s="265"/>
      <c r="M183" s="265">
        <v>32060382610</v>
      </c>
      <c r="N183" s="264"/>
      <c r="O183" s="265">
        <v>-31096495897</v>
      </c>
      <c r="P183" s="265"/>
      <c r="Q183" s="265">
        <f t="shared" si="5"/>
        <v>963886713</v>
      </c>
    </row>
    <row r="184" spans="1:17" ht="21.75">
      <c r="A184" s="263" t="s">
        <v>239</v>
      </c>
      <c r="B184" s="264"/>
      <c r="C184" s="265">
        <v>1025244</v>
      </c>
      <c r="D184" s="264"/>
      <c r="E184" s="265">
        <v>4779892481</v>
      </c>
      <c r="F184" s="48"/>
      <c r="G184" s="265">
        <v>-5705226682</v>
      </c>
      <c r="H184" s="264"/>
      <c r="I184" s="265">
        <f t="shared" si="4"/>
        <v>-925334201</v>
      </c>
      <c r="J184" s="265"/>
      <c r="K184" s="48">
        <v>4151162</v>
      </c>
      <c r="L184" s="265"/>
      <c r="M184" s="265">
        <v>26278446533</v>
      </c>
      <c r="N184" s="264"/>
      <c r="O184" s="265">
        <v>-29878293995</v>
      </c>
      <c r="P184" s="265"/>
      <c r="Q184" s="265">
        <f t="shared" si="5"/>
        <v>-3599847462</v>
      </c>
    </row>
    <row r="185" spans="1:17" ht="21.75">
      <c r="A185" s="263" t="s">
        <v>282</v>
      </c>
      <c r="B185" s="264"/>
      <c r="C185" s="265">
        <v>0</v>
      </c>
      <c r="D185" s="264"/>
      <c r="E185" s="265">
        <v>0</v>
      </c>
      <c r="F185" s="48"/>
      <c r="G185" s="265">
        <v>0</v>
      </c>
      <c r="H185" s="264"/>
      <c r="I185" s="265">
        <f t="shared" si="4"/>
        <v>0</v>
      </c>
      <c r="J185" s="265"/>
      <c r="K185" s="48">
        <v>900000</v>
      </c>
      <c r="L185" s="265"/>
      <c r="M185" s="265">
        <v>27437177456</v>
      </c>
      <c r="N185" s="264"/>
      <c r="O185" s="265">
        <v>-17515890000</v>
      </c>
      <c r="P185" s="265"/>
      <c r="Q185" s="265">
        <f t="shared" si="5"/>
        <v>9921287456</v>
      </c>
    </row>
    <row r="186" spans="1:17" ht="21.75">
      <c r="A186" s="263" t="s">
        <v>286</v>
      </c>
      <c r="B186" s="264"/>
      <c r="C186" s="265">
        <v>897182</v>
      </c>
      <c r="D186" s="264"/>
      <c r="E186" s="265">
        <v>10711947350</v>
      </c>
      <c r="F186" s="48"/>
      <c r="G186" s="265">
        <v>-10767848234</v>
      </c>
      <c r="H186" s="264"/>
      <c r="I186" s="265">
        <f t="shared" si="4"/>
        <v>-55900884</v>
      </c>
      <c r="J186" s="265"/>
      <c r="K186" s="48">
        <v>2188485</v>
      </c>
      <c r="L186" s="265"/>
      <c r="M186" s="265">
        <v>25012971949</v>
      </c>
      <c r="N186" s="264"/>
      <c r="O186" s="265">
        <v>-26349765566</v>
      </c>
      <c r="P186" s="265"/>
      <c r="Q186" s="265">
        <f t="shared" si="5"/>
        <v>-1336793617</v>
      </c>
    </row>
    <row r="187" spans="1:17" ht="21.75">
      <c r="A187" s="263" t="s">
        <v>280</v>
      </c>
      <c r="B187" s="264"/>
      <c r="C187" s="265">
        <v>0</v>
      </c>
      <c r="D187" s="264"/>
      <c r="E187" s="265">
        <v>0</v>
      </c>
      <c r="F187" s="48"/>
      <c r="G187" s="265">
        <v>0</v>
      </c>
      <c r="H187" s="264"/>
      <c r="I187" s="265">
        <f t="shared" si="4"/>
        <v>0</v>
      </c>
      <c r="J187" s="265"/>
      <c r="K187" s="48">
        <v>1646426</v>
      </c>
      <c r="L187" s="265"/>
      <c r="M187" s="265">
        <v>5258117512</v>
      </c>
      <c r="N187" s="264"/>
      <c r="O187" s="265">
        <v>-6679996791</v>
      </c>
      <c r="P187" s="265"/>
      <c r="Q187" s="265">
        <f t="shared" si="5"/>
        <v>-1421879279</v>
      </c>
    </row>
    <row r="188" spans="1:17" ht="21.75">
      <c r="A188" s="263" t="s">
        <v>245</v>
      </c>
      <c r="B188" s="264"/>
      <c r="C188" s="265">
        <v>0</v>
      </c>
      <c r="D188" s="264"/>
      <c r="E188" s="265">
        <v>0</v>
      </c>
      <c r="F188" s="48"/>
      <c r="G188" s="265">
        <v>0</v>
      </c>
      <c r="H188" s="264"/>
      <c r="I188" s="265">
        <f t="shared" si="4"/>
        <v>0</v>
      </c>
      <c r="J188" s="265"/>
      <c r="K188" s="48">
        <v>282756</v>
      </c>
      <c r="L188" s="265"/>
      <c r="M188" s="265">
        <v>7461733572</v>
      </c>
      <c r="N188" s="264"/>
      <c r="O188" s="265">
        <v>-8320304650</v>
      </c>
      <c r="P188" s="265"/>
      <c r="Q188" s="265">
        <f t="shared" si="5"/>
        <v>-858571078</v>
      </c>
    </row>
    <row r="189" spans="1:17" ht="21.75">
      <c r="A189" s="263" t="s">
        <v>290</v>
      </c>
      <c r="B189" s="264"/>
      <c r="C189" s="265">
        <v>0</v>
      </c>
      <c r="D189" s="264"/>
      <c r="E189" s="265">
        <v>0</v>
      </c>
      <c r="F189" s="48"/>
      <c r="G189" s="265">
        <v>0</v>
      </c>
      <c r="H189" s="264"/>
      <c r="I189" s="265">
        <f t="shared" si="4"/>
        <v>0</v>
      </c>
      <c r="J189" s="265"/>
      <c r="K189" s="48">
        <v>2000000</v>
      </c>
      <c r="L189" s="265"/>
      <c r="M189" s="265">
        <v>25210543824</v>
      </c>
      <c r="N189" s="264"/>
      <c r="O189" s="265">
        <v>-21019068000</v>
      </c>
      <c r="P189" s="265"/>
      <c r="Q189" s="265">
        <f t="shared" si="5"/>
        <v>4191475824</v>
      </c>
    </row>
    <row r="190" spans="1:17" ht="21.75">
      <c r="A190" s="263" t="s">
        <v>111</v>
      </c>
      <c r="B190" s="264"/>
      <c r="C190" s="265">
        <v>117461</v>
      </c>
      <c r="D190" s="264"/>
      <c r="E190" s="265">
        <v>917605044</v>
      </c>
      <c r="F190" s="48"/>
      <c r="G190" s="265">
        <v>-880440238</v>
      </c>
      <c r="H190" s="264"/>
      <c r="I190" s="265">
        <f t="shared" si="4"/>
        <v>37164806</v>
      </c>
      <c r="J190" s="265"/>
      <c r="K190" s="48">
        <v>6487105</v>
      </c>
      <c r="L190" s="265"/>
      <c r="M190" s="265">
        <v>54398660392</v>
      </c>
      <c r="N190" s="264"/>
      <c r="O190" s="265">
        <v>-48637035726</v>
      </c>
      <c r="P190" s="265"/>
      <c r="Q190" s="265">
        <f t="shared" si="5"/>
        <v>5761624666</v>
      </c>
    </row>
    <row r="191" spans="1:17" ht="21.75">
      <c r="A191" s="263" t="s">
        <v>289</v>
      </c>
      <c r="B191" s="264"/>
      <c r="C191" s="265">
        <v>255974</v>
      </c>
      <c r="D191" s="264"/>
      <c r="E191" s="265">
        <v>977855025</v>
      </c>
      <c r="F191" s="48"/>
      <c r="G191" s="265">
        <v>-1578529876</v>
      </c>
      <c r="H191" s="264"/>
      <c r="I191" s="265">
        <f t="shared" si="4"/>
        <v>-600674851</v>
      </c>
      <c r="J191" s="265"/>
      <c r="K191" s="48">
        <v>2975609</v>
      </c>
      <c r="L191" s="265"/>
      <c r="M191" s="265">
        <v>17269370809</v>
      </c>
      <c r="N191" s="264"/>
      <c r="O191" s="265">
        <v>-21101002616</v>
      </c>
      <c r="P191" s="265"/>
      <c r="Q191" s="265">
        <f t="shared" si="5"/>
        <v>-3831631807</v>
      </c>
    </row>
    <row r="192" spans="1:17" ht="21.75">
      <c r="A192" s="263" t="s">
        <v>281</v>
      </c>
      <c r="B192" s="264"/>
      <c r="C192" s="265">
        <v>0</v>
      </c>
      <c r="D192" s="264"/>
      <c r="E192" s="265">
        <v>0</v>
      </c>
      <c r="F192" s="48"/>
      <c r="G192" s="265">
        <v>0</v>
      </c>
      <c r="H192" s="264"/>
      <c r="I192" s="265">
        <f t="shared" si="4"/>
        <v>0</v>
      </c>
      <c r="J192" s="265"/>
      <c r="K192" s="48">
        <v>1889592</v>
      </c>
      <c r="L192" s="265"/>
      <c r="M192" s="265">
        <v>54887114762</v>
      </c>
      <c r="N192" s="264"/>
      <c r="O192" s="265">
        <v>-37074118107</v>
      </c>
      <c r="P192" s="265"/>
      <c r="Q192" s="265">
        <f t="shared" si="5"/>
        <v>17812996655</v>
      </c>
    </row>
    <row r="193" spans="1:17" ht="21.75">
      <c r="A193" s="263" t="s">
        <v>116</v>
      </c>
      <c r="B193" s="264"/>
      <c r="C193" s="265">
        <v>0</v>
      </c>
      <c r="D193" s="264"/>
      <c r="E193" s="265">
        <v>0</v>
      </c>
      <c r="F193" s="48"/>
      <c r="G193" s="265">
        <v>0</v>
      </c>
      <c r="H193" s="264"/>
      <c r="I193" s="265">
        <f t="shared" si="4"/>
        <v>0</v>
      </c>
      <c r="J193" s="265"/>
      <c r="K193" s="48">
        <v>841687</v>
      </c>
      <c r="L193" s="265"/>
      <c r="M193" s="265">
        <v>4013324103</v>
      </c>
      <c r="N193" s="264"/>
      <c r="O193" s="265">
        <v>-4363063433</v>
      </c>
      <c r="P193" s="265"/>
      <c r="Q193" s="265">
        <f t="shared" si="5"/>
        <v>-349739330</v>
      </c>
    </row>
    <row r="194" spans="1:17" ht="21.75">
      <c r="A194" s="263" t="s">
        <v>275</v>
      </c>
      <c r="B194" s="264"/>
      <c r="C194" s="265">
        <v>0</v>
      </c>
      <c r="D194" s="264"/>
      <c r="E194" s="265">
        <v>0</v>
      </c>
      <c r="F194" s="48"/>
      <c r="G194" s="265">
        <v>0</v>
      </c>
      <c r="H194" s="264"/>
      <c r="I194" s="265">
        <f t="shared" si="4"/>
        <v>0</v>
      </c>
      <c r="J194" s="265"/>
      <c r="K194" s="48">
        <v>7443169</v>
      </c>
      <c r="L194" s="265"/>
      <c r="M194" s="265">
        <v>24396013548</v>
      </c>
      <c r="N194" s="264"/>
      <c r="O194" s="265">
        <v>-32688019871</v>
      </c>
      <c r="P194" s="265"/>
      <c r="Q194" s="265">
        <f t="shared" si="5"/>
        <v>-8292006323</v>
      </c>
    </row>
    <row r="195" spans="1:17" ht="21.75">
      <c r="A195" s="263" t="s">
        <v>285</v>
      </c>
      <c r="B195" s="264"/>
      <c r="C195" s="265">
        <v>296854</v>
      </c>
      <c r="D195" s="264"/>
      <c r="E195" s="265">
        <v>870329237</v>
      </c>
      <c r="F195" s="48"/>
      <c r="G195" s="265">
        <v>-1133946477</v>
      </c>
      <c r="H195" s="264"/>
      <c r="I195" s="265">
        <f t="shared" si="4"/>
        <v>-263617240</v>
      </c>
      <c r="J195" s="265"/>
      <c r="K195" s="48">
        <v>1917807</v>
      </c>
      <c r="L195" s="265"/>
      <c r="M195" s="265">
        <v>7727689505</v>
      </c>
      <c r="N195" s="264"/>
      <c r="O195" s="265">
        <v>-8962627139</v>
      </c>
      <c r="P195" s="265"/>
      <c r="Q195" s="265">
        <f t="shared" si="5"/>
        <v>-1234937634</v>
      </c>
    </row>
    <row r="196" spans="1:17" ht="21.75">
      <c r="A196" s="263" t="s">
        <v>283</v>
      </c>
      <c r="B196" s="264"/>
      <c r="C196" s="265">
        <v>0</v>
      </c>
      <c r="D196" s="264"/>
      <c r="E196" s="265">
        <v>0</v>
      </c>
      <c r="F196" s="48"/>
      <c r="G196" s="265">
        <v>0</v>
      </c>
      <c r="H196" s="264"/>
      <c r="I196" s="265">
        <f t="shared" si="4"/>
        <v>0</v>
      </c>
      <c r="J196" s="265"/>
      <c r="K196" s="48">
        <v>1000000</v>
      </c>
      <c r="L196" s="265"/>
      <c r="M196" s="265">
        <v>52013600404</v>
      </c>
      <c r="N196" s="264"/>
      <c r="O196" s="265">
        <v>-45841586394</v>
      </c>
      <c r="P196" s="265"/>
      <c r="Q196" s="265">
        <f t="shared" si="5"/>
        <v>6172014010</v>
      </c>
    </row>
    <row r="197" spans="1:17" ht="21.75">
      <c r="A197" s="263" t="s">
        <v>318</v>
      </c>
      <c r="B197" s="264"/>
      <c r="C197" s="265">
        <v>0</v>
      </c>
      <c r="D197" s="264"/>
      <c r="E197" s="265">
        <v>0</v>
      </c>
      <c r="F197" s="48"/>
      <c r="G197" s="265">
        <v>0</v>
      </c>
      <c r="H197" s="264"/>
      <c r="I197" s="265">
        <f t="shared" si="4"/>
        <v>0</v>
      </c>
      <c r="J197" s="265"/>
      <c r="K197" s="48">
        <v>411331</v>
      </c>
      <c r="L197" s="265"/>
      <c r="M197" s="265">
        <v>60638325292</v>
      </c>
      <c r="N197" s="264"/>
      <c r="O197" s="265">
        <v>-47552464661</v>
      </c>
      <c r="P197" s="265"/>
      <c r="Q197" s="265">
        <f t="shared" si="5"/>
        <v>13085860631</v>
      </c>
    </row>
    <row r="198" spans="1:17" ht="22.9" customHeight="1">
      <c r="A198" s="263" t="s">
        <v>320</v>
      </c>
      <c r="B198" s="264"/>
      <c r="C198" s="265">
        <v>515151</v>
      </c>
      <c r="D198" s="264"/>
      <c r="E198" s="265">
        <v>407108299</v>
      </c>
      <c r="F198" s="48"/>
      <c r="G198" s="265">
        <v>-646059375</v>
      </c>
      <c r="H198" s="264"/>
      <c r="I198" s="265">
        <f t="shared" si="4"/>
        <v>-238951076</v>
      </c>
      <c r="J198" s="265"/>
      <c r="K198" s="48">
        <v>3416058</v>
      </c>
      <c r="L198" s="265"/>
      <c r="M198" s="265">
        <v>5258870556</v>
      </c>
      <c r="N198" s="264"/>
      <c r="O198" s="265">
        <v>-7004711996</v>
      </c>
      <c r="P198" s="265"/>
      <c r="Q198" s="265">
        <f t="shared" si="5"/>
        <v>-1745841440</v>
      </c>
    </row>
    <row r="199" spans="1:17" ht="21.75">
      <c r="A199" s="263" t="s">
        <v>319</v>
      </c>
      <c r="B199" s="264"/>
      <c r="C199" s="265">
        <v>303368</v>
      </c>
      <c r="D199" s="264"/>
      <c r="E199" s="265">
        <v>1611323951</v>
      </c>
      <c r="F199" s="48"/>
      <c r="G199" s="265">
        <v>-1896466001</v>
      </c>
      <c r="H199" s="264"/>
      <c r="I199" s="265">
        <f t="shared" si="4"/>
        <v>-285142050</v>
      </c>
      <c r="J199" s="265"/>
      <c r="K199" s="48">
        <v>862364</v>
      </c>
      <c r="L199" s="265"/>
      <c r="M199" s="265">
        <v>6103401309</v>
      </c>
      <c r="N199" s="264"/>
      <c r="O199" s="265">
        <v>-6842755185</v>
      </c>
      <c r="P199" s="265"/>
      <c r="Q199" s="265">
        <f t="shared" si="5"/>
        <v>-739353876</v>
      </c>
    </row>
    <row r="200" spans="1:17" ht="21.75">
      <c r="A200" s="263" t="s">
        <v>274</v>
      </c>
      <c r="B200" s="264"/>
      <c r="C200" s="265">
        <v>0</v>
      </c>
      <c r="D200" s="264"/>
      <c r="E200" s="265">
        <v>0</v>
      </c>
      <c r="F200" s="48"/>
      <c r="G200" s="265">
        <v>0</v>
      </c>
      <c r="H200" s="264"/>
      <c r="I200" s="265">
        <f t="shared" si="4"/>
        <v>0</v>
      </c>
      <c r="J200" s="265"/>
      <c r="K200" s="48">
        <v>331617</v>
      </c>
      <c r="L200" s="265"/>
      <c r="M200" s="265">
        <v>4411449875</v>
      </c>
      <c r="N200" s="264"/>
      <c r="O200" s="265">
        <v>-4310508337</v>
      </c>
      <c r="P200" s="265"/>
      <c r="Q200" s="265">
        <f t="shared" si="5"/>
        <v>100941538</v>
      </c>
    </row>
    <row r="201" spans="1:17" ht="21.75">
      <c r="A201" s="263" t="s">
        <v>79</v>
      </c>
      <c r="B201" s="264"/>
      <c r="C201" s="265">
        <v>3307400</v>
      </c>
      <c r="D201" s="264"/>
      <c r="E201" s="265">
        <v>16999505683</v>
      </c>
      <c r="F201" s="48"/>
      <c r="G201" s="265">
        <v>-13699553883</v>
      </c>
      <c r="H201" s="264"/>
      <c r="I201" s="265">
        <f t="shared" ref="I201:I264" si="6">G201+E201</f>
        <v>3299951800</v>
      </c>
      <c r="J201" s="265"/>
      <c r="K201" s="48">
        <v>7431831</v>
      </c>
      <c r="L201" s="265"/>
      <c r="M201" s="265">
        <v>43103905212</v>
      </c>
      <c r="N201" s="264"/>
      <c r="O201" s="265">
        <v>-32740519423</v>
      </c>
      <c r="P201" s="265"/>
      <c r="Q201" s="265">
        <f t="shared" ref="Q201:Q264" si="7">M201+O201</f>
        <v>10363385789</v>
      </c>
    </row>
    <row r="202" spans="1:17" ht="21.75">
      <c r="A202" s="263" t="s">
        <v>314</v>
      </c>
      <c r="B202" s="264"/>
      <c r="C202" s="265">
        <v>222620</v>
      </c>
      <c r="D202" s="264"/>
      <c r="E202" s="265">
        <v>2494833615</v>
      </c>
      <c r="F202" s="48"/>
      <c r="G202" s="265">
        <v>-2176635937</v>
      </c>
      <c r="H202" s="264"/>
      <c r="I202" s="265">
        <f t="shared" si="6"/>
        <v>318197678</v>
      </c>
      <c r="J202" s="265"/>
      <c r="K202" s="48">
        <v>1417180</v>
      </c>
      <c r="L202" s="265"/>
      <c r="M202" s="265">
        <v>16168630938</v>
      </c>
      <c r="N202" s="264"/>
      <c r="O202" s="265">
        <v>-13860517650</v>
      </c>
      <c r="P202" s="265"/>
      <c r="Q202" s="265">
        <f t="shared" si="7"/>
        <v>2308113288</v>
      </c>
    </row>
    <row r="203" spans="1:17" ht="21.75">
      <c r="A203" s="263" t="s">
        <v>315</v>
      </c>
      <c r="B203" s="264"/>
      <c r="C203" s="265">
        <v>0</v>
      </c>
      <c r="D203" s="264"/>
      <c r="E203" s="265">
        <v>0</v>
      </c>
      <c r="F203" s="48"/>
      <c r="G203" s="265">
        <v>0</v>
      </c>
      <c r="H203" s="264"/>
      <c r="I203" s="265">
        <f t="shared" si="6"/>
        <v>0</v>
      </c>
      <c r="J203" s="265"/>
      <c r="K203" s="48">
        <v>10856297</v>
      </c>
      <c r="L203" s="265"/>
      <c r="M203" s="265">
        <v>36033638097</v>
      </c>
      <c r="N203" s="264"/>
      <c r="O203" s="265">
        <v>-37757263934</v>
      </c>
      <c r="P203" s="265"/>
      <c r="Q203" s="265">
        <f t="shared" si="7"/>
        <v>-1723625837</v>
      </c>
    </row>
    <row r="204" spans="1:17" ht="21.75">
      <c r="A204" s="263" t="s">
        <v>316</v>
      </c>
      <c r="B204" s="264"/>
      <c r="C204" s="265">
        <v>496626</v>
      </c>
      <c r="D204" s="264"/>
      <c r="E204" s="265">
        <v>769286873</v>
      </c>
      <c r="F204" s="48"/>
      <c r="G204" s="265">
        <v>-1079358713</v>
      </c>
      <c r="H204" s="264"/>
      <c r="I204" s="265">
        <f t="shared" si="6"/>
        <v>-310071840</v>
      </c>
      <c r="J204" s="265"/>
      <c r="K204" s="48">
        <v>2474321</v>
      </c>
      <c r="L204" s="265"/>
      <c r="M204" s="265">
        <v>5285535953</v>
      </c>
      <c r="N204" s="264"/>
      <c r="O204" s="265">
        <v>-6427886922</v>
      </c>
      <c r="P204" s="265"/>
      <c r="Q204" s="265">
        <f t="shared" si="7"/>
        <v>-1142350969</v>
      </c>
    </row>
    <row r="205" spans="1:17" ht="21.75">
      <c r="A205" s="263" t="s">
        <v>278</v>
      </c>
      <c r="B205" s="264"/>
      <c r="C205" s="265">
        <v>0</v>
      </c>
      <c r="D205" s="264"/>
      <c r="E205" s="265">
        <v>0</v>
      </c>
      <c r="F205" s="48"/>
      <c r="G205" s="265">
        <v>0</v>
      </c>
      <c r="H205" s="264"/>
      <c r="I205" s="265">
        <f t="shared" si="6"/>
        <v>0</v>
      </c>
      <c r="J205" s="265"/>
      <c r="K205" s="48">
        <v>323429</v>
      </c>
      <c r="L205" s="265"/>
      <c r="M205" s="265">
        <v>9167662178</v>
      </c>
      <c r="N205" s="264"/>
      <c r="O205" s="265">
        <v>-10597790616</v>
      </c>
      <c r="P205" s="265"/>
      <c r="Q205" s="265">
        <f t="shared" si="7"/>
        <v>-1430128438</v>
      </c>
    </row>
    <row r="206" spans="1:17" ht="21.75">
      <c r="A206" s="263" t="s">
        <v>324</v>
      </c>
      <c r="B206" s="264"/>
      <c r="C206" s="265">
        <v>0</v>
      </c>
      <c r="D206" s="264"/>
      <c r="E206" s="265">
        <v>0</v>
      </c>
      <c r="F206" s="48"/>
      <c r="G206" s="265">
        <v>0</v>
      </c>
      <c r="H206" s="264"/>
      <c r="I206" s="265">
        <f t="shared" si="6"/>
        <v>0</v>
      </c>
      <c r="J206" s="265"/>
      <c r="K206" s="48">
        <v>2906934</v>
      </c>
      <c r="L206" s="265"/>
      <c r="M206" s="265">
        <v>10631804259</v>
      </c>
      <c r="N206" s="264"/>
      <c r="O206" s="265">
        <v>-11071235118</v>
      </c>
      <c r="P206" s="265"/>
      <c r="Q206" s="265">
        <f t="shared" si="7"/>
        <v>-439430859</v>
      </c>
    </row>
    <row r="207" spans="1:17" ht="21.75">
      <c r="A207" s="263" t="s">
        <v>321</v>
      </c>
      <c r="B207" s="264"/>
      <c r="C207" s="265">
        <v>0</v>
      </c>
      <c r="D207" s="264"/>
      <c r="E207" s="265">
        <v>0</v>
      </c>
      <c r="F207" s="48"/>
      <c r="G207" s="265">
        <v>0</v>
      </c>
      <c r="H207" s="264"/>
      <c r="I207" s="265">
        <f t="shared" si="6"/>
        <v>0</v>
      </c>
      <c r="J207" s="265"/>
      <c r="K207" s="48">
        <v>855333</v>
      </c>
      <c r="L207" s="265"/>
      <c r="M207" s="265">
        <v>18511935404</v>
      </c>
      <c r="N207" s="264"/>
      <c r="O207" s="265">
        <v>-13232054388</v>
      </c>
      <c r="P207" s="265"/>
      <c r="Q207" s="265">
        <f t="shared" si="7"/>
        <v>5279881016</v>
      </c>
    </row>
    <row r="208" spans="1:17" ht="21.75">
      <c r="A208" s="263" t="s">
        <v>317</v>
      </c>
      <c r="B208" s="264"/>
      <c r="C208" s="265">
        <v>3982398</v>
      </c>
      <c r="D208" s="264"/>
      <c r="E208" s="265">
        <v>60106358043</v>
      </c>
      <c r="F208" s="48"/>
      <c r="G208" s="265">
        <v>-61358393760</v>
      </c>
      <c r="H208" s="264"/>
      <c r="I208" s="265">
        <f t="shared" si="6"/>
        <v>-1252035717</v>
      </c>
      <c r="J208" s="265"/>
      <c r="K208" s="48">
        <v>9447640</v>
      </c>
      <c r="L208" s="265"/>
      <c r="M208" s="265">
        <v>153444004111</v>
      </c>
      <c r="N208" s="264"/>
      <c r="O208" s="265">
        <v>-145501432931</v>
      </c>
      <c r="P208" s="265"/>
      <c r="Q208" s="265">
        <f t="shared" si="7"/>
        <v>7942571180</v>
      </c>
    </row>
    <row r="209" spans="1:17" ht="21.75">
      <c r="A209" s="263" t="s">
        <v>322</v>
      </c>
      <c r="B209" s="264"/>
      <c r="C209" s="265">
        <v>0</v>
      </c>
      <c r="D209" s="264"/>
      <c r="E209" s="265">
        <v>0</v>
      </c>
      <c r="F209" s="48"/>
      <c r="G209" s="265">
        <v>0</v>
      </c>
      <c r="H209" s="264"/>
      <c r="I209" s="265">
        <f t="shared" si="6"/>
        <v>0</v>
      </c>
      <c r="J209" s="265"/>
      <c r="K209" s="48">
        <v>1655540</v>
      </c>
      <c r="L209" s="265"/>
      <c r="M209" s="265">
        <v>12175895821</v>
      </c>
      <c r="N209" s="264"/>
      <c r="O209" s="265">
        <v>-13655161303</v>
      </c>
      <c r="P209" s="265"/>
      <c r="Q209" s="265">
        <f t="shared" si="7"/>
        <v>-1479265482</v>
      </c>
    </row>
    <row r="210" spans="1:17" ht="21.75">
      <c r="A210" s="263" t="s">
        <v>323</v>
      </c>
      <c r="B210" s="264"/>
      <c r="C210" s="265">
        <v>0</v>
      </c>
      <c r="D210" s="264"/>
      <c r="E210" s="265">
        <v>0</v>
      </c>
      <c r="F210" s="48"/>
      <c r="G210" s="265">
        <v>0</v>
      </c>
      <c r="H210" s="264"/>
      <c r="I210" s="265">
        <f t="shared" si="6"/>
        <v>0</v>
      </c>
      <c r="J210" s="265"/>
      <c r="K210" s="48">
        <v>11300000</v>
      </c>
      <c r="L210" s="265"/>
      <c r="M210" s="265">
        <v>68879719632</v>
      </c>
      <c r="N210" s="264"/>
      <c r="O210" s="265">
        <v>-79063724736</v>
      </c>
      <c r="P210" s="265"/>
      <c r="Q210" s="265">
        <f t="shared" si="7"/>
        <v>-10184005104</v>
      </c>
    </row>
    <row r="211" spans="1:17" ht="21.75">
      <c r="A211" s="263" t="s">
        <v>122</v>
      </c>
      <c r="B211" s="264"/>
      <c r="C211" s="265">
        <v>0</v>
      </c>
      <c r="D211" s="264"/>
      <c r="E211" s="265">
        <v>0</v>
      </c>
      <c r="F211" s="48"/>
      <c r="G211" s="265">
        <v>0</v>
      </c>
      <c r="H211" s="264"/>
      <c r="I211" s="265">
        <f t="shared" si="6"/>
        <v>0</v>
      </c>
      <c r="J211" s="265"/>
      <c r="K211" s="48">
        <v>2075239</v>
      </c>
      <c r="L211" s="265"/>
      <c r="M211" s="265">
        <v>3261435449</v>
      </c>
      <c r="N211" s="264"/>
      <c r="O211" s="265">
        <v>-3999946288</v>
      </c>
      <c r="P211" s="265"/>
      <c r="Q211" s="265">
        <f t="shared" si="7"/>
        <v>-738510839</v>
      </c>
    </row>
    <row r="212" spans="1:17" ht="21.75">
      <c r="A212" s="263" t="s">
        <v>333</v>
      </c>
      <c r="B212" s="264"/>
      <c r="C212" s="265">
        <v>16392</v>
      </c>
      <c r="D212" s="264"/>
      <c r="E212" s="265">
        <v>653245210</v>
      </c>
      <c r="F212" s="48"/>
      <c r="G212" s="265">
        <v>-740704741</v>
      </c>
      <c r="H212" s="264"/>
      <c r="I212" s="265">
        <f t="shared" si="6"/>
        <v>-87459531</v>
      </c>
      <c r="J212" s="265"/>
      <c r="K212" s="48">
        <v>193776</v>
      </c>
      <c r="L212" s="265"/>
      <c r="M212" s="265">
        <v>9113536250</v>
      </c>
      <c r="N212" s="264"/>
      <c r="O212" s="265">
        <v>-8548934719</v>
      </c>
      <c r="P212" s="265"/>
      <c r="Q212" s="265">
        <f t="shared" si="7"/>
        <v>564601531</v>
      </c>
    </row>
    <row r="213" spans="1:17" ht="21.75">
      <c r="A213" s="263" t="s">
        <v>336</v>
      </c>
      <c r="B213" s="264"/>
      <c r="C213" s="265">
        <v>0</v>
      </c>
      <c r="D213" s="264"/>
      <c r="E213" s="265">
        <v>0</v>
      </c>
      <c r="F213" s="48"/>
      <c r="G213" s="265">
        <v>0</v>
      </c>
      <c r="H213" s="264"/>
      <c r="I213" s="265">
        <f t="shared" si="6"/>
        <v>0</v>
      </c>
      <c r="J213" s="265"/>
      <c r="K213" s="48">
        <v>126691</v>
      </c>
      <c r="L213" s="265"/>
      <c r="M213" s="265">
        <v>4991795589</v>
      </c>
      <c r="N213" s="264"/>
      <c r="O213" s="265">
        <v>-4768086039</v>
      </c>
      <c r="P213" s="265"/>
      <c r="Q213" s="265">
        <f t="shared" si="7"/>
        <v>223709550</v>
      </c>
    </row>
    <row r="214" spans="1:17" ht="21.75">
      <c r="A214" s="263" t="s">
        <v>237</v>
      </c>
      <c r="B214" s="264"/>
      <c r="C214" s="265">
        <v>0</v>
      </c>
      <c r="D214" s="264"/>
      <c r="E214" s="265">
        <v>0</v>
      </c>
      <c r="F214" s="48"/>
      <c r="G214" s="265">
        <v>0</v>
      </c>
      <c r="H214" s="264"/>
      <c r="I214" s="265">
        <f t="shared" si="6"/>
        <v>0</v>
      </c>
      <c r="J214" s="265"/>
      <c r="K214" s="48">
        <v>3205170</v>
      </c>
      <c r="L214" s="265"/>
      <c r="M214" s="265">
        <v>43437969426</v>
      </c>
      <c r="N214" s="264"/>
      <c r="O214" s="265">
        <v>-46191590940</v>
      </c>
      <c r="P214" s="265"/>
      <c r="Q214" s="265">
        <f t="shared" si="7"/>
        <v>-2753621514</v>
      </c>
    </row>
    <row r="215" spans="1:17" ht="21.75">
      <c r="A215" s="263" t="s">
        <v>329</v>
      </c>
      <c r="B215" s="264"/>
      <c r="C215" s="265">
        <v>35143</v>
      </c>
      <c r="D215" s="264"/>
      <c r="E215" s="265">
        <v>278198495</v>
      </c>
      <c r="F215" s="48"/>
      <c r="G215" s="265">
        <v>-341878925</v>
      </c>
      <c r="H215" s="264"/>
      <c r="I215" s="265">
        <f t="shared" si="6"/>
        <v>-63680430</v>
      </c>
      <c r="J215" s="265"/>
      <c r="K215" s="48">
        <v>1196457</v>
      </c>
      <c r="L215" s="265"/>
      <c r="M215" s="265">
        <v>10169683926</v>
      </c>
      <c r="N215" s="264"/>
      <c r="O215" s="265">
        <v>-11640802142</v>
      </c>
      <c r="P215" s="265"/>
      <c r="Q215" s="265">
        <f t="shared" si="7"/>
        <v>-1471118216</v>
      </c>
    </row>
    <row r="216" spans="1:17" ht="21.75">
      <c r="A216" s="263" t="s">
        <v>338</v>
      </c>
      <c r="B216" s="264"/>
      <c r="C216" s="265">
        <v>0</v>
      </c>
      <c r="D216" s="264"/>
      <c r="E216" s="265">
        <v>0</v>
      </c>
      <c r="F216" s="48"/>
      <c r="G216" s="265">
        <v>0</v>
      </c>
      <c r="H216" s="264"/>
      <c r="I216" s="265">
        <f t="shared" si="6"/>
        <v>0</v>
      </c>
      <c r="J216" s="265"/>
      <c r="K216" s="48">
        <v>613558</v>
      </c>
      <c r="L216" s="265"/>
      <c r="M216" s="265">
        <v>8993660576</v>
      </c>
      <c r="N216" s="264"/>
      <c r="O216" s="265">
        <v>-10383766038</v>
      </c>
      <c r="P216" s="265"/>
      <c r="Q216" s="265">
        <f t="shared" si="7"/>
        <v>-1390105462</v>
      </c>
    </row>
    <row r="217" spans="1:17" ht="21.75">
      <c r="A217" s="263" t="s">
        <v>331</v>
      </c>
      <c r="B217" s="264"/>
      <c r="C217" s="265">
        <v>0</v>
      </c>
      <c r="D217" s="264"/>
      <c r="E217" s="265">
        <v>0</v>
      </c>
      <c r="F217" s="48"/>
      <c r="G217" s="265">
        <v>0</v>
      </c>
      <c r="H217" s="264"/>
      <c r="I217" s="265">
        <f t="shared" si="6"/>
        <v>0</v>
      </c>
      <c r="J217" s="265"/>
      <c r="K217" s="48">
        <v>690580</v>
      </c>
      <c r="L217" s="265"/>
      <c r="M217" s="265">
        <v>12907694658</v>
      </c>
      <c r="N217" s="264"/>
      <c r="O217" s="265">
        <v>-14136026320</v>
      </c>
      <c r="P217" s="265"/>
      <c r="Q217" s="265">
        <f t="shared" si="7"/>
        <v>-1228331662</v>
      </c>
    </row>
    <row r="218" spans="1:17" ht="21.75">
      <c r="A218" s="263" t="s">
        <v>112</v>
      </c>
      <c r="B218" s="264"/>
      <c r="C218" s="265">
        <v>0</v>
      </c>
      <c r="D218" s="264"/>
      <c r="E218" s="265">
        <v>0</v>
      </c>
      <c r="F218" s="48"/>
      <c r="G218" s="265">
        <v>0</v>
      </c>
      <c r="H218" s="264"/>
      <c r="I218" s="265">
        <f t="shared" si="6"/>
        <v>0</v>
      </c>
      <c r="J218" s="265"/>
      <c r="K218" s="48">
        <v>414575</v>
      </c>
      <c r="L218" s="265"/>
      <c r="M218" s="265">
        <v>9732556796</v>
      </c>
      <c r="N218" s="264"/>
      <c r="O218" s="265">
        <v>-10200434359</v>
      </c>
      <c r="P218" s="265"/>
      <c r="Q218" s="265">
        <f t="shared" si="7"/>
        <v>-467877563</v>
      </c>
    </row>
    <row r="219" spans="1:17" ht="21.75">
      <c r="A219" s="263" t="s">
        <v>510</v>
      </c>
      <c r="B219" s="264"/>
      <c r="C219" s="265">
        <v>182428</v>
      </c>
      <c r="D219" s="264"/>
      <c r="E219" s="265">
        <v>1153807091</v>
      </c>
      <c r="F219" s="48"/>
      <c r="G219" s="265">
        <v>-1249925613</v>
      </c>
      <c r="H219" s="264"/>
      <c r="I219" s="265">
        <f t="shared" si="6"/>
        <v>-96118522</v>
      </c>
      <c r="J219" s="265"/>
      <c r="K219" s="48">
        <v>10230764</v>
      </c>
      <c r="L219" s="265"/>
      <c r="M219" s="265">
        <v>78725258863</v>
      </c>
      <c r="N219" s="264"/>
      <c r="O219" s="265">
        <v>-69969303921</v>
      </c>
      <c r="P219" s="265"/>
      <c r="Q219" s="265">
        <f t="shared" si="7"/>
        <v>8755954942</v>
      </c>
    </row>
    <row r="220" spans="1:17" ht="21.75">
      <c r="A220" s="263" t="s">
        <v>334</v>
      </c>
      <c r="B220" s="264"/>
      <c r="C220" s="265">
        <v>0</v>
      </c>
      <c r="D220" s="264"/>
      <c r="E220" s="265">
        <v>0</v>
      </c>
      <c r="F220" s="48"/>
      <c r="G220" s="265">
        <v>0</v>
      </c>
      <c r="H220" s="264"/>
      <c r="I220" s="265">
        <f t="shared" si="6"/>
        <v>0</v>
      </c>
      <c r="J220" s="265"/>
      <c r="K220" s="48">
        <v>397090</v>
      </c>
      <c r="L220" s="265"/>
      <c r="M220" s="265">
        <v>62486036584</v>
      </c>
      <c r="N220" s="264"/>
      <c r="O220" s="265">
        <v>-53102653636</v>
      </c>
      <c r="P220" s="265"/>
      <c r="Q220" s="265">
        <f t="shared" si="7"/>
        <v>9383382948</v>
      </c>
    </row>
    <row r="221" spans="1:17" ht="21.75">
      <c r="A221" s="263" t="s">
        <v>328</v>
      </c>
      <c r="B221" s="264"/>
      <c r="C221" s="265">
        <v>15107</v>
      </c>
      <c r="D221" s="264"/>
      <c r="E221" s="265">
        <v>29058768</v>
      </c>
      <c r="F221" s="48"/>
      <c r="G221" s="265">
        <v>-35521919</v>
      </c>
      <c r="H221" s="264"/>
      <c r="I221" s="265">
        <f t="shared" si="6"/>
        <v>-6463151</v>
      </c>
      <c r="J221" s="265"/>
      <c r="K221" s="48">
        <v>2676698</v>
      </c>
      <c r="L221" s="265"/>
      <c r="M221" s="265">
        <v>8655884130</v>
      </c>
      <c r="N221" s="264"/>
      <c r="O221" s="265">
        <v>-9187609972</v>
      </c>
      <c r="P221" s="265"/>
      <c r="Q221" s="265">
        <f t="shared" si="7"/>
        <v>-531725842</v>
      </c>
    </row>
    <row r="222" spans="1:17" ht="21.75">
      <c r="A222" s="263" t="s">
        <v>337</v>
      </c>
      <c r="B222" s="264"/>
      <c r="C222" s="265">
        <v>259377</v>
      </c>
      <c r="D222" s="264"/>
      <c r="E222" s="265">
        <v>3805446519</v>
      </c>
      <c r="F222" s="48"/>
      <c r="G222" s="265">
        <v>-4232782131</v>
      </c>
      <c r="H222" s="264"/>
      <c r="I222" s="265">
        <f t="shared" si="6"/>
        <v>-427335612</v>
      </c>
      <c r="J222" s="265"/>
      <c r="K222" s="48">
        <v>829103</v>
      </c>
      <c r="L222" s="265"/>
      <c r="M222" s="265">
        <v>13354774398</v>
      </c>
      <c r="N222" s="264"/>
      <c r="O222" s="265">
        <v>-13530160202</v>
      </c>
      <c r="P222" s="265"/>
      <c r="Q222" s="265">
        <f t="shared" si="7"/>
        <v>-175385804</v>
      </c>
    </row>
    <row r="223" spans="1:17" ht="21.75">
      <c r="A223" s="263" t="s">
        <v>339</v>
      </c>
      <c r="B223" s="264"/>
      <c r="C223" s="265">
        <v>40103</v>
      </c>
      <c r="D223" s="264"/>
      <c r="E223" s="265">
        <v>1406809130</v>
      </c>
      <c r="F223" s="48"/>
      <c r="G223" s="265">
        <v>-1457896004</v>
      </c>
      <c r="H223" s="264"/>
      <c r="I223" s="265">
        <f t="shared" si="6"/>
        <v>-51086874</v>
      </c>
      <c r="J223" s="265"/>
      <c r="K223" s="48">
        <v>90494</v>
      </c>
      <c r="L223" s="265"/>
      <c r="M223" s="265">
        <v>3279595778</v>
      </c>
      <c r="N223" s="264"/>
      <c r="O223" s="265">
        <v>-3400071026</v>
      </c>
      <c r="P223" s="265"/>
      <c r="Q223" s="265">
        <f t="shared" si="7"/>
        <v>-120475248</v>
      </c>
    </row>
    <row r="224" spans="1:17" ht="21.75">
      <c r="A224" s="263" t="s">
        <v>352</v>
      </c>
      <c r="B224" s="264"/>
      <c r="C224" s="265">
        <v>303476</v>
      </c>
      <c r="D224" s="264"/>
      <c r="E224" s="265">
        <v>803046404</v>
      </c>
      <c r="F224" s="48"/>
      <c r="G224" s="265">
        <v>-749263904</v>
      </c>
      <c r="H224" s="264"/>
      <c r="I224" s="265">
        <f t="shared" si="6"/>
        <v>53782500</v>
      </c>
      <c r="J224" s="265"/>
      <c r="K224" s="48">
        <v>5658451</v>
      </c>
      <c r="L224" s="265"/>
      <c r="M224" s="265">
        <v>15541089161</v>
      </c>
      <c r="N224" s="264"/>
      <c r="O224" s="265">
        <v>-13924230530</v>
      </c>
      <c r="P224" s="265"/>
      <c r="Q224" s="265">
        <f t="shared" si="7"/>
        <v>1616858631</v>
      </c>
    </row>
    <row r="225" spans="1:17" ht="21.75">
      <c r="A225" s="263" t="s">
        <v>332</v>
      </c>
      <c r="B225" s="264"/>
      <c r="C225" s="265">
        <v>1015807</v>
      </c>
      <c r="D225" s="264"/>
      <c r="E225" s="265">
        <v>1519743555</v>
      </c>
      <c r="F225" s="48"/>
      <c r="G225" s="265">
        <v>-1866982625</v>
      </c>
      <c r="H225" s="264"/>
      <c r="I225" s="265">
        <f t="shared" si="6"/>
        <v>-347239070</v>
      </c>
      <c r="J225" s="265"/>
      <c r="K225" s="48">
        <v>13860030</v>
      </c>
      <c r="L225" s="265"/>
      <c r="M225" s="265">
        <v>28803851484</v>
      </c>
      <c r="N225" s="264"/>
      <c r="O225" s="265">
        <v>-25440136013</v>
      </c>
      <c r="P225" s="265"/>
      <c r="Q225" s="265">
        <f t="shared" si="7"/>
        <v>3363715471</v>
      </c>
    </row>
    <row r="226" spans="1:17" ht="21.75">
      <c r="A226" s="263" t="s">
        <v>335</v>
      </c>
      <c r="B226" s="264"/>
      <c r="C226" s="265">
        <v>14547</v>
      </c>
      <c r="D226" s="264"/>
      <c r="E226" s="265">
        <v>622051765</v>
      </c>
      <c r="F226" s="48"/>
      <c r="G226" s="265">
        <v>-698091378</v>
      </c>
      <c r="H226" s="264"/>
      <c r="I226" s="265">
        <f t="shared" si="6"/>
        <v>-76039613</v>
      </c>
      <c r="J226" s="265"/>
      <c r="K226" s="48">
        <v>169154</v>
      </c>
      <c r="L226" s="265"/>
      <c r="M226" s="265">
        <v>7527913857</v>
      </c>
      <c r="N226" s="264"/>
      <c r="O226" s="265">
        <v>-8119873217</v>
      </c>
      <c r="P226" s="265"/>
      <c r="Q226" s="265">
        <f t="shared" si="7"/>
        <v>-591959360</v>
      </c>
    </row>
    <row r="227" spans="1:17" ht="21.75">
      <c r="A227" s="263" t="s">
        <v>166</v>
      </c>
      <c r="B227" s="264"/>
      <c r="C227" s="265">
        <v>0</v>
      </c>
      <c r="D227" s="264"/>
      <c r="E227" s="265">
        <v>0</v>
      </c>
      <c r="F227" s="48"/>
      <c r="G227" s="265">
        <v>0</v>
      </c>
      <c r="H227" s="264"/>
      <c r="I227" s="265">
        <f t="shared" si="6"/>
        <v>0</v>
      </c>
      <c r="J227" s="265"/>
      <c r="K227" s="48">
        <v>17912716</v>
      </c>
      <c r="L227" s="265"/>
      <c r="M227" s="265">
        <v>20103081234</v>
      </c>
      <c r="N227" s="264"/>
      <c r="O227" s="265">
        <v>-25642917319</v>
      </c>
      <c r="P227" s="265"/>
      <c r="Q227" s="265">
        <f t="shared" si="7"/>
        <v>-5539836085</v>
      </c>
    </row>
    <row r="228" spans="1:17" ht="21.75">
      <c r="A228" s="263" t="s">
        <v>346</v>
      </c>
      <c r="B228" s="264"/>
      <c r="C228" s="265">
        <v>278287</v>
      </c>
      <c r="D228" s="264"/>
      <c r="E228" s="265">
        <v>939002148</v>
      </c>
      <c r="F228" s="48"/>
      <c r="G228" s="265">
        <v>-1065685338</v>
      </c>
      <c r="H228" s="264"/>
      <c r="I228" s="265">
        <f t="shared" si="6"/>
        <v>-126683190</v>
      </c>
      <c r="J228" s="265"/>
      <c r="K228" s="48">
        <v>5775110</v>
      </c>
      <c r="L228" s="265"/>
      <c r="M228" s="265">
        <v>25164431731</v>
      </c>
      <c r="N228" s="264"/>
      <c r="O228" s="265">
        <v>-22107241410</v>
      </c>
      <c r="P228" s="265"/>
      <c r="Q228" s="265">
        <f t="shared" si="7"/>
        <v>3057190321</v>
      </c>
    </row>
    <row r="229" spans="1:17" ht="21.75">
      <c r="A229" s="263" t="s">
        <v>355</v>
      </c>
      <c r="B229" s="264"/>
      <c r="C229" s="265">
        <v>0</v>
      </c>
      <c r="D229" s="264"/>
      <c r="E229" s="265">
        <v>0</v>
      </c>
      <c r="F229" s="48"/>
      <c r="G229" s="265">
        <v>0</v>
      </c>
      <c r="H229" s="264"/>
      <c r="I229" s="265">
        <f t="shared" si="6"/>
        <v>0</v>
      </c>
      <c r="J229" s="265"/>
      <c r="K229" s="48">
        <v>612919</v>
      </c>
      <c r="L229" s="265"/>
      <c r="M229" s="265">
        <v>29812482386</v>
      </c>
      <c r="N229" s="264"/>
      <c r="O229" s="265">
        <v>-27467140703</v>
      </c>
      <c r="P229" s="265"/>
      <c r="Q229" s="265">
        <f t="shared" si="7"/>
        <v>2345341683</v>
      </c>
    </row>
    <row r="230" spans="1:17" ht="21.75">
      <c r="A230" s="263" t="s">
        <v>351</v>
      </c>
      <c r="B230" s="264"/>
      <c r="C230" s="265">
        <v>0</v>
      </c>
      <c r="D230" s="264"/>
      <c r="E230" s="265">
        <v>0</v>
      </c>
      <c r="F230" s="48"/>
      <c r="G230" s="265">
        <v>0</v>
      </c>
      <c r="H230" s="264"/>
      <c r="I230" s="265">
        <f t="shared" si="6"/>
        <v>0</v>
      </c>
      <c r="J230" s="265"/>
      <c r="K230" s="48">
        <v>1087767</v>
      </c>
      <c r="L230" s="265"/>
      <c r="M230" s="265">
        <v>8458401851</v>
      </c>
      <c r="N230" s="264"/>
      <c r="O230" s="265">
        <v>-8831015729</v>
      </c>
      <c r="P230" s="265"/>
      <c r="Q230" s="265">
        <f t="shared" si="7"/>
        <v>-372613878</v>
      </c>
    </row>
    <row r="231" spans="1:17" ht="21.75">
      <c r="A231" s="263" t="s">
        <v>353</v>
      </c>
      <c r="B231" s="264"/>
      <c r="C231" s="265">
        <v>1257927</v>
      </c>
      <c r="D231" s="264"/>
      <c r="E231" s="265">
        <v>14503144261</v>
      </c>
      <c r="F231" s="48"/>
      <c r="G231" s="265">
        <v>-17295423020</v>
      </c>
      <c r="H231" s="264"/>
      <c r="I231" s="265">
        <f t="shared" si="6"/>
        <v>-2792278759</v>
      </c>
      <c r="J231" s="265"/>
      <c r="K231" s="48">
        <v>2485711</v>
      </c>
      <c r="L231" s="265"/>
      <c r="M231" s="265">
        <v>31534478588</v>
      </c>
      <c r="N231" s="264"/>
      <c r="O231" s="265">
        <v>-34153361115</v>
      </c>
      <c r="P231" s="265"/>
      <c r="Q231" s="265">
        <f t="shared" si="7"/>
        <v>-2618882527</v>
      </c>
    </row>
    <row r="232" spans="1:17" ht="21.75">
      <c r="A232" s="263" t="s">
        <v>354</v>
      </c>
      <c r="B232" s="264"/>
      <c r="C232" s="265">
        <v>3221339</v>
      </c>
      <c r="D232" s="264"/>
      <c r="E232" s="265">
        <v>22782533335</v>
      </c>
      <c r="F232" s="48"/>
      <c r="G232" s="265">
        <v>-27182090046</v>
      </c>
      <c r="H232" s="264"/>
      <c r="I232" s="265">
        <f t="shared" si="6"/>
        <v>-4399556711</v>
      </c>
      <c r="J232" s="265"/>
      <c r="K232" s="48">
        <v>4606595</v>
      </c>
      <c r="L232" s="265"/>
      <c r="M232" s="265">
        <v>33884432429</v>
      </c>
      <c r="N232" s="264"/>
      <c r="O232" s="265">
        <v>-39147400000</v>
      </c>
      <c r="P232" s="265"/>
      <c r="Q232" s="265">
        <f t="shared" si="7"/>
        <v>-5262967571</v>
      </c>
    </row>
    <row r="233" spans="1:17" ht="21.75">
      <c r="A233" s="263" t="s">
        <v>288</v>
      </c>
      <c r="B233" s="264"/>
      <c r="C233" s="265">
        <v>0</v>
      </c>
      <c r="D233" s="264"/>
      <c r="E233" s="265">
        <v>0</v>
      </c>
      <c r="F233" s="48"/>
      <c r="G233" s="265">
        <v>0</v>
      </c>
      <c r="H233" s="264"/>
      <c r="I233" s="265">
        <f t="shared" si="6"/>
        <v>0</v>
      </c>
      <c r="J233" s="265"/>
      <c r="K233" s="48">
        <v>14837776</v>
      </c>
      <c r="L233" s="265"/>
      <c r="M233" s="265">
        <v>76271704325</v>
      </c>
      <c r="N233" s="264"/>
      <c r="O233" s="265">
        <v>-80336879712</v>
      </c>
      <c r="P233" s="265"/>
      <c r="Q233" s="265">
        <f t="shared" si="7"/>
        <v>-4065175387</v>
      </c>
    </row>
    <row r="234" spans="1:17" ht="21.75">
      <c r="A234" s="263" t="s">
        <v>404</v>
      </c>
      <c r="B234" s="264"/>
      <c r="C234" s="265">
        <v>0</v>
      </c>
      <c r="D234" s="264"/>
      <c r="E234" s="265">
        <v>0</v>
      </c>
      <c r="F234" s="48"/>
      <c r="G234" s="265">
        <v>0</v>
      </c>
      <c r="H234" s="264"/>
      <c r="I234" s="265">
        <f t="shared" si="6"/>
        <v>0</v>
      </c>
      <c r="J234" s="265"/>
      <c r="K234" s="48">
        <v>99543</v>
      </c>
      <c r="L234" s="265"/>
      <c r="M234" s="265">
        <v>7934076282</v>
      </c>
      <c r="N234" s="264"/>
      <c r="O234" s="265">
        <v>-8221593562</v>
      </c>
      <c r="P234" s="265"/>
      <c r="Q234" s="265">
        <f t="shared" si="7"/>
        <v>-287517280</v>
      </c>
    </row>
    <row r="235" spans="1:17" ht="21.75">
      <c r="A235" s="263" t="s">
        <v>405</v>
      </c>
      <c r="B235" s="264"/>
      <c r="C235" s="265">
        <v>0</v>
      </c>
      <c r="D235" s="264"/>
      <c r="E235" s="265">
        <v>0</v>
      </c>
      <c r="F235" s="48"/>
      <c r="G235" s="265">
        <v>0</v>
      </c>
      <c r="H235" s="264"/>
      <c r="I235" s="265">
        <f t="shared" si="6"/>
        <v>0</v>
      </c>
      <c r="J235" s="265"/>
      <c r="K235" s="48">
        <v>90244</v>
      </c>
      <c r="L235" s="265"/>
      <c r="M235" s="265">
        <v>2258420040</v>
      </c>
      <c r="N235" s="264"/>
      <c r="O235" s="265">
        <v>-2033553397</v>
      </c>
      <c r="P235" s="265"/>
      <c r="Q235" s="265">
        <f t="shared" si="7"/>
        <v>224866643</v>
      </c>
    </row>
    <row r="236" spans="1:17" ht="21.75">
      <c r="A236" s="263" t="s">
        <v>360</v>
      </c>
      <c r="B236" s="264"/>
      <c r="C236" s="265">
        <v>4296250</v>
      </c>
      <c r="D236" s="264"/>
      <c r="E236" s="265">
        <v>6184078082</v>
      </c>
      <c r="F236" s="48"/>
      <c r="G236" s="265">
        <v>-6665660625</v>
      </c>
      <c r="H236" s="264"/>
      <c r="I236" s="265">
        <f t="shared" si="6"/>
        <v>-481582543</v>
      </c>
      <c r="J236" s="265"/>
      <c r="K236" s="48">
        <v>8092185</v>
      </c>
      <c r="L236" s="265"/>
      <c r="M236" s="265">
        <v>13328214565</v>
      </c>
      <c r="N236" s="264"/>
      <c r="O236" s="265">
        <v>-14722079435</v>
      </c>
      <c r="P236" s="265"/>
      <c r="Q236" s="265">
        <f t="shared" si="7"/>
        <v>-1393864870</v>
      </c>
    </row>
    <row r="237" spans="1:17" ht="21.75">
      <c r="A237" s="263" t="s">
        <v>361</v>
      </c>
      <c r="B237" s="264"/>
      <c r="C237" s="265">
        <v>0</v>
      </c>
      <c r="D237" s="264"/>
      <c r="E237" s="265">
        <v>0</v>
      </c>
      <c r="F237" s="48"/>
      <c r="G237" s="265">
        <v>0</v>
      </c>
      <c r="H237" s="264"/>
      <c r="I237" s="265">
        <f t="shared" si="6"/>
        <v>0</v>
      </c>
      <c r="J237" s="265"/>
      <c r="K237" s="48">
        <v>3461339</v>
      </c>
      <c r="L237" s="265"/>
      <c r="M237" s="265">
        <v>5901531332</v>
      </c>
      <c r="N237" s="264"/>
      <c r="O237" s="265">
        <v>-6651506493</v>
      </c>
      <c r="P237" s="265"/>
      <c r="Q237" s="265">
        <f t="shared" si="7"/>
        <v>-749975161</v>
      </c>
    </row>
    <row r="238" spans="1:17" ht="21.75">
      <c r="A238" s="263" t="s">
        <v>398</v>
      </c>
      <c r="B238" s="264"/>
      <c r="C238" s="265">
        <v>0</v>
      </c>
      <c r="D238" s="264"/>
      <c r="E238" s="265">
        <v>0</v>
      </c>
      <c r="F238" s="48"/>
      <c r="G238" s="265">
        <v>0</v>
      </c>
      <c r="H238" s="264"/>
      <c r="I238" s="265">
        <f t="shared" si="6"/>
        <v>0</v>
      </c>
      <c r="J238" s="265"/>
      <c r="K238" s="48">
        <v>863968</v>
      </c>
      <c r="L238" s="265"/>
      <c r="M238" s="265">
        <v>6292754632</v>
      </c>
      <c r="N238" s="264"/>
      <c r="O238" s="265">
        <v>-6685060891</v>
      </c>
      <c r="P238" s="265"/>
      <c r="Q238" s="265">
        <f t="shared" si="7"/>
        <v>-392306259</v>
      </c>
    </row>
    <row r="239" spans="1:17" ht="21.75">
      <c r="A239" s="263" t="s">
        <v>358</v>
      </c>
      <c r="B239" s="264"/>
      <c r="C239" s="265">
        <v>0</v>
      </c>
      <c r="D239" s="264"/>
      <c r="E239" s="265">
        <v>0</v>
      </c>
      <c r="F239" s="48"/>
      <c r="G239" s="265">
        <v>0</v>
      </c>
      <c r="H239" s="264"/>
      <c r="I239" s="265">
        <f t="shared" si="6"/>
        <v>0</v>
      </c>
      <c r="J239" s="265"/>
      <c r="K239" s="48">
        <v>803384</v>
      </c>
      <c r="L239" s="265"/>
      <c r="M239" s="265">
        <v>8332593166</v>
      </c>
      <c r="N239" s="264"/>
      <c r="O239" s="265">
        <v>-7120761529</v>
      </c>
      <c r="P239" s="265"/>
      <c r="Q239" s="265">
        <f t="shared" si="7"/>
        <v>1211831637</v>
      </c>
    </row>
    <row r="240" spans="1:17" ht="21.75">
      <c r="A240" s="263" t="s">
        <v>382</v>
      </c>
      <c r="B240" s="264"/>
      <c r="C240" s="265">
        <v>496052</v>
      </c>
      <c r="D240" s="264"/>
      <c r="E240" s="265">
        <v>5540370755</v>
      </c>
      <c r="F240" s="48"/>
      <c r="G240" s="265">
        <v>-4819452156</v>
      </c>
      <c r="H240" s="264"/>
      <c r="I240" s="265">
        <f t="shared" si="6"/>
        <v>720918599</v>
      </c>
      <c r="J240" s="265"/>
      <c r="K240" s="48">
        <v>1867290</v>
      </c>
      <c r="L240" s="265"/>
      <c r="M240" s="265">
        <v>34072463386</v>
      </c>
      <c r="N240" s="264"/>
      <c r="O240" s="265">
        <v>-30093065650</v>
      </c>
      <c r="P240" s="265"/>
      <c r="Q240" s="265">
        <f t="shared" si="7"/>
        <v>3979397736</v>
      </c>
    </row>
    <row r="241" spans="1:17" ht="21.75">
      <c r="A241" s="263" t="s">
        <v>379</v>
      </c>
      <c r="B241" s="264"/>
      <c r="C241" s="265">
        <v>1244265</v>
      </c>
      <c r="D241" s="264"/>
      <c r="E241" s="265">
        <v>9691686443</v>
      </c>
      <c r="F241" s="48"/>
      <c r="G241" s="265">
        <v>-11181461617</v>
      </c>
      <c r="H241" s="264"/>
      <c r="I241" s="265">
        <f t="shared" si="6"/>
        <v>-1489775174</v>
      </c>
      <c r="J241" s="265"/>
      <c r="K241" s="48">
        <v>1938051</v>
      </c>
      <c r="L241" s="265"/>
      <c r="M241" s="265">
        <v>15464397069</v>
      </c>
      <c r="N241" s="264"/>
      <c r="O241" s="265">
        <v>-17416099360</v>
      </c>
      <c r="P241" s="265"/>
      <c r="Q241" s="265">
        <f t="shared" si="7"/>
        <v>-1951702291</v>
      </c>
    </row>
    <row r="242" spans="1:17" ht="21.75">
      <c r="A242" s="263" t="s">
        <v>387</v>
      </c>
      <c r="B242" s="264"/>
      <c r="C242" s="265">
        <v>0</v>
      </c>
      <c r="D242" s="264"/>
      <c r="E242" s="265">
        <v>0</v>
      </c>
      <c r="F242" s="48"/>
      <c r="G242" s="265">
        <v>0</v>
      </c>
      <c r="H242" s="264"/>
      <c r="I242" s="265">
        <f t="shared" si="6"/>
        <v>0</v>
      </c>
      <c r="J242" s="265"/>
      <c r="K242" s="48">
        <v>78793</v>
      </c>
      <c r="L242" s="265"/>
      <c r="M242" s="265">
        <v>2909336098</v>
      </c>
      <c r="N242" s="264"/>
      <c r="O242" s="265">
        <v>-3255874746</v>
      </c>
      <c r="P242" s="265"/>
      <c r="Q242" s="265">
        <f t="shared" si="7"/>
        <v>-346538648</v>
      </c>
    </row>
    <row r="243" spans="1:17" ht="21.75">
      <c r="A243" s="263" t="s">
        <v>366</v>
      </c>
      <c r="B243" s="264"/>
      <c r="C243" s="265">
        <v>37486</v>
      </c>
      <c r="D243" s="264"/>
      <c r="E243" s="265">
        <v>706015911</v>
      </c>
      <c r="F243" s="48"/>
      <c r="G243" s="265">
        <v>-1078697033</v>
      </c>
      <c r="H243" s="264"/>
      <c r="I243" s="265">
        <f t="shared" si="6"/>
        <v>-372681122</v>
      </c>
      <c r="J243" s="265"/>
      <c r="K243" s="48">
        <v>247667</v>
      </c>
      <c r="L243" s="265"/>
      <c r="M243" s="265">
        <v>6282889150</v>
      </c>
      <c r="N243" s="264"/>
      <c r="O243" s="265">
        <v>-7264051380</v>
      </c>
      <c r="P243" s="265"/>
      <c r="Q243" s="265">
        <f t="shared" si="7"/>
        <v>-981162230</v>
      </c>
    </row>
    <row r="244" spans="1:17" ht="21.75">
      <c r="A244" s="263" t="s">
        <v>391</v>
      </c>
      <c r="B244" s="264"/>
      <c r="C244" s="265">
        <v>0</v>
      </c>
      <c r="D244" s="264"/>
      <c r="E244" s="265">
        <v>0</v>
      </c>
      <c r="F244" s="48"/>
      <c r="G244" s="265">
        <v>0</v>
      </c>
      <c r="H244" s="264"/>
      <c r="I244" s="265">
        <f t="shared" si="6"/>
        <v>0</v>
      </c>
      <c r="J244" s="265"/>
      <c r="K244" s="48">
        <v>1120387</v>
      </c>
      <c r="L244" s="265"/>
      <c r="M244" s="265">
        <v>7062132334</v>
      </c>
      <c r="N244" s="264"/>
      <c r="O244" s="265">
        <v>-7391522152</v>
      </c>
      <c r="P244" s="265"/>
      <c r="Q244" s="265">
        <f t="shared" si="7"/>
        <v>-329389818</v>
      </c>
    </row>
    <row r="245" spans="1:17" ht="21.75">
      <c r="A245" s="263" t="s">
        <v>397</v>
      </c>
      <c r="B245" s="264"/>
      <c r="C245" s="265">
        <v>73907</v>
      </c>
      <c r="D245" s="264"/>
      <c r="E245" s="265">
        <v>609778208</v>
      </c>
      <c r="F245" s="48"/>
      <c r="G245" s="265">
        <v>-859824151</v>
      </c>
      <c r="H245" s="264"/>
      <c r="I245" s="265">
        <f t="shared" si="6"/>
        <v>-250045943</v>
      </c>
      <c r="J245" s="265"/>
      <c r="K245" s="48">
        <v>649929</v>
      </c>
      <c r="L245" s="265"/>
      <c r="M245" s="265">
        <v>6558753288</v>
      </c>
      <c r="N245" s="264"/>
      <c r="O245" s="265">
        <v>-7561187034</v>
      </c>
      <c r="P245" s="265"/>
      <c r="Q245" s="265">
        <f t="shared" si="7"/>
        <v>-1002433746</v>
      </c>
    </row>
    <row r="246" spans="1:17" ht="21.75">
      <c r="A246" s="263" t="s">
        <v>388</v>
      </c>
      <c r="B246" s="264"/>
      <c r="C246" s="265">
        <v>0</v>
      </c>
      <c r="D246" s="264"/>
      <c r="E246" s="265">
        <v>0</v>
      </c>
      <c r="F246" s="48"/>
      <c r="G246" s="265">
        <v>0</v>
      </c>
      <c r="H246" s="264"/>
      <c r="I246" s="265">
        <f t="shared" si="6"/>
        <v>0</v>
      </c>
      <c r="J246" s="265"/>
      <c r="K246" s="48">
        <v>1178703</v>
      </c>
      <c r="L246" s="265"/>
      <c r="M246" s="265">
        <v>23290473069</v>
      </c>
      <c r="N246" s="264"/>
      <c r="O246" s="265">
        <v>-21428613052</v>
      </c>
      <c r="P246" s="265"/>
      <c r="Q246" s="265">
        <f t="shared" si="7"/>
        <v>1861860017</v>
      </c>
    </row>
    <row r="247" spans="1:17" ht="21.75">
      <c r="A247" s="263" t="s">
        <v>377</v>
      </c>
      <c r="B247" s="264"/>
      <c r="C247" s="265">
        <v>0</v>
      </c>
      <c r="D247" s="264"/>
      <c r="E247" s="265">
        <v>0</v>
      </c>
      <c r="F247" s="48"/>
      <c r="G247" s="265">
        <v>0</v>
      </c>
      <c r="H247" s="264"/>
      <c r="I247" s="265">
        <f t="shared" si="6"/>
        <v>0</v>
      </c>
      <c r="J247" s="265"/>
      <c r="K247" s="48">
        <v>750235</v>
      </c>
      <c r="L247" s="265"/>
      <c r="M247" s="265">
        <v>24141253364</v>
      </c>
      <c r="N247" s="264"/>
      <c r="O247" s="265">
        <v>-20197906863</v>
      </c>
      <c r="P247" s="265"/>
      <c r="Q247" s="265">
        <f t="shared" si="7"/>
        <v>3943346501</v>
      </c>
    </row>
    <row r="248" spans="1:17" ht="21.75">
      <c r="A248" s="263" t="s">
        <v>378</v>
      </c>
      <c r="B248" s="264"/>
      <c r="C248" s="265">
        <v>1180</v>
      </c>
      <c r="D248" s="264"/>
      <c r="E248" s="265">
        <v>32749580</v>
      </c>
      <c r="F248" s="48"/>
      <c r="G248" s="265">
        <v>-46475616</v>
      </c>
      <c r="H248" s="264"/>
      <c r="I248" s="265">
        <f t="shared" si="6"/>
        <v>-13726036</v>
      </c>
      <c r="J248" s="265"/>
      <c r="K248" s="48">
        <v>281961</v>
      </c>
      <c r="L248" s="265"/>
      <c r="M248" s="265">
        <v>9492328835</v>
      </c>
      <c r="N248" s="264"/>
      <c r="O248" s="265">
        <v>-11105348580</v>
      </c>
      <c r="P248" s="265"/>
      <c r="Q248" s="265">
        <f t="shared" si="7"/>
        <v>-1613019745</v>
      </c>
    </row>
    <row r="249" spans="1:17" ht="21.75">
      <c r="A249" s="263" t="s">
        <v>369</v>
      </c>
      <c r="B249" s="264"/>
      <c r="C249" s="265">
        <v>0</v>
      </c>
      <c r="D249" s="264"/>
      <c r="E249" s="265">
        <v>0</v>
      </c>
      <c r="F249" s="48"/>
      <c r="G249" s="265">
        <v>0</v>
      </c>
      <c r="H249" s="264"/>
      <c r="I249" s="265">
        <f t="shared" si="6"/>
        <v>0</v>
      </c>
      <c r="J249" s="265"/>
      <c r="K249" s="48">
        <v>117894</v>
      </c>
      <c r="L249" s="265"/>
      <c r="M249" s="265">
        <v>6190126210</v>
      </c>
      <c r="N249" s="264"/>
      <c r="O249" s="265">
        <v>-7076106324</v>
      </c>
      <c r="P249" s="265"/>
      <c r="Q249" s="265">
        <f t="shared" si="7"/>
        <v>-885980114</v>
      </c>
    </row>
    <row r="250" spans="1:17" ht="21.75">
      <c r="A250" s="263" t="s">
        <v>363</v>
      </c>
      <c r="B250" s="264"/>
      <c r="C250" s="265">
        <v>0</v>
      </c>
      <c r="D250" s="264"/>
      <c r="E250" s="265">
        <v>0</v>
      </c>
      <c r="F250" s="48"/>
      <c r="G250" s="265">
        <v>0</v>
      </c>
      <c r="H250" s="264"/>
      <c r="I250" s="265">
        <f t="shared" si="6"/>
        <v>0</v>
      </c>
      <c r="J250" s="265"/>
      <c r="K250" s="48">
        <v>45500</v>
      </c>
      <c r="L250" s="265"/>
      <c r="M250" s="265">
        <v>3142299411</v>
      </c>
      <c r="N250" s="264"/>
      <c r="O250" s="265">
        <v>-3866546318</v>
      </c>
      <c r="P250" s="265"/>
      <c r="Q250" s="265">
        <f t="shared" si="7"/>
        <v>-724246907</v>
      </c>
    </row>
    <row r="251" spans="1:17" ht="21.75">
      <c r="A251" s="263" t="s">
        <v>362</v>
      </c>
      <c r="B251" s="264"/>
      <c r="C251" s="265">
        <v>0</v>
      </c>
      <c r="D251" s="264"/>
      <c r="E251" s="265">
        <v>0</v>
      </c>
      <c r="F251" s="48"/>
      <c r="G251" s="265">
        <v>0</v>
      </c>
      <c r="H251" s="264"/>
      <c r="I251" s="265">
        <f t="shared" si="6"/>
        <v>0</v>
      </c>
      <c r="J251" s="265"/>
      <c r="K251" s="48">
        <v>6887837</v>
      </c>
      <c r="L251" s="265"/>
      <c r="M251" s="265">
        <v>16003815672</v>
      </c>
      <c r="N251" s="264"/>
      <c r="O251" s="265">
        <v>-13893924245</v>
      </c>
      <c r="P251" s="265"/>
      <c r="Q251" s="265">
        <f t="shared" si="7"/>
        <v>2109891427</v>
      </c>
    </row>
    <row r="252" spans="1:17" ht="21.75">
      <c r="A252" s="263" t="s">
        <v>371</v>
      </c>
      <c r="B252" s="264"/>
      <c r="C252" s="265">
        <v>0</v>
      </c>
      <c r="D252" s="264"/>
      <c r="E252" s="265">
        <v>0</v>
      </c>
      <c r="F252" s="48"/>
      <c r="G252" s="265">
        <v>0</v>
      </c>
      <c r="H252" s="264"/>
      <c r="I252" s="265">
        <f t="shared" si="6"/>
        <v>0</v>
      </c>
      <c r="J252" s="265"/>
      <c r="K252" s="48">
        <v>116928</v>
      </c>
      <c r="L252" s="265"/>
      <c r="M252" s="265">
        <v>4198412886</v>
      </c>
      <c r="N252" s="264"/>
      <c r="O252" s="265">
        <v>-5189366372</v>
      </c>
      <c r="P252" s="265"/>
      <c r="Q252" s="265">
        <f t="shared" si="7"/>
        <v>-990953486</v>
      </c>
    </row>
    <row r="253" spans="1:17" ht="21.75">
      <c r="A253" s="263" t="s">
        <v>380</v>
      </c>
      <c r="B253" s="264"/>
      <c r="C253" s="265">
        <v>178328</v>
      </c>
      <c r="D253" s="264"/>
      <c r="E253" s="265">
        <v>1433930457</v>
      </c>
      <c r="F253" s="48"/>
      <c r="G253" s="265">
        <v>-1999295917</v>
      </c>
      <c r="H253" s="264"/>
      <c r="I253" s="265">
        <f t="shared" si="6"/>
        <v>-565365460</v>
      </c>
      <c r="J253" s="265"/>
      <c r="K253" s="48">
        <v>605242</v>
      </c>
      <c r="L253" s="265"/>
      <c r="M253" s="265">
        <v>6406125934</v>
      </c>
      <c r="N253" s="264"/>
      <c r="O253" s="265">
        <v>-7613977088</v>
      </c>
      <c r="P253" s="265"/>
      <c r="Q253" s="265">
        <f t="shared" si="7"/>
        <v>-1207851154</v>
      </c>
    </row>
    <row r="254" spans="1:17" ht="21.75">
      <c r="A254" s="263" t="s">
        <v>389</v>
      </c>
      <c r="B254" s="264"/>
      <c r="C254" s="265">
        <v>41053</v>
      </c>
      <c r="D254" s="264"/>
      <c r="E254" s="265">
        <v>135821255</v>
      </c>
      <c r="F254" s="48"/>
      <c r="G254" s="265">
        <v>-151523641</v>
      </c>
      <c r="H254" s="264"/>
      <c r="I254" s="265">
        <f t="shared" si="6"/>
        <v>-15702386</v>
      </c>
      <c r="J254" s="265"/>
      <c r="K254" s="48">
        <v>1296094</v>
      </c>
      <c r="L254" s="265"/>
      <c r="M254" s="265">
        <v>6484853669</v>
      </c>
      <c r="N254" s="264"/>
      <c r="O254" s="265">
        <v>-7030867818</v>
      </c>
      <c r="P254" s="265"/>
      <c r="Q254" s="265">
        <f t="shared" si="7"/>
        <v>-546014149</v>
      </c>
    </row>
    <row r="255" spans="1:17" ht="21.75">
      <c r="A255" s="263" t="s">
        <v>395</v>
      </c>
      <c r="B255" s="264"/>
      <c r="C255" s="265">
        <v>0</v>
      </c>
      <c r="D255" s="264"/>
      <c r="E255" s="265">
        <v>0</v>
      </c>
      <c r="F255" s="48"/>
      <c r="G255" s="265">
        <v>0</v>
      </c>
      <c r="H255" s="264"/>
      <c r="I255" s="265">
        <f t="shared" si="6"/>
        <v>0</v>
      </c>
      <c r="J255" s="265"/>
      <c r="K255" s="48">
        <v>1042598</v>
      </c>
      <c r="L255" s="265"/>
      <c r="M255" s="265">
        <v>6430816931</v>
      </c>
      <c r="N255" s="264"/>
      <c r="O255" s="265">
        <v>-5064551777</v>
      </c>
      <c r="P255" s="265"/>
      <c r="Q255" s="265">
        <f t="shared" si="7"/>
        <v>1366265154</v>
      </c>
    </row>
    <row r="256" spans="1:17" ht="21.75">
      <c r="A256" s="263" t="s">
        <v>373</v>
      </c>
      <c r="B256" s="264"/>
      <c r="C256" s="265">
        <v>36338</v>
      </c>
      <c r="D256" s="264"/>
      <c r="E256" s="265">
        <v>52087638</v>
      </c>
      <c r="F256" s="48"/>
      <c r="G256" s="265">
        <v>-44244700</v>
      </c>
      <c r="H256" s="264"/>
      <c r="I256" s="265">
        <f t="shared" si="6"/>
        <v>7842938</v>
      </c>
      <c r="J256" s="265"/>
      <c r="K256" s="48">
        <v>12245940</v>
      </c>
      <c r="L256" s="265"/>
      <c r="M256" s="265">
        <v>19598194692</v>
      </c>
      <c r="N256" s="264"/>
      <c r="O256" s="265">
        <v>-16099698838</v>
      </c>
      <c r="P256" s="265"/>
      <c r="Q256" s="265">
        <f t="shared" si="7"/>
        <v>3498495854</v>
      </c>
    </row>
    <row r="257" spans="1:17" ht="21.75">
      <c r="A257" s="263" t="s">
        <v>407</v>
      </c>
      <c r="B257" s="264"/>
      <c r="C257" s="265">
        <v>352350</v>
      </c>
      <c r="D257" s="264"/>
      <c r="E257" s="265">
        <v>795697396</v>
      </c>
      <c r="F257" s="48"/>
      <c r="G257" s="265">
        <v>-877070974</v>
      </c>
      <c r="H257" s="264"/>
      <c r="I257" s="265">
        <f t="shared" si="6"/>
        <v>-81373578</v>
      </c>
      <c r="J257" s="265"/>
      <c r="K257" s="48">
        <v>5021362</v>
      </c>
      <c r="L257" s="265"/>
      <c r="M257" s="265">
        <v>12717238001</v>
      </c>
      <c r="N257" s="264"/>
      <c r="O257" s="265">
        <v>-12595947261</v>
      </c>
      <c r="P257" s="265"/>
      <c r="Q257" s="265">
        <f t="shared" si="7"/>
        <v>121290740</v>
      </c>
    </row>
    <row r="258" spans="1:17" ht="21.75">
      <c r="A258" s="263" t="s">
        <v>370</v>
      </c>
      <c r="B258" s="264"/>
      <c r="C258" s="265">
        <v>243716</v>
      </c>
      <c r="D258" s="264"/>
      <c r="E258" s="265">
        <v>4215599174</v>
      </c>
      <c r="F258" s="48"/>
      <c r="G258" s="265">
        <v>-5688766284</v>
      </c>
      <c r="H258" s="264"/>
      <c r="I258" s="265">
        <f t="shared" si="6"/>
        <v>-1473167110</v>
      </c>
      <c r="J258" s="265"/>
      <c r="K258" s="48">
        <v>509384</v>
      </c>
      <c r="L258" s="265"/>
      <c r="M258" s="265">
        <v>9818292537</v>
      </c>
      <c r="N258" s="264"/>
      <c r="O258" s="265">
        <v>-12020983276</v>
      </c>
      <c r="P258" s="265"/>
      <c r="Q258" s="265">
        <f t="shared" si="7"/>
        <v>-2202690739</v>
      </c>
    </row>
    <row r="259" spans="1:17" ht="21.75">
      <c r="A259" s="263" t="s">
        <v>384</v>
      </c>
      <c r="B259" s="264"/>
      <c r="C259" s="265">
        <v>834056</v>
      </c>
      <c r="D259" s="264"/>
      <c r="E259" s="265">
        <v>2807289865</v>
      </c>
      <c r="F259" s="48"/>
      <c r="G259" s="265">
        <v>-3039205898</v>
      </c>
      <c r="H259" s="264"/>
      <c r="I259" s="265">
        <f t="shared" si="6"/>
        <v>-231916033</v>
      </c>
      <c r="J259" s="265"/>
      <c r="K259" s="48">
        <v>4149154</v>
      </c>
      <c r="L259" s="265"/>
      <c r="M259" s="265">
        <v>18418116043</v>
      </c>
      <c r="N259" s="264"/>
      <c r="O259" s="265">
        <v>-17972512964</v>
      </c>
      <c r="P259" s="265"/>
      <c r="Q259" s="265">
        <f t="shared" si="7"/>
        <v>445603079</v>
      </c>
    </row>
    <row r="260" spans="1:17" ht="21.75">
      <c r="A260" s="263" t="s">
        <v>381</v>
      </c>
      <c r="B260" s="264"/>
      <c r="C260" s="265">
        <v>0</v>
      </c>
      <c r="D260" s="264"/>
      <c r="E260" s="265">
        <v>0</v>
      </c>
      <c r="F260" s="48"/>
      <c r="G260" s="265">
        <v>0</v>
      </c>
      <c r="H260" s="264"/>
      <c r="I260" s="265">
        <f t="shared" si="6"/>
        <v>0</v>
      </c>
      <c r="J260" s="265"/>
      <c r="K260" s="48">
        <v>2721069</v>
      </c>
      <c r="L260" s="265"/>
      <c r="M260" s="265">
        <v>12727226630</v>
      </c>
      <c r="N260" s="264"/>
      <c r="O260" s="265">
        <v>-14823360433</v>
      </c>
      <c r="P260" s="265"/>
      <c r="Q260" s="265">
        <f t="shared" si="7"/>
        <v>-2096133803</v>
      </c>
    </row>
    <row r="261" spans="1:17" ht="21.75">
      <c r="A261" s="263" t="s">
        <v>383</v>
      </c>
      <c r="B261" s="264"/>
      <c r="C261" s="265">
        <v>278097</v>
      </c>
      <c r="D261" s="264"/>
      <c r="E261" s="265">
        <v>667608225</v>
      </c>
      <c r="F261" s="48"/>
      <c r="G261" s="265">
        <v>-814376566</v>
      </c>
      <c r="H261" s="264"/>
      <c r="I261" s="265">
        <f t="shared" si="6"/>
        <v>-146768341</v>
      </c>
      <c r="J261" s="265"/>
      <c r="K261" s="48">
        <v>2977248</v>
      </c>
      <c r="L261" s="265"/>
      <c r="M261" s="265">
        <v>7533229017</v>
      </c>
      <c r="N261" s="264"/>
      <c r="O261" s="265">
        <v>-8718544273</v>
      </c>
      <c r="P261" s="265"/>
      <c r="Q261" s="265">
        <f t="shared" si="7"/>
        <v>-1185315256</v>
      </c>
    </row>
    <row r="262" spans="1:17" ht="21.75">
      <c r="A262" s="263" t="s">
        <v>364</v>
      </c>
      <c r="B262" s="264"/>
      <c r="C262" s="265">
        <v>45035</v>
      </c>
      <c r="D262" s="264"/>
      <c r="E262" s="265">
        <v>128932286</v>
      </c>
      <c r="F262" s="48"/>
      <c r="G262" s="265">
        <v>-108447907</v>
      </c>
      <c r="H262" s="264"/>
      <c r="I262" s="265">
        <f t="shared" si="6"/>
        <v>20484379</v>
      </c>
      <c r="J262" s="265"/>
      <c r="K262" s="48">
        <v>2311907</v>
      </c>
      <c r="L262" s="265"/>
      <c r="M262" s="265">
        <v>8569182764</v>
      </c>
      <c r="N262" s="264"/>
      <c r="O262" s="265">
        <v>-6127495491</v>
      </c>
      <c r="P262" s="265"/>
      <c r="Q262" s="265">
        <f t="shared" si="7"/>
        <v>2441687273</v>
      </c>
    </row>
    <row r="263" spans="1:17" ht="21.75">
      <c r="A263" s="263" t="s">
        <v>396</v>
      </c>
      <c r="B263" s="264"/>
      <c r="C263" s="265">
        <v>56184</v>
      </c>
      <c r="D263" s="264"/>
      <c r="E263" s="265">
        <v>103242096</v>
      </c>
      <c r="F263" s="48"/>
      <c r="G263" s="265">
        <v>-115547238</v>
      </c>
      <c r="H263" s="264"/>
      <c r="I263" s="265">
        <f t="shared" si="6"/>
        <v>-12305142</v>
      </c>
      <c r="J263" s="265"/>
      <c r="K263" s="48">
        <v>7426387</v>
      </c>
      <c r="L263" s="265"/>
      <c r="M263" s="265">
        <v>15806801394</v>
      </c>
      <c r="N263" s="264"/>
      <c r="O263" s="265">
        <v>-15273004930</v>
      </c>
      <c r="P263" s="265"/>
      <c r="Q263" s="265">
        <f t="shared" si="7"/>
        <v>533796464</v>
      </c>
    </row>
    <row r="264" spans="1:17" ht="21.75">
      <c r="A264" s="263" t="s">
        <v>372</v>
      </c>
      <c r="B264" s="264"/>
      <c r="C264" s="265">
        <v>0</v>
      </c>
      <c r="D264" s="264"/>
      <c r="E264" s="265">
        <v>0</v>
      </c>
      <c r="F264" s="48"/>
      <c r="G264" s="265">
        <v>0</v>
      </c>
      <c r="H264" s="264"/>
      <c r="I264" s="265">
        <f t="shared" si="6"/>
        <v>0</v>
      </c>
      <c r="J264" s="265"/>
      <c r="K264" s="48">
        <v>2027496</v>
      </c>
      <c r="L264" s="265"/>
      <c r="M264" s="265">
        <v>18601409240</v>
      </c>
      <c r="N264" s="264"/>
      <c r="O264" s="265">
        <v>-17311388413</v>
      </c>
      <c r="P264" s="265"/>
      <c r="Q264" s="265">
        <f t="shared" si="7"/>
        <v>1290020827</v>
      </c>
    </row>
    <row r="265" spans="1:17" ht="21.75">
      <c r="A265" s="263" t="s">
        <v>385</v>
      </c>
      <c r="B265" s="264"/>
      <c r="C265" s="265">
        <v>0</v>
      </c>
      <c r="D265" s="264"/>
      <c r="E265" s="265">
        <v>0</v>
      </c>
      <c r="F265" s="48"/>
      <c r="G265" s="265">
        <v>0</v>
      </c>
      <c r="H265" s="264"/>
      <c r="I265" s="265">
        <f t="shared" ref="I265:I317" si="8">G265+E265</f>
        <v>0</v>
      </c>
      <c r="J265" s="265"/>
      <c r="K265" s="48">
        <v>135791</v>
      </c>
      <c r="L265" s="265"/>
      <c r="M265" s="265">
        <v>1985565495</v>
      </c>
      <c r="N265" s="264"/>
      <c r="O265" s="265">
        <v>-2532195309</v>
      </c>
      <c r="P265" s="265"/>
      <c r="Q265" s="265">
        <f t="shared" ref="Q265:Q317" si="9">M265+O265</f>
        <v>-546629814</v>
      </c>
    </row>
    <row r="266" spans="1:17" ht="21.75">
      <c r="A266" s="263" t="s">
        <v>393</v>
      </c>
      <c r="B266" s="264"/>
      <c r="C266" s="265">
        <v>247598</v>
      </c>
      <c r="D266" s="264"/>
      <c r="E266" s="265">
        <v>289688886</v>
      </c>
      <c r="F266" s="48"/>
      <c r="G266" s="265">
        <v>-441000356</v>
      </c>
      <c r="H266" s="264"/>
      <c r="I266" s="265">
        <f t="shared" si="8"/>
        <v>-151311470</v>
      </c>
      <c r="J266" s="265"/>
      <c r="K266" s="48">
        <v>430416</v>
      </c>
      <c r="L266" s="265"/>
      <c r="M266" s="265">
        <v>2842524033</v>
      </c>
      <c r="N266" s="264"/>
      <c r="O266" s="265">
        <v>-3279508589</v>
      </c>
      <c r="P266" s="265"/>
      <c r="Q266" s="265">
        <f t="shared" si="9"/>
        <v>-436984556</v>
      </c>
    </row>
    <row r="267" spans="1:17" ht="21.75">
      <c r="A267" s="263" t="s">
        <v>375</v>
      </c>
      <c r="B267" s="264"/>
      <c r="C267" s="265">
        <v>0</v>
      </c>
      <c r="D267" s="264"/>
      <c r="E267" s="265">
        <v>0</v>
      </c>
      <c r="F267" s="48"/>
      <c r="G267" s="265">
        <v>0</v>
      </c>
      <c r="H267" s="264"/>
      <c r="I267" s="265">
        <f t="shared" si="8"/>
        <v>0</v>
      </c>
      <c r="J267" s="265"/>
      <c r="K267" s="48">
        <v>1255999</v>
      </c>
      <c r="L267" s="265"/>
      <c r="M267" s="265">
        <v>29643764456</v>
      </c>
      <c r="N267" s="264"/>
      <c r="O267" s="265">
        <v>-25994529720</v>
      </c>
      <c r="P267" s="265"/>
      <c r="Q267" s="265">
        <f t="shared" si="9"/>
        <v>3649234736</v>
      </c>
    </row>
    <row r="268" spans="1:17" ht="21.75">
      <c r="A268" s="263" t="s">
        <v>392</v>
      </c>
      <c r="B268" s="264"/>
      <c r="C268" s="265">
        <v>14352</v>
      </c>
      <c r="D268" s="264"/>
      <c r="E268" s="265">
        <v>94587602</v>
      </c>
      <c r="F268" s="48"/>
      <c r="G268" s="265">
        <v>-110931064</v>
      </c>
      <c r="H268" s="264"/>
      <c r="I268" s="265">
        <f t="shared" si="8"/>
        <v>-16343462</v>
      </c>
      <c r="J268" s="265"/>
      <c r="K268" s="48">
        <v>90299</v>
      </c>
      <c r="L268" s="265"/>
      <c r="M268" s="265">
        <v>859350402</v>
      </c>
      <c r="N268" s="264"/>
      <c r="O268" s="265">
        <v>-913731472</v>
      </c>
      <c r="P268" s="265"/>
      <c r="Q268" s="265">
        <f t="shared" si="9"/>
        <v>-54381070</v>
      </c>
    </row>
    <row r="269" spans="1:17" ht="21.75">
      <c r="A269" s="263" t="s">
        <v>367</v>
      </c>
      <c r="B269" s="264"/>
      <c r="C269" s="265">
        <v>0</v>
      </c>
      <c r="D269" s="264"/>
      <c r="E269" s="265">
        <v>0</v>
      </c>
      <c r="F269" s="48"/>
      <c r="G269" s="265">
        <v>0</v>
      </c>
      <c r="H269" s="264"/>
      <c r="I269" s="265">
        <f t="shared" si="8"/>
        <v>0</v>
      </c>
      <c r="J269" s="265"/>
      <c r="K269" s="48">
        <v>191259</v>
      </c>
      <c r="L269" s="265"/>
      <c r="M269" s="265">
        <v>2232383401</v>
      </c>
      <c r="N269" s="264"/>
      <c r="O269" s="265">
        <v>-2412030946</v>
      </c>
      <c r="P269" s="265"/>
      <c r="Q269" s="265">
        <f t="shared" si="9"/>
        <v>-179647545</v>
      </c>
    </row>
    <row r="270" spans="1:17" ht="21.75">
      <c r="A270" s="263" t="s">
        <v>374</v>
      </c>
      <c r="B270" s="264"/>
      <c r="C270" s="265">
        <v>0</v>
      </c>
      <c r="D270" s="264"/>
      <c r="E270" s="265">
        <v>0</v>
      </c>
      <c r="F270" s="48"/>
      <c r="G270" s="265">
        <v>0</v>
      </c>
      <c r="H270" s="264"/>
      <c r="I270" s="265">
        <f t="shared" si="8"/>
        <v>0</v>
      </c>
      <c r="J270" s="265"/>
      <c r="K270" s="48">
        <v>1235991</v>
      </c>
      <c r="L270" s="265"/>
      <c r="M270" s="265">
        <v>5996971704</v>
      </c>
      <c r="N270" s="264"/>
      <c r="O270" s="265">
        <v>-5890360632</v>
      </c>
      <c r="P270" s="265"/>
      <c r="Q270" s="265">
        <f t="shared" si="9"/>
        <v>106611072</v>
      </c>
    </row>
    <row r="271" spans="1:17" ht="21.75">
      <c r="A271" s="263" t="s">
        <v>359</v>
      </c>
      <c r="B271" s="264"/>
      <c r="C271" s="265">
        <v>17046061</v>
      </c>
      <c r="D271" s="264"/>
      <c r="E271" s="265">
        <v>148506330860</v>
      </c>
      <c r="F271" s="48"/>
      <c r="G271" s="265">
        <v>-143073853450</v>
      </c>
      <c r="H271" s="264"/>
      <c r="I271" s="265">
        <f t="shared" si="8"/>
        <v>5432477410</v>
      </c>
      <c r="J271" s="265"/>
      <c r="K271" s="48">
        <v>19374954</v>
      </c>
      <c r="L271" s="265"/>
      <c r="M271" s="265">
        <v>167784443942</v>
      </c>
      <c r="N271" s="264"/>
      <c r="O271" s="265">
        <v>-161930062677</v>
      </c>
      <c r="P271" s="265"/>
      <c r="Q271" s="265">
        <f t="shared" si="9"/>
        <v>5854381265</v>
      </c>
    </row>
    <row r="272" spans="1:17" ht="21.75">
      <c r="A272" s="263" t="s">
        <v>376</v>
      </c>
      <c r="B272" s="264"/>
      <c r="C272" s="265">
        <v>195078</v>
      </c>
      <c r="D272" s="264"/>
      <c r="E272" s="265">
        <v>212236910</v>
      </c>
      <c r="F272" s="48"/>
      <c r="G272" s="265">
        <v>-262513836</v>
      </c>
      <c r="H272" s="264"/>
      <c r="I272" s="265">
        <f t="shared" si="8"/>
        <v>-50276926</v>
      </c>
      <c r="J272" s="265"/>
      <c r="K272" s="48">
        <v>1373501</v>
      </c>
      <c r="L272" s="265"/>
      <c r="M272" s="265">
        <v>1626903266</v>
      </c>
      <c r="N272" s="264"/>
      <c r="O272" s="265">
        <v>-1909345245</v>
      </c>
      <c r="P272" s="265"/>
      <c r="Q272" s="265">
        <f t="shared" si="9"/>
        <v>-282441979</v>
      </c>
    </row>
    <row r="273" spans="1:17" ht="21.75">
      <c r="A273" s="263" t="s">
        <v>386</v>
      </c>
      <c r="B273" s="264"/>
      <c r="C273" s="265">
        <v>0</v>
      </c>
      <c r="D273" s="264"/>
      <c r="E273" s="265">
        <v>0</v>
      </c>
      <c r="F273" s="48"/>
      <c r="G273" s="265">
        <v>0</v>
      </c>
      <c r="H273" s="264"/>
      <c r="I273" s="265">
        <f t="shared" si="8"/>
        <v>0</v>
      </c>
      <c r="J273" s="265"/>
      <c r="K273" s="48">
        <v>349636</v>
      </c>
      <c r="L273" s="265"/>
      <c r="M273" s="265">
        <v>5308054414</v>
      </c>
      <c r="N273" s="264"/>
      <c r="O273" s="265">
        <v>-5966408909</v>
      </c>
      <c r="P273" s="265"/>
      <c r="Q273" s="265">
        <f t="shared" si="9"/>
        <v>-658354495</v>
      </c>
    </row>
    <row r="274" spans="1:17" ht="21.75">
      <c r="A274" s="263" t="s">
        <v>365</v>
      </c>
      <c r="B274" s="264"/>
      <c r="C274" s="265">
        <v>1601011</v>
      </c>
      <c r="D274" s="264"/>
      <c r="E274" s="265">
        <v>14902309550</v>
      </c>
      <c r="F274" s="48"/>
      <c r="G274" s="265">
        <v>-16296626272</v>
      </c>
      <c r="H274" s="264"/>
      <c r="I274" s="265">
        <f t="shared" si="8"/>
        <v>-1394316722</v>
      </c>
      <c r="J274" s="265"/>
      <c r="K274" s="48">
        <v>2000067</v>
      </c>
      <c r="L274" s="265"/>
      <c r="M274" s="265">
        <v>18708233508</v>
      </c>
      <c r="N274" s="264"/>
      <c r="O274" s="265">
        <v>-20358601174</v>
      </c>
      <c r="P274" s="265"/>
      <c r="Q274" s="265">
        <f t="shared" si="9"/>
        <v>-1650367666</v>
      </c>
    </row>
    <row r="275" spans="1:17" ht="21.75">
      <c r="A275" s="263" t="s">
        <v>406</v>
      </c>
      <c r="B275" s="264"/>
      <c r="C275" s="265">
        <v>763630</v>
      </c>
      <c r="D275" s="264"/>
      <c r="E275" s="265">
        <v>1066516424</v>
      </c>
      <c r="F275" s="48"/>
      <c r="G275" s="265">
        <v>-1413076224</v>
      </c>
      <c r="H275" s="264"/>
      <c r="I275" s="265">
        <f t="shared" si="8"/>
        <v>-346559800</v>
      </c>
      <c r="J275" s="265"/>
      <c r="K275" s="48">
        <v>5147229</v>
      </c>
      <c r="L275" s="265"/>
      <c r="M275" s="265">
        <v>8432657265</v>
      </c>
      <c r="N275" s="264"/>
      <c r="O275" s="265">
        <v>-9685466869</v>
      </c>
      <c r="P275" s="265"/>
      <c r="Q275" s="265">
        <f t="shared" si="9"/>
        <v>-1252809604</v>
      </c>
    </row>
    <row r="276" spans="1:17" ht="21.75">
      <c r="A276" s="263" t="s">
        <v>416</v>
      </c>
      <c r="B276" s="264"/>
      <c r="C276" s="265">
        <v>278524</v>
      </c>
      <c r="D276" s="264"/>
      <c r="E276" s="265">
        <v>762273550</v>
      </c>
      <c r="F276" s="48"/>
      <c r="G276" s="265">
        <v>-890005780</v>
      </c>
      <c r="H276" s="264"/>
      <c r="I276" s="265">
        <f t="shared" si="8"/>
        <v>-127732230</v>
      </c>
      <c r="J276" s="265"/>
      <c r="K276" s="48">
        <v>4508878</v>
      </c>
      <c r="L276" s="265"/>
      <c r="M276" s="265">
        <v>15714654382</v>
      </c>
      <c r="N276" s="264"/>
      <c r="O276" s="265">
        <v>-16679952084</v>
      </c>
      <c r="P276" s="265"/>
      <c r="Q276" s="265">
        <f t="shared" si="9"/>
        <v>-965297702</v>
      </c>
    </row>
    <row r="277" spans="1:17" ht="21.75">
      <c r="A277" s="263" t="s">
        <v>410</v>
      </c>
      <c r="B277" s="264"/>
      <c r="C277" s="265">
        <v>0</v>
      </c>
      <c r="D277" s="264"/>
      <c r="E277" s="265">
        <v>0</v>
      </c>
      <c r="F277" s="48"/>
      <c r="G277" s="265">
        <v>0</v>
      </c>
      <c r="H277" s="264"/>
      <c r="I277" s="265">
        <f t="shared" si="8"/>
        <v>0</v>
      </c>
      <c r="J277" s="265"/>
      <c r="K277" s="48">
        <v>1974546</v>
      </c>
      <c r="L277" s="265"/>
      <c r="M277" s="265">
        <v>8143780062</v>
      </c>
      <c r="N277" s="264"/>
      <c r="O277" s="265">
        <v>-8584197692</v>
      </c>
      <c r="P277" s="265"/>
      <c r="Q277" s="265">
        <f t="shared" si="9"/>
        <v>-440417630</v>
      </c>
    </row>
    <row r="278" spans="1:17" ht="21.75">
      <c r="A278" s="263" t="s">
        <v>417</v>
      </c>
      <c r="B278" s="264"/>
      <c r="C278" s="265">
        <v>0</v>
      </c>
      <c r="D278" s="264"/>
      <c r="E278" s="265">
        <v>0</v>
      </c>
      <c r="F278" s="48"/>
      <c r="G278" s="265">
        <v>0</v>
      </c>
      <c r="H278" s="264"/>
      <c r="I278" s="265">
        <f t="shared" si="8"/>
        <v>0</v>
      </c>
      <c r="J278" s="265"/>
      <c r="K278" s="48">
        <v>642320</v>
      </c>
      <c r="L278" s="265"/>
      <c r="M278" s="265">
        <v>16545851002</v>
      </c>
      <c r="N278" s="264"/>
      <c r="O278" s="265">
        <v>-12986645174</v>
      </c>
      <c r="P278" s="265"/>
      <c r="Q278" s="265">
        <f t="shared" si="9"/>
        <v>3559205828</v>
      </c>
    </row>
    <row r="279" spans="1:17" ht="21.75">
      <c r="A279" s="263" t="s">
        <v>415</v>
      </c>
      <c r="B279" s="264"/>
      <c r="C279" s="265">
        <v>0</v>
      </c>
      <c r="D279" s="264"/>
      <c r="E279" s="265">
        <v>0</v>
      </c>
      <c r="F279" s="48"/>
      <c r="G279" s="265">
        <v>0</v>
      </c>
      <c r="H279" s="264"/>
      <c r="I279" s="265">
        <f t="shared" si="8"/>
        <v>0</v>
      </c>
      <c r="J279" s="265"/>
      <c r="K279" s="48">
        <v>303133</v>
      </c>
      <c r="L279" s="265"/>
      <c r="M279" s="265">
        <v>923969990</v>
      </c>
      <c r="N279" s="264"/>
      <c r="O279" s="265">
        <v>-1056073329</v>
      </c>
      <c r="P279" s="265"/>
      <c r="Q279" s="265">
        <f t="shared" si="9"/>
        <v>-132103339</v>
      </c>
    </row>
    <row r="280" spans="1:17" ht="21.75">
      <c r="A280" s="263" t="s">
        <v>427</v>
      </c>
      <c r="B280" s="264"/>
      <c r="C280" s="265">
        <v>1295152</v>
      </c>
      <c r="D280" s="264"/>
      <c r="E280" s="265">
        <v>20822603058</v>
      </c>
      <c r="F280" s="48"/>
      <c r="G280" s="265">
        <v>-11938306809</v>
      </c>
      <c r="H280" s="264"/>
      <c r="I280" s="265">
        <f t="shared" si="8"/>
        <v>8884296249</v>
      </c>
      <c r="J280" s="265"/>
      <c r="K280" s="48">
        <v>4393450</v>
      </c>
      <c r="L280" s="265"/>
      <c r="M280" s="265">
        <v>69305212430</v>
      </c>
      <c r="N280" s="264"/>
      <c r="O280" s="265">
        <v>-40497450529</v>
      </c>
      <c r="P280" s="265"/>
      <c r="Q280" s="265">
        <f t="shared" si="9"/>
        <v>28807761901</v>
      </c>
    </row>
    <row r="281" spans="1:17" ht="21.75">
      <c r="A281" s="263" t="s">
        <v>394</v>
      </c>
      <c r="B281" s="264"/>
      <c r="C281" s="265">
        <v>85644</v>
      </c>
      <c r="D281" s="264"/>
      <c r="E281" s="265">
        <v>98755933</v>
      </c>
      <c r="F281" s="48"/>
      <c r="G281" s="265">
        <v>-132044382</v>
      </c>
      <c r="H281" s="264"/>
      <c r="I281" s="265">
        <f t="shared" si="8"/>
        <v>-33288449</v>
      </c>
      <c r="J281" s="265"/>
      <c r="K281" s="48">
        <v>776162</v>
      </c>
      <c r="L281" s="265"/>
      <c r="M281" s="265">
        <v>920934308</v>
      </c>
      <c r="N281" s="264"/>
      <c r="O281" s="265">
        <v>-1196672641</v>
      </c>
      <c r="P281" s="265"/>
      <c r="Q281" s="265">
        <f t="shared" si="9"/>
        <v>-275738333</v>
      </c>
    </row>
    <row r="282" spans="1:17" ht="21.75">
      <c r="A282" s="263" t="s">
        <v>447</v>
      </c>
      <c r="B282" s="264"/>
      <c r="C282" s="265">
        <v>279320</v>
      </c>
      <c r="D282" s="264"/>
      <c r="E282" s="265">
        <v>443975229</v>
      </c>
      <c r="F282" s="48"/>
      <c r="G282" s="265">
        <v>-542137762</v>
      </c>
      <c r="H282" s="264"/>
      <c r="I282" s="265">
        <f t="shared" si="8"/>
        <v>-98162533</v>
      </c>
      <c r="J282" s="265"/>
      <c r="K282" s="48">
        <v>958823</v>
      </c>
      <c r="L282" s="265"/>
      <c r="M282" s="265">
        <v>1582378768</v>
      </c>
      <c r="N282" s="264"/>
      <c r="O282" s="265">
        <v>-1860998696</v>
      </c>
      <c r="P282" s="265"/>
      <c r="Q282" s="265">
        <f t="shared" si="9"/>
        <v>-278619928</v>
      </c>
    </row>
    <row r="283" spans="1:17" ht="21.75">
      <c r="A283" s="263" t="s">
        <v>425</v>
      </c>
      <c r="B283" s="264"/>
      <c r="C283" s="265">
        <v>35032</v>
      </c>
      <c r="D283" s="264"/>
      <c r="E283" s="265">
        <v>1087539799</v>
      </c>
      <c r="F283" s="48"/>
      <c r="G283" s="265">
        <v>-1407677773</v>
      </c>
      <c r="H283" s="264"/>
      <c r="I283" s="265">
        <f t="shared" si="8"/>
        <v>-320137974</v>
      </c>
      <c r="J283" s="265"/>
      <c r="K283" s="48">
        <v>40699</v>
      </c>
      <c r="L283" s="265"/>
      <c r="M283" s="265">
        <v>1298866365</v>
      </c>
      <c r="N283" s="264"/>
      <c r="O283" s="265">
        <v>-1635392715</v>
      </c>
      <c r="P283" s="265"/>
      <c r="Q283" s="265">
        <f t="shared" si="9"/>
        <v>-336526350</v>
      </c>
    </row>
    <row r="284" spans="1:17" ht="21.75">
      <c r="A284" s="263" t="s">
        <v>468</v>
      </c>
      <c r="B284" s="264"/>
      <c r="C284" s="265">
        <v>0</v>
      </c>
      <c r="D284" s="264"/>
      <c r="E284" s="265">
        <v>0</v>
      </c>
      <c r="F284" s="48"/>
      <c r="G284" s="265">
        <v>0</v>
      </c>
      <c r="H284" s="264"/>
      <c r="I284" s="265">
        <f t="shared" si="8"/>
        <v>0</v>
      </c>
      <c r="J284" s="265"/>
      <c r="K284" s="48">
        <v>2685</v>
      </c>
      <c r="L284" s="265"/>
      <c r="M284" s="265">
        <v>11846374</v>
      </c>
      <c r="N284" s="264"/>
      <c r="O284" s="265">
        <v>-12695313</v>
      </c>
      <c r="P284" s="265"/>
      <c r="Q284" s="265">
        <f t="shared" si="9"/>
        <v>-848939</v>
      </c>
    </row>
    <row r="285" spans="1:17" ht="21.75">
      <c r="A285" s="263" t="s">
        <v>449</v>
      </c>
      <c r="B285" s="264"/>
      <c r="C285" s="265">
        <v>12825</v>
      </c>
      <c r="D285" s="264"/>
      <c r="E285" s="265">
        <v>350716528</v>
      </c>
      <c r="F285" s="48"/>
      <c r="G285" s="265">
        <v>-430036205</v>
      </c>
      <c r="H285" s="264"/>
      <c r="I285" s="265">
        <f t="shared" si="8"/>
        <v>-79319677</v>
      </c>
      <c r="J285" s="265"/>
      <c r="K285" s="48">
        <v>43360</v>
      </c>
      <c r="L285" s="265"/>
      <c r="M285" s="265">
        <v>1194887956</v>
      </c>
      <c r="N285" s="264"/>
      <c r="O285" s="265">
        <v>-1453907978</v>
      </c>
      <c r="P285" s="265"/>
      <c r="Q285" s="265">
        <f t="shared" si="9"/>
        <v>-259020022</v>
      </c>
    </row>
    <row r="286" spans="1:17" ht="21.75">
      <c r="A286" s="263" t="s">
        <v>451</v>
      </c>
      <c r="B286" s="264"/>
      <c r="C286" s="265">
        <v>78434</v>
      </c>
      <c r="D286" s="264"/>
      <c r="E286" s="265">
        <v>536415153</v>
      </c>
      <c r="F286" s="48"/>
      <c r="G286" s="265">
        <v>-609317365</v>
      </c>
      <c r="H286" s="264"/>
      <c r="I286" s="265">
        <f t="shared" si="8"/>
        <v>-72902212</v>
      </c>
      <c r="J286" s="265"/>
      <c r="K286" s="48">
        <v>95477</v>
      </c>
      <c r="L286" s="265"/>
      <c r="M286" s="265">
        <v>665045514</v>
      </c>
      <c r="N286" s="264"/>
      <c r="O286" s="265">
        <v>-741716526</v>
      </c>
      <c r="P286" s="265"/>
      <c r="Q286" s="265">
        <f t="shared" si="9"/>
        <v>-76671012</v>
      </c>
    </row>
    <row r="287" spans="1:17" ht="21.75">
      <c r="A287" s="263" t="s">
        <v>446</v>
      </c>
      <c r="B287" s="264"/>
      <c r="C287" s="265">
        <v>9489</v>
      </c>
      <c r="D287" s="264"/>
      <c r="E287" s="265">
        <v>52354051</v>
      </c>
      <c r="F287" s="48"/>
      <c r="G287" s="265">
        <v>-55329318</v>
      </c>
      <c r="H287" s="264"/>
      <c r="I287" s="265">
        <f t="shared" si="8"/>
        <v>-2975267</v>
      </c>
      <c r="J287" s="265"/>
      <c r="K287" s="48">
        <v>36580</v>
      </c>
      <c r="L287" s="265"/>
      <c r="M287" s="265">
        <v>201671268</v>
      </c>
      <c r="N287" s="264"/>
      <c r="O287" s="265">
        <v>-213293975</v>
      </c>
      <c r="P287" s="265"/>
      <c r="Q287" s="265">
        <f t="shared" si="9"/>
        <v>-11622707</v>
      </c>
    </row>
    <row r="288" spans="1:17" ht="21.75">
      <c r="A288" s="263" t="s">
        <v>448</v>
      </c>
      <c r="B288" s="264"/>
      <c r="C288" s="265">
        <v>0</v>
      </c>
      <c r="D288" s="264"/>
      <c r="E288" s="265">
        <v>0</v>
      </c>
      <c r="F288" s="48"/>
      <c r="G288" s="265">
        <v>0</v>
      </c>
      <c r="H288" s="264"/>
      <c r="I288" s="265">
        <f t="shared" si="8"/>
        <v>0</v>
      </c>
      <c r="J288" s="265"/>
      <c r="K288" s="48">
        <v>544</v>
      </c>
      <c r="L288" s="265"/>
      <c r="M288" s="265">
        <v>36449733</v>
      </c>
      <c r="N288" s="264"/>
      <c r="O288" s="265">
        <v>-41093318</v>
      </c>
      <c r="P288" s="265"/>
      <c r="Q288" s="265">
        <f t="shared" si="9"/>
        <v>-4643585</v>
      </c>
    </row>
    <row r="289" spans="1:17" ht="21.75">
      <c r="A289" s="263" t="s">
        <v>428</v>
      </c>
      <c r="B289" s="264"/>
      <c r="C289" s="265">
        <v>21811</v>
      </c>
      <c r="D289" s="264"/>
      <c r="E289" s="265">
        <v>186458544</v>
      </c>
      <c r="F289" s="48"/>
      <c r="G289" s="265">
        <v>-245251950</v>
      </c>
      <c r="H289" s="264"/>
      <c r="I289" s="265">
        <f t="shared" si="8"/>
        <v>-58793406</v>
      </c>
      <c r="J289" s="265"/>
      <c r="K289" s="48">
        <v>42602</v>
      </c>
      <c r="L289" s="265"/>
      <c r="M289" s="265">
        <v>364777658</v>
      </c>
      <c r="N289" s="264"/>
      <c r="O289" s="265">
        <v>-479034593</v>
      </c>
      <c r="P289" s="265"/>
      <c r="Q289" s="265">
        <f t="shared" si="9"/>
        <v>-114256935</v>
      </c>
    </row>
    <row r="290" spans="1:17" ht="21.75">
      <c r="A290" s="263" t="s">
        <v>426</v>
      </c>
      <c r="B290" s="264"/>
      <c r="C290" s="265">
        <v>0</v>
      </c>
      <c r="D290" s="264"/>
      <c r="E290" s="265">
        <v>0</v>
      </c>
      <c r="F290" s="48"/>
      <c r="G290" s="265">
        <v>0</v>
      </c>
      <c r="H290" s="264"/>
      <c r="I290" s="265">
        <f t="shared" si="8"/>
        <v>0</v>
      </c>
      <c r="J290" s="265"/>
      <c r="K290" s="48">
        <v>14028</v>
      </c>
      <c r="L290" s="265"/>
      <c r="M290" s="265">
        <v>651985220</v>
      </c>
      <c r="N290" s="264"/>
      <c r="O290" s="265">
        <v>-598424975</v>
      </c>
      <c r="P290" s="265"/>
      <c r="Q290" s="265">
        <f t="shared" si="9"/>
        <v>53560245</v>
      </c>
    </row>
    <row r="291" spans="1:17" ht="21.75">
      <c r="A291" s="263" t="s">
        <v>433</v>
      </c>
      <c r="B291" s="264"/>
      <c r="C291" s="265">
        <v>245471</v>
      </c>
      <c r="D291" s="264"/>
      <c r="E291" s="265">
        <v>675176918</v>
      </c>
      <c r="F291" s="48"/>
      <c r="G291" s="265">
        <v>-843104930</v>
      </c>
      <c r="H291" s="264"/>
      <c r="I291" s="265">
        <f t="shared" si="8"/>
        <v>-167928012</v>
      </c>
      <c r="J291" s="265"/>
      <c r="K291" s="48">
        <v>598921</v>
      </c>
      <c r="L291" s="265"/>
      <c r="M291" s="265">
        <v>1681734945</v>
      </c>
      <c r="N291" s="264"/>
      <c r="O291" s="265">
        <v>-2057079034</v>
      </c>
      <c r="P291" s="265"/>
      <c r="Q291" s="265">
        <f t="shared" si="9"/>
        <v>-375344089</v>
      </c>
    </row>
    <row r="292" spans="1:17" ht="21.75">
      <c r="A292" s="263" t="s">
        <v>430</v>
      </c>
      <c r="B292" s="264"/>
      <c r="C292" s="265">
        <v>1892717</v>
      </c>
      <c r="D292" s="264"/>
      <c r="E292" s="265">
        <v>4064534615</v>
      </c>
      <c r="F292" s="48"/>
      <c r="G292" s="265">
        <v>-5575351436</v>
      </c>
      <c r="H292" s="264"/>
      <c r="I292" s="265">
        <f t="shared" si="8"/>
        <v>-1510816821</v>
      </c>
      <c r="J292" s="265"/>
      <c r="K292" s="48">
        <v>8291168</v>
      </c>
      <c r="L292" s="265"/>
      <c r="M292" s="265">
        <v>18299374158</v>
      </c>
      <c r="N292" s="264"/>
      <c r="O292" s="265">
        <v>-24423183926</v>
      </c>
      <c r="P292" s="265"/>
      <c r="Q292" s="265">
        <f t="shared" si="9"/>
        <v>-6123809768</v>
      </c>
    </row>
    <row r="293" spans="1:17" ht="21.75">
      <c r="A293" s="263" t="s">
        <v>432</v>
      </c>
      <c r="B293" s="264"/>
      <c r="C293" s="265">
        <v>0</v>
      </c>
      <c r="D293" s="264"/>
      <c r="E293" s="265">
        <v>0</v>
      </c>
      <c r="F293" s="48"/>
      <c r="G293" s="265">
        <v>0</v>
      </c>
      <c r="H293" s="264"/>
      <c r="I293" s="265">
        <f t="shared" si="8"/>
        <v>0</v>
      </c>
      <c r="J293" s="265"/>
      <c r="K293" s="48">
        <v>2530</v>
      </c>
      <c r="L293" s="265"/>
      <c r="M293" s="265">
        <v>139515628</v>
      </c>
      <c r="N293" s="264"/>
      <c r="O293" s="265">
        <v>-118264989</v>
      </c>
      <c r="P293" s="265"/>
      <c r="Q293" s="265">
        <f t="shared" si="9"/>
        <v>21250639</v>
      </c>
    </row>
    <row r="294" spans="1:17" ht="21.75">
      <c r="A294" s="263" t="s">
        <v>471</v>
      </c>
      <c r="B294" s="264"/>
      <c r="C294" s="265">
        <v>47072</v>
      </c>
      <c r="D294" s="264"/>
      <c r="E294" s="265">
        <v>1509091977</v>
      </c>
      <c r="F294" s="48"/>
      <c r="G294" s="265">
        <v>-1647335925</v>
      </c>
      <c r="H294" s="264"/>
      <c r="I294" s="265">
        <f t="shared" si="8"/>
        <v>-138243948</v>
      </c>
      <c r="J294" s="265"/>
      <c r="K294" s="48">
        <v>57255</v>
      </c>
      <c r="L294" s="265"/>
      <c r="M294" s="265">
        <v>1877287608</v>
      </c>
      <c r="N294" s="264"/>
      <c r="O294" s="265">
        <v>-2003701104</v>
      </c>
      <c r="P294" s="265"/>
      <c r="Q294" s="265">
        <f t="shared" si="9"/>
        <v>-126413496</v>
      </c>
    </row>
    <row r="295" spans="1:17" ht="21.75">
      <c r="A295" s="263" t="s">
        <v>431</v>
      </c>
      <c r="B295" s="264"/>
      <c r="C295" s="265">
        <v>0</v>
      </c>
      <c r="D295" s="264"/>
      <c r="E295" s="265">
        <v>0</v>
      </c>
      <c r="F295" s="48"/>
      <c r="G295" s="265">
        <v>0</v>
      </c>
      <c r="H295" s="264"/>
      <c r="I295" s="265">
        <f t="shared" si="8"/>
        <v>0</v>
      </c>
      <c r="J295" s="265"/>
      <c r="K295" s="48">
        <v>6513</v>
      </c>
      <c r="L295" s="265"/>
      <c r="M295" s="265">
        <v>119160383</v>
      </c>
      <c r="N295" s="264"/>
      <c r="O295" s="265">
        <v>-117310514</v>
      </c>
      <c r="P295" s="265"/>
      <c r="Q295" s="265">
        <f t="shared" si="9"/>
        <v>1849869</v>
      </c>
    </row>
    <row r="296" spans="1:17" ht="21.75">
      <c r="A296" s="263" t="s">
        <v>429</v>
      </c>
      <c r="B296" s="264"/>
      <c r="C296" s="265">
        <v>99597</v>
      </c>
      <c r="D296" s="264"/>
      <c r="E296" s="265">
        <v>595016543</v>
      </c>
      <c r="F296" s="48"/>
      <c r="G296" s="265">
        <v>-639181490</v>
      </c>
      <c r="H296" s="264"/>
      <c r="I296" s="265">
        <f t="shared" si="8"/>
        <v>-44164947</v>
      </c>
      <c r="J296" s="265"/>
      <c r="K296" s="48">
        <v>124695</v>
      </c>
      <c r="L296" s="265"/>
      <c r="M296" s="265">
        <v>759644850</v>
      </c>
      <c r="N296" s="264"/>
      <c r="O296" s="265">
        <v>-800252377</v>
      </c>
      <c r="P296" s="265"/>
      <c r="Q296" s="265">
        <f t="shared" si="9"/>
        <v>-40607527</v>
      </c>
    </row>
    <row r="297" spans="1:17" ht="21.75">
      <c r="A297" s="263" t="s">
        <v>452</v>
      </c>
      <c r="B297" s="264"/>
      <c r="C297" s="265">
        <v>1217165</v>
      </c>
      <c r="D297" s="264"/>
      <c r="E297" s="265">
        <v>2195224739</v>
      </c>
      <c r="F297" s="48"/>
      <c r="G297" s="265">
        <v>-2275479576</v>
      </c>
      <c r="H297" s="264"/>
      <c r="I297" s="265">
        <f t="shared" si="8"/>
        <v>-80254837</v>
      </c>
      <c r="J297" s="265"/>
      <c r="K297" s="48">
        <v>1789829</v>
      </c>
      <c r="L297" s="265"/>
      <c r="M297" s="265">
        <v>3198550577</v>
      </c>
      <c r="N297" s="264"/>
      <c r="O297" s="265">
        <v>-3346070035</v>
      </c>
      <c r="P297" s="265"/>
      <c r="Q297" s="265">
        <f t="shared" si="9"/>
        <v>-147519458</v>
      </c>
    </row>
    <row r="298" spans="1:17" ht="21.75">
      <c r="A298" s="263" t="s">
        <v>434</v>
      </c>
      <c r="B298" s="264"/>
      <c r="C298" s="265">
        <v>4684</v>
      </c>
      <c r="D298" s="264"/>
      <c r="E298" s="265">
        <v>69422903</v>
      </c>
      <c r="F298" s="48"/>
      <c r="G298" s="265">
        <v>-68290553</v>
      </c>
      <c r="H298" s="264"/>
      <c r="I298" s="265">
        <f t="shared" si="8"/>
        <v>1132350</v>
      </c>
      <c r="J298" s="265"/>
      <c r="K298" s="48">
        <v>6680</v>
      </c>
      <c r="L298" s="265"/>
      <c r="M298" s="265">
        <v>101739496</v>
      </c>
      <c r="N298" s="264"/>
      <c r="O298" s="265">
        <v>-97391309</v>
      </c>
      <c r="P298" s="265"/>
      <c r="Q298" s="265">
        <f t="shared" si="9"/>
        <v>4348187</v>
      </c>
    </row>
    <row r="299" spans="1:17" ht="21.75">
      <c r="A299" s="263" t="s">
        <v>466</v>
      </c>
      <c r="B299" s="264"/>
      <c r="C299" s="265">
        <v>0</v>
      </c>
      <c r="D299" s="264"/>
      <c r="E299" s="265">
        <v>0</v>
      </c>
      <c r="F299" s="48"/>
      <c r="G299" s="265">
        <v>0</v>
      </c>
      <c r="H299" s="264"/>
      <c r="I299" s="265">
        <f t="shared" si="8"/>
        <v>0</v>
      </c>
      <c r="J299" s="265"/>
      <c r="K299" s="48">
        <v>114013</v>
      </c>
      <c r="L299" s="265"/>
      <c r="M299" s="265">
        <v>390777789</v>
      </c>
      <c r="N299" s="264"/>
      <c r="O299" s="265">
        <v>-424318399</v>
      </c>
      <c r="P299" s="265"/>
      <c r="Q299" s="265">
        <f t="shared" si="9"/>
        <v>-33540610</v>
      </c>
    </row>
    <row r="300" spans="1:17" ht="21.75">
      <c r="A300" s="263" t="s">
        <v>467</v>
      </c>
      <c r="B300" s="264"/>
      <c r="C300" s="265">
        <v>0</v>
      </c>
      <c r="D300" s="264"/>
      <c r="E300" s="265">
        <v>0</v>
      </c>
      <c r="F300" s="48"/>
      <c r="G300" s="265">
        <v>0</v>
      </c>
      <c r="H300" s="264"/>
      <c r="I300" s="265">
        <f t="shared" si="8"/>
        <v>0</v>
      </c>
      <c r="J300" s="265"/>
      <c r="K300" s="48">
        <v>385953</v>
      </c>
      <c r="L300" s="265"/>
      <c r="M300" s="265">
        <v>926146992</v>
      </c>
      <c r="N300" s="264"/>
      <c r="O300" s="265">
        <v>-988905894</v>
      </c>
      <c r="P300" s="265"/>
      <c r="Q300" s="265">
        <f t="shared" si="9"/>
        <v>-62758902</v>
      </c>
    </row>
    <row r="301" spans="1:17" ht="21.75">
      <c r="A301" s="263" t="s">
        <v>469</v>
      </c>
      <c r="B301" s="264"/>
      <c r="C301" s="265">
        <v>0</v>
      </c>
      <c r="D301" s="264"/>
      <c r="E301" s="265">
        <v>0</v>
      </c>
      <c r="F301" s="48"/>
      <c r="G301" s="265">
        <v>0</v>
      </c>
      <c r="H301" s="264"/>
      <c r="I301" s="265">
        <f t="shared" si="8"/>
        <v>0</v>
      </c>
      <c r="J301" s="265"/>
      <c r="K301" s="48">
        <v>9887</v>
      </c>
      <c r="L301" s="265"/>
      <c r="M301" s="265">
        <v>91893414</v>
      </c>
      <c r="N301" s="264"/>
      <c r="O301" s="265">
        <v>-96485780</v>
      </c>
      <c r="P301" s="265"/>
      <c r="Q301" s="265">
        <f t="shared" si="9"/>
        <v>-4592366</v>
      </c>
    </row>
    <row r="302" spans="1:17" ht="21.75">
      <c r="A302" s="263" t="s">
        <v>465</v>
      </c>
      <c r="B302" s="264"/>
      <c r="C302" s="265">
        <v>53838</v>
      </c>
      <c r="D302" s="264"/>
      <c r="E302" s="265">
        <v>1033840845</v>
      </c>
      <c r="F302" s="48"/>
      <c r="G302" s="265">
        <v>-1069614002</v>
      </c>
      <c r="H302" s="264"/>
      <c r="I302" s="265">
        <f t="shared" si="8"/>
        <v>-35773157</v>
      </c>
      <c r="J302" s="265"/>
      <c r="K302" s="48">
        <v>53838</v>
      </c>
      <c r="L302" s="265"/>
      <c r="M302" s="265">
        <v>1033840845</v>
      </c>
      <c r="N302" s="264"/>
      <c r="O302" s="265">
        <v>-1069614002</v>
      </c>
      <c r="P302" s="265"/>
      <c r="Q302" s="265">
        <f t="shared" si="9"/>
        <v>-35773157</v>
      </c>
    </row>
    <row r="303" spans="1:17" ht="21.75">
      <c r="A303" s="263" t="s">
        <v>464</v>
      </c>
      <c r="B303" s="264"/>
      <c r="C303" s="265">
        <v>147512</v>
      </c>
      <c r="D303" s="264"/>
      <c r="E303" s="265">
        <v>896375990</v>
      </c>
      <c r="F303" s="48"/>
      <c r="G303" s="265">
        <v>-918534785</v>
      </c>
      <c r="H303" s="264"/>
      <c r="I303" s="265">
        <f t="shared" si="8"/>
        <v>-22158795</v>
      </c>
      <c r="J303" s="265"/>
      <c r="K303" s="48">
        <v>147512</v>
      </c>
      <c r="L303" s="265"/>
      <c r="M303" s="265">
        <v>896375990</v>
      </c>
      <c r="N303" s="264"/>
      <c r="O303" s="265">
        <v>-918534785</v>
      </c>
      <c r="P303" s="265"/>
      <c r="Q303" s="265">
        <f t="shared" si="9"/>
        <v>-22158795</v>
      </c>
    </row>
    <row r="304" spans="1:17" ht="21.75">
      <c r="A304" s="263" t="s">
        <v>450</v>
      </c>
      <c r="B304" s="264"/>
      <c r="C304" s="265">
        <v>12972</v>
      </c>
      <c r="D304" s="264"/>
      <c r="E304" s="265">
        <v>274917534</v>
      </c>
      <c r="F304" s="48"/>
      <c r="G304" s="265">
        <v>-316391683</v>
      </c>
      <c r="H304" s="264"/>
      <c r="I304" s="265">
        <f t="shared" si="8"/>
        <v>-41474149</v>
      </c>
      <c r="J304" s="265"/>
      <c r="K304" s="48">
        <v>12972</v>
      </c>
      <c r="L304" s="265"/>
      <c r="M304" s="265">
        <v>274917534</v>
      </c>
      <c r="N304" s="264"/>
      <c r="O304" s="265">
        <v>-316391683</v>
      </c>
      <c r="P304" s="265"/>
      <c r="Q304" s="265">
        <f t="shared" si="9"/>
        <v>-41474149</v>
      </c>
    </row>
    <row r="305" spans="1:17 16356:16378" ht="21.75">
      <c r="A305" s="263" t="s">
        <v>260</v>
      </c>
      <c r="B305" s="264"/>
      <c r="C305" s="265">
        <v>0</v>
      </c>
      <c r="D305" s="264"/>
      <c r="E305" s="265">
        <v>0</v>
      </c>
      <c r="F305" s="48"/>
      <c r="G305" s="265">
        <v>0</v>
      </c>
      <c r="H305" s="264"/>
      <c r="I305" s="265">
        <f t="shared" si="8"/>
        <v>0</v>
      </c>
      <c r="J305" s="265"/>
      <c r="K305" s="48">
        <v>213189</v>
      </c>
      <c r="L305" s="265"/>
      <c r="M305" s="265">
        <v>1161735258</v>
      </c>
      <c r="N305" s="264"/>
      <c r="O305" s="265">
        <v>-1196996775</v>
      </c>
      <c r="P305" s="265"/>
      <c r="Q305" s="265">
        <f t="shared" si="9"/>
        <v>-35261517</v>
      </c>
    </row>
    <row r="306" spans="1:17 16356:16378" ht="21.75">
      <c r="A306" s="263" t="s">
        <v>266</v>
      </c>
      <c r="B306" s="264"/>
      <c r="C306" s="265">
        <v>0</v>
      </c>
      <c r="D306" s="264"/>
      <c r="E306" s="265">
        <v>0</v>
      </c>
      <c r="F306" s="48"/>
      <c r="G306" s="265">
        <v>0</v>
      </c>
      <c r="H306" s="264"/>
      <c r="I306" s="265">
        <f t="shared" si="8"/>
        <v>0</v>
      </c>
      <c r="J306" s="265"/>
      <c r="K306" s="48">
        <v>2898</v>
      </c>
      <c r="L306" s="265"/>
      <c r="M306" s="265">
        <v>53091924</v>
      </c>
      <c r="N306" s="264"/>
      <c r="O306" s="265">
        <v>-53253208</v>
      </c>
      <c r="P306" s="265"/>
      <c r="Q306" s="265">
        <f t="shared" si="9"/>
        <v>-161284</v>
      </c>
    </row>
    <row r="307" spans="1:17 16356:16378" ht="21.75">
      <c r="A307" s="263" t="s">
        <v>268</v>
      </c>
      <c r="B307" s="264"/>
      <c r="C307" s="265">
        <v>0</v>
      </c>
      <c r="D307" s="264"/>
      <c r="E307" s="265">
        <v>0</v>
      </c>
      <c r="F307" s="48"/>
      <c r="G307" s="265">
        <v>0</v>
      </c>
      <c r="H307" s="264"/>
      <c r="I307" s="265">
        <f t="shared" si="8"/>
        <v>0</v>
      </c>
      <c r="J307" s="265"/>
      <c r="K307" s="48">
        <v>89832</v>
      </c>
      <c r="L307" s="265"/>
      <c r="M307" s="265">
        <v>220406034</v>
      </c>
      <c r="N307" s="264"/>
      <c r="O307" s="265">
        <v>-289364453</v>
      </c>
      <c r="P307" s="265"/>
      <c r="Q307" s="265">
        <f t="shared" si="9"/>
        <v>-68958419</v>
      </c>
    </row>
    <row r="308" spans="1:17 16356:16378" ht="21.75">
      <c r="A308" s="263" t="s">
        <v>273</v>
      </c>
      <c r="B308" s="264"/>
      <c r="C308" s="265">
        <v>0</v>
      </c>
      <c r="D308" s="264"/>
      <c r="E308" s="265">
        <v>0</v>
      </c>
      <c r="F308" s="48"/>
      <c r="G308" s="265">
        <v>0</v>
      </c>
      <c r="H308" s="264"/>
      <c r="I308" s="265">
        <f t="shared" si="8"/>
        <v>0</v>
      </c>
      <c r="J308" s="265"/>
      <c r="K308" s="48">
        <v>473707</v>
      </c>
      <c r="L308" s="265"/>
      <c r="M308" s="265">
        <v>1126225244</v>
      </c>
      <c r="N308" s="264"/>
      <c r="O308" s="265">
        <v>-1854831405</v>
      </c>
      <c r="P308" s="265"/>
      <c r="Q308" s="265">
        <f t="shared" si="9"/>
        <v>-728606161</v>
      </c>
    </row>
    <row r="309" spans="1:17 16356:16378" ht="21.75">
      <c r="A309" s="263" t="s">
        <v>267</v>
      </c>
      <c r="B309" s="264"/>
      <c r="C309" s="265">
        <v>0</v>
      </c>
      <c r="D309" s="264"/>
      <c r="E309" s="265">
        <v>0</v>
      </c>
      <c r="F309" s="48"/>
      <c r="G309" s="265">
        <v>0</v>
      </c>
      <c r="H309" s="264"/>
      <c r="I309" s="265">
        <f t="shared" si="8"/>
        <v>0</v>
      </c>
      <c r="J309" s="265"/>
      <c r="K309" s="48">
        <v>252683</v>
      </c>
      <c r="L309" s="265"/>
      <c r="M309" s="265">
        <v>829063770</v>
      </c>
      <c r="N309" s="264"/>
      <c r="O309" s="265">
        <v>-1425685019</v>
      </c>
      <c r="P309" s="265"/>
      <c r="Q309" s="265">
        <f t="shared" si="9"/>
        <v>-596621249</v>
      </c>
    </row>
    <row r="310" spans="1:17 16356:16378" ht="21.75">
      <c r="A310" s="263" t="s">
        <v>287</v>
      </c>
      <c r="B310" s="264"/>
      <c r="C310" s="265">
        <v>0</v>
      </c>
      <c r="D310" s="264"/>
      <c r="E310" s="265">
        <v>0</v>
      </c>
      <c r="F310" s="48"/>
      <c r="G310" s="265">
        <v>0</v>
      </c>
      <c r="H310" s="264"/>
      <c r="I310" s="265">
        <f t="shared" si="8"/>
        <v>0</v>
      </c>
      <c r="J310" s="265"/>
      <c r="K310" s="48">
        <v>2273945</v>
      </c>
      <c r="L310" s="265"/>
      <c r="M310" s="265">
        <v>3917365885</v>
      </c>
      <c r="N310" s="264"/>
      <c r="O310" s="265">
        <v>-3298168572</v>
      </c>
      <c r="P310" s="265"/>
      <c r="Q310" s="265">
        <f t="shared" si="9"/>
        <v>619197313</v>
      </c>
    </row>
    <row r="311" spans="1:17 16356:16378" ht="21.75">
      <c r="A311" s="263" t="s">
        <v>330</v>
      </c>
      <c r="B311" s="264"/>
      <c r="C311" s="265">
        <v>0</v>
      </c>
      <c r="D311" s="264"/>
      <c r="E311" s="265">
        <v>0</v>
      </c>
      <c r="F311" s="48"/>
      <c r="G311" s="265">
        <v>0</v>
      </c>
      <c r="H311" s="264"/>
      <c r="I311" s="265">
        <f t="shared" si="8"/>
        <v>0</v>
      </c>
      <c r="J311" s="265"/>
      <c r="K311" s="48">
        <v>299575</v>
      </c>
      <c r="L311" s="265"/>
      <c r="M311" s="265">
        <v>306192886</v>
      </c>
      <c r="N311" s="264"/>
      <c r="O311" s="265">
        <v>-470036633</v>
      </c>
      <c r="P311" s="265"/>
      <c r="Q311" s="265">
        <f t="shared" si="9"/>
        <v>-163843747</v>
      </c>
    </row>
    <row r="312" spans="1:17 16356:16378" ht="21.75">
      <c r="A312" s="263" t="s">
        <v>408</v>
      </c>
      <c r="B312" s="264"/>
      <c r="C312" s="265">
        <v>0</v>
      </c>
      <c r="D312" s="264"/>
      <c r="E312" s="265">
        <v>0</v>
      </c>
      <c r="F312" s="48"/>
      <c r="G312" s="265">
        <v>0</v>
      </c>
      <c r="H312" s="264"/>
      <c r="I312" s="265">
        <f t="shared" si="8"/>
        <v>0</v>
      </c>
      <c r="J312" s="265"/>
      <c r="K312" s="48">
        <v>748455</v>
      </c>
      <c r="L312" s="265"/>
      <c r="M312" s="265">
        <v>1580203276</v>
      </c>
      <c r="N312" s="264"/>
      <c r="O312" s="265">
        <v>-1603788776</v>
      </c>
      <c r="P312" s="265"/>
      <c r="Q312" s="265">
        <f t="shared" si="9"/>
        <v>-23585500</v>
      </c>
    </row>
    <row r="313" spans="1:17 16356:16378" ht="21.75">
      <c r="A313" s="263" t="s">
        <v>356</v>
      </c>
      <c r="B313" s="264"/>
      <c r="C313" s="265">
        <v>0</v>
      </c>
      <c r="D313" s="264"/>
      <c r="E313" s="265">
        <v>0</v>
      </c>
      <c r="F313" s="48"/>
      <c r="G313" s="265">
        <v>0</v>
      </c>
      <c r="H313" s="264"/>
      <c r="I313" s="265">
        <f t="shared" si="8"/>
        <v>0</v>
      </c>
      <c r="J313" s="265"/>
      <c r="K313" s="48">
        <v>6910</v>
      </c>
      <c r="L313" s="265"/>
      <c r="M313" s="265">
        <v>11436697</v>
      </c>
      <c r="N313" s="264"/>
      <c r="O313" s="265">
        <v>-19942492</v>
      </c>
      <c r="P313" s="265"/>
      <c r="Q313" s="265">
        <f t="shared" si="9"/>
        <v>-8505795</v>
      </c>
    </row>
    <row r="314" spans="1:17 16356:16378" ht="21.75">
      <c r="A314" s="263" t="s">
        <v>409</v>
      </c>
      <c r="B314" s="264"/>
      <c r="C314" s="265">
        <v>0</v>
      </c>
      <c r="D314" s="264"/>
      <c r="E314" s="265">
        <v>0</v>
      </c>
      <c r="F314" s="48"/>
      <c r="G314" s="265">
        <v>0</v>
      </c>
      <c r="H314" s="264"/>
      <c r="I314" s="265">
        <f t="shared" si="8"/>
        <v>0</v>
      </c>
      <c r="J314" s="265"/>
      <c r="K314" s="48">
        <v>19401</v>
      </c>
      <c r="L314" s="265"/>
      <c r="M314" s="265">
        <v>28079612</v>
      </c>
      <c r="N314" s="264"/>
      <c r="O314" s="265">
        <v>-25660368</v>
      </c>
      <c r="P314" s="265"/>
      <c r="Q314" s="265">
        <f t="shared" si="9"/>
        <v>2419244</v>
      </c>
    </row>
    <row r="315" spans="1:17 16356:16378" ht="21.75">
      <c r="A315" s="263" t="s">
        <v>368</v>
      </c>
      <c r="B315" s="264"/>
      <c r="C315" s="265">
        <v>0</v>
      </c>
      <c r="D315" s="264"/>
      <c r="E315" s="265">
        <v>0</v>
      </c>
      <c r="F315" s="48"/>
      <c r="G315" s="265">
        <v>0</v>
      </c>
      <c r="H315" s="264"/>
      <c r="I315" s="265">
        <f t="shared" si="8"/>
        <v>0</v>
      </c>
      <c r="J315" s="265"/>
      <c r="K315" s="48">
        <v>7988</v>
      </c>
      <c r="L315" s="265"/>
      <c r="M315" s="265">
        <v>55216889</v>
      </c>
      <c r="N315" s="264"/>
      <c r="O315" s="265">
        <v>-50037015</v>
      </c>
      <c r="P315" s="265"/>
      <c r="Q315" s="265">
        <f t="shared" si="9"/>
        <v>5179874</v>
      </c>
    </row>
    <row r="316" spans="1:17 16356:16378" ht="21.75">
      <c r="A316" s="263" t="s">
        <v>485</v>
      </c>
      <c r="B316" s="264"/>
      <c r="C316" s="265">
        <v>0</v>
      </c>
      <c r="D316" s="264"/>
      <c r="E316" s="265">
        <v>0</v>
      </c>
      <c r="F316" s="48"/>
      <c r="G316" s="265">
        <v>0</v>
      </c>
      <c r="H316" s="264"/>
      <c r="I316" s="265">
        <f t="shared" si="8"/>
        <v>0</v>
      </c>
      <c r="J316" s="265"/>
      <c r="K316" s="48">
        <v>285155</v>
      </c>
      <c r="L316" s="265"/>
      <c r="M316" s="265">
        <v>1885680349</v>
      </c>
      <c r="N316" s="264"/>
      <c r="O316" s="265">
        <v>-2446431500</v>
      </c>
      <c r="P316" s="265"/>
      <c r="Q316" s="265">
        <f t="shared" si="9"/>
        <v>-560751151</v>
      </c>
    </row>
    <row r="317" spans="1:17 16356:16378" ht="21.75">
      <c r="A317" s="263" t="s">
        <v>435</v>
      </c>
      <c r="B317" s="264"/>
      <c r="C317" s="265">
        <v>0</v>
      </c>
      <c r="D317" s="264"/>
      <c r="E317" s="265">
        <v>0</v>
      </c>
      <c r="F317" s="48"/>
      <c r="G317" s="265">
        <v>0</v>
      </c>
      <c r="H317" s="264"/>
      <c r="I317" s="265">
        <f t="shared" si="8"/>
        <v>0</v>
      </c>
      <c r="J317" s="265"/>
      <c r="K317" s="48">
        <v>17976</v>
      </c>
      <c r="L317" s="265"/>
      <c r="M317" s="265">
        <v>83717618</v>
      </c>
      <c r="N317" s="264"/>
      <c r="O317" s="265">
        <v>-127446047</v>
      </c>
      <c r="P317" s="265"/>
      <c r="Q317" s="265">
        <f t="shared" si="9"/>
        <v>-43728429</v>
      </c>
    </row>
    <row r="318" spans="1:17 16356:16378" ht="22.5" thickBot="1">
      <c r="A318" s="263" t="s">
        <v>2</v>
      </c>
      <c r="B318" s="264"/>
      <c r="C318" s="266"/>
      <c r="D318" s="264"/>
      <c r="E318" s="267">
        <f>SUM(E8:E317)</f>
        <v>768161366284</v>
      </c>
      <c r="F318" s="48"/>
      <c r="G318" s="267">
        <f>SUM(G8:G317)</f>
        <v>-826854671477</v>
      </c>
      <c r="H318" s="264"/>
      <c r="I318" s="267">
        <f>SUM(I8:I317)</f>
        <v>-58693305193</v>
      </c>
      <c r="J318" s="265"/>
      <c r="K318" s="268"/>
      <c r="L318" s="265"/>
      <c r="M318" s="267">
        <f>SUM(M8:M317)</f>
        <v>9253356073118</v>
      </c>
      <c r="N318" s="48"/>
      <c r="O318" s="267">
        <f>SUM(O8:O317)</f>
        <v>-9231352673531</v>
      </c>
      <c r="P318" s="264"/>
      <c r="Q318" s="267">
        <f>SUM(Q8:Q317)</f>
        <v>22003399587</v>
      </c>
      <c r="XEB318" s="12">
        <f>SUM(C318:XEA318)</f>
        <v>-73379811212</v>
      </c>
      <c r="XEX318" s="12">
        <f>SUM(E318:XEW318)</f>
        <v>-146759622424</v>
      </c>
    </row>
    <row r="319" spans="1:17 16356:16378" s="13" customFormat="1" ht="24.75" customHeight="1" thickTop="1">
      <c r="A319" s="266"/>
      <c r="B319" s="266"/>
      <c r="C319" s="266"/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</row>
    <row r="320" spans="1:17 16356:16378" s="13" customFormat="1" ht="24">
      <c r="A320" s="253"/>
      <c r="B320" s="253"/>
      <c r="C320" s="253"/>
      <c r="D320" s="253"/>
      <c r="E320" s="10"/>
      <c r="F320" s="10"/>
      <c r="G320" s="10"/>
      <c r="H320" s="10"/>
      <c r="I320" s="254"/>
      <c r="J320" s="254"/>
      <c r="K320" s="254"/>
      <c r="L320" s="254"/>
      <c r="M320" s="254"/>
      <c r="N320" s="254"/>
      <c r="O320" s="269"/>
      <c r="P320" s="254"/>
      <c r="Q320" s="254"/>
    </row>
    <row r="321" spans="1:17" s="13" customFormat="1" ht="24">
      <c r="A321" s="343" t="s">
        <v>38</v>
      </c>
      <c r="B321" s="344"/>
      <c r="C321" s="344"/>
      <c r="D321" s="344"/>
      <c r="E321" s="344"/>
      <c r="F321" s="344"/>
      <c r="G321" s="344"/>
      <c r="H321" s="344"/>
      <c r="I321" s="344"/>
      <c r="J321" s="344"/>
      <c r="K321" s="344"/>
      <c r="L321" s="344"/>
      <c r="M321" s="344"/>
      <c r="N321" s="344"/>
      <c r="O321" s="344"/>
      <c r="P321" s="344"/>
      <c r="Q321" s="345"/>
    </row>
    <row r="322" spans="1:17" s="13" customFormat="1" ht="24">
      <c r="A322" s="270"/>
      <c r="B322" s="270"/>
      <c r="C322" s="270"/>
      <c r="D322" s="270"/>
      <c r="E322" s="270"/>
      <c r="F322" s="270"/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</row>
    <row r="323" spans="1:17" s="85" customFormat="1" ht="21.75"/>
  </sheetData>
  <autoFilter ref="A7:Q314" xr:uid="{00000000-0009-0000-0000-000007000000}">
    <sortState xmlns:xlrd2="http://schemas.microsoft.com/office/spreadsheetml/2017/richdata2" ref="A8:Q239">
      <sortCondition ref="A7"/>
    </sortState>
  </autoFilter>
  <mergeCells count="6">
    <mergeCell ref="A321:Q321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Q298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21.75"/>
  <cols>
    <col min="1" max="1" width="31.140625" style="76" bestFit="1" customWidth="1"/>
    <col min="2" max="2" width="0.5703125" style="76" customWidth="1"/>
    <col min="3" max="3" width="15.42578125" style="93" bestFit="1" customWidth="1"/>
    <col min="4" max="4" width="0.85546875" style="93" customWidth="1"/>
    <col min="5" max="5" width="26.5703125" style="93" bestFit="1" customWidth="1"/>
    <col min="6" max="6" width="0.85546875" style="93" customWidth="1"/>
    <col min="7" max="7" width="27.28515625" style="93" bestFit="1" customWidth="1"/>
    <col min="8" max="8" width="1.28515625" style="93" customWidth="1"/>
    <col min="9" max="9" width="26.7109375" style="97" bestFit="1" customWidth="1"/>
    <col min="10" max="10" width="1" style="97" customWidth="1"/>
    <col min="11" max="11" width="18.85546875" style="93" bestFit="1" customWidth="1"/>
    <col min="12" max="12" width="1.140625" style="93" customWidth="1"/>
    <col min="13" max="13" width="26" style="93" bestFit="1" customWidth="1"/>
    <col min="14" max="14" width="1.42578125" style="93" customWidth="1"/>
    <col min="15" max="15" width="26.7109375" style="93" bestFit="1" customWidth="1"/>
    <col min="16" max="16" width="1.140625" style="93" customWidth="1"/>
    <col min="17" max="17" width="24.7109375" style="93" bestFit="1" customWidth="1"/>
    <col min="18" max="16384" width="9.140625" style="11"/>
  </cols>
  <sheetData>
    <row r="1" spans="1:17" ht="22.5">
      <c r="A1" s="325" t="s">
        <v>77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2.5">
      <c r="A2" s="325" t="s">
        <v>49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</row>
    <row r="3" spans="1:17" ht="22.5">
      <c r="A3" s="325" t="str">
        <f>'[1] سهام'!B3</f>
        <v>برای ماه منتهی به 1403/02/31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 ht="22.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>
      <c r="A5" s="306" t="s">
        <v>494</v>
      </c>
      <c r="B5" s="306"/>
      <c r="C5" s="306"/>
      <c r="D5" s="306"/>
      <c r="E5" s="306"/>
      <c r="F5" s="306"/>
      <c r="G5" s="306"/>
      <c r="H5" s="138"/>
    </row>
    <row r="6" spans="1:17" ht="23.25" thickBot="1">
      <c r="A6" s="91"/>
      <c r="B6" s="91"/>
      <c r="C6" s="353" t="s">
        <v>497</v>
      </c>
      <c r="D6" s="353"/>
      <c r="E6" s="353"/>
      <c r="F6" s="353"/>
      <c r="G6" s="353"/>
      <c r="H6" s="353"/>
      <c r="I6" s="353"/>
      <c r="J6" s="137"/>
      <c r="K6" s="354" t="s">
        <v>498</v>
      </c>
      <c r="L6" s="354"/>
      <c r="M6" s="354"/>
      <c r="N6" s="354"/>
      <c r="O6" s="354"/>
      <c r="P6" s="354"/>
      <c r="Q6" s="354"/>
    </row>
    <row r="7" spans="1:17" ht="44.25" thickBot="1">
      <c r="A7" s="184" t="s">
        <v>33</v>
      </c>
      <c r="B7" s="184"/>
      <c r="C7" s="96" t="s">
        <v>3</v>
      </c>
      <c r="D7" s="97"/>
      <c r="E7" s="95" t="s">
        <v>18</v>
      </c>
      <c r="F7" s="97"/>
      <c r="G7" s="96" t="s">
        <v>37</v>
      </c>
      <c r="H7" s="97" t="s">
        <v>327</v>
      </c>
      <c r="I7" s="95" t="s">
        <v>228</v>
      </c>
      <c r="J7" s="95"/>
      <c r="K7" s="96" t="s">
        <v>3</v>
      </c>
      <c r="L7" s="97"/>
      <c r="M7" s="95" t="s">
        <v>18</v>
      </c>
      <c r="N7" s="97"/>
      <c r="O7" s="96" t="s">
        <v>37</v>
      </c>
      <c r="P7" s="97"/>
      <c r="Q7" s="95" t="s">
        <v>228</v>
      </c>
    </row>
    <row r="8" spans="1:17">
      <c r="A8" s="173" t="s">
        <v>272</v>
      </c>
      <c r="C8" s="85">
        <v>1966134</v>
      </c>
      <c r="D8" s="85"/>
      <c r="E8" s="85">
        <v>29844230131</v>
      </c>
      <c r="F8" s="85"/>
      <c r="G8" s="85">
        <v>-29545926594</v>
      </c>
      <c r="H8" s="85">
        <v>-7916139170</v>
      </c>
      <c r="I8" s="94">
        <f>E8+G8</f>
        <v>298303537</v>
      </c>
      <c r="J8" s="94"/>
      <c r="K8" s="85">
        <v>1966134</v>
      </c>
      <c r="L8" s="85"/>
      <c r="M8" s="85">
        <v>29844230131</v>
      </c>
      <c r="N8" s="85"/>
      <c r="O8" s="85">
        <v>-32224785604</v>
      </c>
      <c r="P8" s="85"/>
      <c r="Q8" s="85">
        <f>M8+O8</f>
        <v>-2380555473</v>
      </c>
    </row>
    <row r="9" spans="1:17">
      <c r="A9" s="173" t="s">
        <v>425</v>
      </c>
      <c r="C9" s="85">
        <v>1329667</v>
      </c>
      <c r="D9" s="85"/>
      <c r="E9" s="85">
        <v>39679099553</v>
      </c>
      <c r="F9" s="85"/>
      <c r="G9" s="85">
        <v>-42667575270</v>
      </c>
      <c r="H9" s="85">
        <v>-1936256999</v>
      </c>
      <c r="I9" s="94">
        <f t="shared" ref="I9:I72" si="0">E9+G9</f>
        <v>-2988475717</v>
      </c>
      <c r="J9" s="94"/>
      <c r="K9" s="85">
        <v>1329667</v>
      </c>
      <c r="L9" s="85"/>
      <c r="M9" s="85">
        <v>39679099553</v>
      </c>
      <c r="N9" s="85"/>
      <c r="O9" s="85">
        <v>-53429512507</v>
      </c>
      <c r="P9" s="85"/>
      <c r="Q9" s="85">
        <f t="shared" ref="Q9:Q72" si="1">M9+O9</f>
        <v>-13750412954</v>
      </c>
    </row>
    <row r="10" spans="1:17">
      <c r="A10" s="173" t="s">
        <v>248</v>
      </c>
      <c r="C10" s="85">
        <v>3619918</v>
      </c>
      <c r="D10" s="85"/>
      <c r="E10" s="85">
        <v>42820715909</v>
      </c>
      <c r="F10" s="85"/>
      <c r="G10" s="85">
        <v>-50413296629</v>
      </c>
      <c r="H10" s="85">
        <v>-3071056837</v>
      </c>
      <c r="I10" s="94">
        <f t="shared" si="0"/>
        <v>-7592580720</v>
      </c>
      <c r="J10" s="94"/>
      <c r="K10" s="85">
        <v>3619918</v>
      </c>
      <c r="L10" s="85"/>
      <c r="M10" s="85">
        <v>42820715909</v>
      </c>
      <c r="N10" s="85"/>
      <c r="O10" s="85">
        <v>-55247504935</v>
      </c>
      <c r="P10" s="85"/>
      <c r="Q10" s="85">
        <f t="shared" si="1"/>
        <v>-12426789026</v>
      </c>
    </row>
    <row r="11" spans="1:17">
      <c r="A11" s="173" t="s">
        <v>382</v>
      </c>
      <c r="C11" s="85">
        <v>1103030</v>
      </c>
      <c r="D11" s="85"/>
      <c r="E11" s="85">
        <v>12422970792</v>
      </c>
      <c r="F11" s="85"/>
      <c r="G11" s="85">
        <v>-15164928284</v>
      </c>
      <c r="H11" s="85">
        <v>-24247525582</v>
      </c>
      <c r="I11" s="94">
        <f t="shared" si="0"/>
        <v>-2741957492</v>
      </c>
      <c r="J11" s="94"/>
      <c r="K11" s="85">
        <v>1103030</v>
      </c>
      <c r="L11" s="85"/>
      <c r="M11" s="85">
        <v>12422970792</v>
      </c>
      <c r="N11" s="85"/>
      <c r="O11" s="85">
        <v>-10716619047</v>
      </c>
      <c r="P11" s="85"/>
      <c r="Q11" s="85">
        <f t="shared" si="1"/>
        <v>1706351745</v>
      </c>
    </row>
    <row r="12" spans="1:17">
      <c r="A12" s="173" t="s">
        <v>259</v>
      </c>
      <c r="C12" s="85">
        <v>6909108</v>
      </c>
      <c r="D12" s="85"/>
      <c r="E12" s="85">
        <v>23852559863</v>
      </c>
      <c r="F12" s="85"/>
      <c r="G12" s="85">
        <v>-23216829681</v>
      </c>
      <c r="H12" s="85">
        <v>-15815703967</v>
      </c>
      <c r="I12" s="94">
        <f t="shared" si="0"/>
        <v>635730182</v>
      </c>
      <c r="J12" s="94"/>
      <c r="K12" s="85">
        <v>6909108</v>
      </c>
      <c r="L12" s="85"/>
      <c r="M12" s="85">
        <v>23852559863</v>
      </c>
      <c r="N12" s="85"/>
      <c r="O12" s="85">
        <v>-29604291893</v>
      </c>
      <c r="P12" s="85"/>
      <c r="Q12" s="85">
        <f t="shared" si="1"/>
        <v>-5751732030</v>
      </c>
    </row>
    <row r="13" spans="1:17">
      <c r="A13" s="173" t="s">
        <v>240</v>
      </c>
      <c r="C13" s="85">
        <v>16026151</v>
      </c>
      <c r="D13" s="85"/>
      <c r="E13" s="85">
        <v>63532012066</v>
      </c>
      <c r="F13" s="85"/>
      <c r="G13" s="85">
        <v>-69383936306</v>
      </c>
      <c r="H13" s="85">
        <v>-45306747252</v>
      </c>
      <c r="I13" s="94">
        <f t="shared" si="0"/>
        <v>-5851924240</v>
      </c>
      <c r="J13" s="94"/>
      <c r="K13" s="85">
        <v>16026151</v>
      </c>
      <c r="L13" s="85"/>
      <c r="M13" s="85">
        <v>63532012066</v>
      </c>
      <c r="N13" s="85"/>
      <c r="O13" s="85">
        <v>-68903726444</v>
      </c>
      <c r="P13" s="85"/>
      <c r="Q13" s="85">
        <f t="shared" si="1"/>
        <v>-5371714378</v>
      </c>
    </row>
    <row r="14" spans="1:17">
      <c r="A14" s="173" t="s">
        <v>140</v>
      </c>
      <c r="C14" s="85">
        <v>6222812</v>
      </c>
      <c r="D14" s="85"/>
      <c r="E14" s="85">
        <v>35753844636</v>
      </c>
      <c r="F14" s="85"/>
      <c r="G14" s="85">
        <v>-35054702237</v>
      </c>
      <c r="H14" s="85">
        <v>-48992878931</v>
      </c>
      <c r="I14" s="94">
        <f t="shared" si="0"/>
        <v>699142399</v>
      </c>
      <c r="J14" s="94"/>
      <c r="K14" s="85">
        <v>6222812</v>
      </c>
      <c r="L14" s="85"/>
      <c r="M14" s="85">
        <v>35753844636</v>
      </c>
      <c r="N14" s="85"/>
      <c r="O14" s="85">
        <v>-25580068150</v>
      </c>
      <c r="P14" s="85"/>
      <c r="Q14" s="85">
        <f t="shared" si="1"/>
        <v>10173776486</v>
      </c>
    </row>
    <row r="15" spans="1:17">
      <c r="A15" s="173" t="s">
        <v>500</v>
      </c>
      <c r="C15" s="85">
        <v>30009</v>
      </c>
      <c r="D15" s="85"/>
      <c r="E15" s="85">
        <v>998425045</v>
      </c>
      <c r="F15" s="85"/>
      <c r="G15" s="85">
        <v>-1011069497</v>
      </c>
      <c r="H15" s="85">
        <v>-49458513231</v>
      </c>
      <c r="I15" s="94">
        <f t="shared" si="0"/>
        <v>-12644452</v>
      </c>
      <c r="J15" s="94"/>
      <c r="K15" s="85">
        <v>30009</v>
      </c>
      <c r="L15" s="85"/>
      <c r="M15" s="85">
        <v>998425045</v>
      </c>
      <c r="N15" s="85"/>
      <c r="O15" s="85">
        <v>-1011069497</v>
      </c>
      <c r="P15" s="85"/>
      <c r="Q15" s="85">
        <f t="shared" si="1"/>
        <v>-12644452</v>
      </c>
    </row>
    <row r="16" spans="1:17">
      <c r="A16" s="173" t="s">
        <v>123</v>
      </c>
      <c r="C16" s="85">
        <v>858513</v>
      </c>
      <c r="D16" s="85"/>
      <c r="E16" s="85">
        <v>3791677741</v>
      </c>
      <c r="F16" s="85"/>
      <c r="G16" s="85">
        <v>-3770342620</v>
      </c>
      <c r="H16" s="85">
        <v>-12934894159</v>
      </c>
      <c r="I16" s="94">
        <f t="shared" si="0"/>
        <v>21335121</v>
      </c>
      <c r="J16" s="94"/>
      <c r="K16" s="85">
        <v>858513</v>
      </c>
      <c r="L16" s="85"/>
      <c r="M16" s="85">
        <v>3791677741</v>
      </c>
      <c r="N16" s="85"/>
      <c r="O16" s="85">
        <v>-3886012781</v>
      </c>
      <c r="P16" s="85"/>
      <c r="Q16" s="85">
        <f t="shared" si="1"/>
        <v>-94335040</v>
      </c>
    </row>
    <row r="17" spans="1:17">
      <c r="A17" s="173" t="s">
        <v>215</v>
      </c>
      <c r="C17" s="85">
        <v>6458262</v>
      </c>
      <c r="D17" s="85"/>
      <c r="E17" s="85">
        <v>46158616106</v>
      </c>
      <c r="F17" s="85"/>
      <c r="G17" s="85">
        <v>-48084566709</v>
      </c>
      <c r="H17" s="85">
        <v>-3405221259</v>
      </c>
      <c r="I17" s="94">
        <f t="shared" si="0"/>
        <v>-1925950603</v>
      </c>
      <c r="J17" s="94"/>
      <c r="K17" s="85">
        <v>6458262</v>
      </c>
      <c r="L17" s="85"/>
      <c r="M17" s="85">
        <v>46158616106</v>
      </c>
      <c r="N17" s="85"/>
      <c r="O17" s="85">
        <v>-52523920060</v>
      </c>
      <c r="P17" s="85"/>
      <c r="Q17" s="85">
        <f t="shared" si="1"/>
        <v>-6365303954</v>
      </c>
    </row>
    <row r="18" spans="1:17">
      <c r="A18" s="173" t="s">
        <v>391</v>
      </c>
      <c r="C18" s="85">
        <v>5062284</v>
      </c>
      <c r="D18" s="85"/>
      <c r="E18" s="85">
        <v>25513068494</v>
      </c>
      <c r="F18" s="85"/>
      <c r="G18" s="85">
        <v>-26167249735</v>
      </c>
      <c r="H18" s="85">
        <v>-11685628851</v>
      </c>
      <c r="I18" s="94">
        <f t="shared" si="0"/>
        <v>-654181241</v>
      </c>
      <c r="J18" s="94"/>
      <c r="K18" s="85">
        <v>5062284</v>
      </c>
      <c r="L18" s="85"/>
      <c r="M18" s="85">
        <v>25513068494</v>
      </c>
      <c r="N18" s="85"/>
      <c r="O18" s="85">
        <v>-33397374605</v>
      </c>
      <c r="P18" s="85"/>
      <c r="Q18" s="85">
        <f t="shared" si="1"/>
        <v>-7884306111</v>
      </c>
    </row>
    <row r="19" spans="1:17">
      <c r="A19" s="173" t="s">
        <v>85</v>
      </c>
      <c r="C19" s="85">
        <v>2017723</v>
      </c>
      <c r="D19" s="85"/>
      <c r="E19" s="85">
        <v>43343556220</v>
      </c>
      <c r="F19" s="85"/>
      <c r="G19" s="85">
        <v>-44867901557</v>
      </c>
      <c r="H19" s="85">
        <v>-72145527788</v>
      </c>
      <c r="I19" s="94">
        <f t="shared" si="0"/>
        <v>-1524345337</v>
      </c>
      <c r="J19" s="94"/>
      <c r="K19" s="85">
        <v>2017723</v>
      </c>
      <c r="L19" s="85"/>
      <c r="M19" s="85">
        <v>43343556220</v>
      </c>
      <c r="N19" s="85"/>
      <c r="O19" s="85">
        <v>-41513615039</v>
      </c>
      <c r="P19" s="85"/>
      <c r="Q19" s="85">
        <f t="shared" si="1"/>
        <v>1829941181</v>
      </c>
    </row>
    <row r="20" spans="1:17">
      <c r="A20" s="173" t="s">
        <v>433</v>
      </c>
      <c r="C20" s="85">
        <v>9316956</v>
      </c>
      <c r="D20" s="85"/>
      <c r="E20" s="85">
        <v>24867181504</v>
      </c>
      <c r="F20" s="85"/>
      <c r="G20" s="85">
        <v>-26437767781</v>
      </c>
      <c r="H20" s="85">
        <v>-26854671217</v>
      </c>
      <c r="I20" s="94">
        <f t="shared" si="0"/>
        <v>-1570586277</v>
      </c>
      <c r="J20" s="94"/>
      <c r="K20" s="85">
        <v>9316956</v>
      </c>
      <c r="L20" s="85"/>
      <c r="M20" s="85">
        <v>24867181504</v>
      </c>
      <c r="N20" s="85"/>
      <c r="O20" s="85">
        <v>-32000405497</v>
      </c>
      <c r="P20" s="85"/>
      <c r="Q20" s="85">
        <f t="shared" si="1"/>
        <v>-7133223993</v>
      </c>
    </row>
    <row r="21" spans="1:17">
      <c r="A21" s="173" t="s">
        <v>113</v>
      </c>
      <c r="C21" s="85">
        <v>3190014</v>
      </c>
      <c r="D21" s="85"/>
      <c r="E21" s="85">
        <v>51814686034</v>
      </c>
      <c r="F21" s="85"/>
      <c r="G21" s="85">
        <v>-55239402122</v>
      </c>
      <c r="H21" s="85">
        <v>-12821684308</v>
      </c>
      <c r="I21" s="94">
        <f t="shared" si="0"/>
        <v>-3424716088</v>
      </c>
      <c r="J21" s="94"/>
      <c r="K21" s="85">
        <v>3190014</v>
      </c>
      <c r="L21" s="85"/>
      <c r="M21" s="85">
        <v>51814686034</v>
      </c>
      <c r="N21" s="85"/>
      <c r="O21" s="85">
        <v>-71669525322</v>
      </c>
      <c r="P21" s="85"/>
      <c r="Q21" s="85">
        <f t="shared" si="1"/>
        <v>-19854839288</v>
      </c>
    </row>
    <row r="22" spans="1:17">
      <c r="A22" s="173" t="s">
        <v>157</v>
      </c>
      <c r="C22" s="85">
        <v>42233291</v>
      </c>
      <c r="D22" s="85"/>
      <c r="E22" s="85">
        <v>39043262718</v>
      </c>
      <c r="F22" s="85"/>
      <c r="G22" s="85">
        <v>-42309192106</v>
      </c>
      <c r="H22" s="85">
        <v>-108615507915</v>
      </c>
      <c r="I22" s="94">
        <f t="shared" si="0"/>
        <v>-3265929388</v>
      </c>
      <c r="J22" s="94"/>
      <c r="K22" s="85">
        <v>42233291</v>
      </c>
      <c r="L22" s="85"/>
      <c r="M22" s="85">
        <v>39043262718</v>
      </c>
      <c r="N22" s="85"/>
      <c r="O22" s="85">
        <v>-59001016326</v>
      </c>
      <c r="P22" s="85"/>
      <c r="Q22" s="85">
        <f t="shared" si="1"/>
        <v>-19957753608</v>
      </c>
    </row>
    <row r="23" spans="1:17">
      <c r="A23" s="173" t="s">
        <v>448</v>
      </c>
      <c r="C23" s="85">
        <v>131241</v>
      </c>
      <c r="D23" s="85"/>
      <c r="E23" s="85">
        <v>7102248722</v>
      </c>
      <c r="F23" s="85"/>
      <c r="G23" s="85">
        <v>-7827606967</v>
      </c>
      <c r="H23" s="85">
        <v>-223118500195</v>
      </c>
      <c r="I23" s="94">
        <f t="shared" si="0"/>
        <v>-725358245</v>
      </c>
      <c r="J23" s="94"/>
      <c r="K23" s="85">
        <v>131241</v>
      </c>
      <c r="L23" s="85"/>
      <c r="M23" s="85">
        <v>7102248722</v>
      </c>
      <c r="N23" s="85"/>
      <c r="O23" s="85">
        <v>-9913838550</v>
      </c>
      <c r="P23" s="85"/>
      <c r="Q23" s="85">
        <f t="shared" si="1"/>
        <v>-2811589828</v>
      </c>
    </row>
    <row r="24" spans="1:17">
      <c r="A24" s="173" t="s">
        <v>106</v>
      </c>
      <c r="C24" s="85">
        <v>806460</v>
      </c>
      <c r="D24" s="85"/>
      <c r="E24" s="85">
        <v>40411759395</v>
      </c>
      <c r="F24" s="85"/>
      <c r="G24" s="85">
        <v>-40764490482</v>
      </c>
      <c r="H24" s="85">
        <v>-47517103471</v>
      </c>
      <c r="I24" s="94">
        <f t="shared" si="0"/>
        <v>-352731087</v>
      </c>
      <c r="J24" s="94"/>
      <c r="K24" s="85">
        <v>806460</v>
      </c>
      <c r="L24" s="85"/>
      <c r="M24" s="85">
        <v>40411759395</v>
      </c>
      <c r="N24" s="85"/>
      <c r="O24" s="85">
        <v>-39493722054</v>
      </c>
      <c r="P24" s="85"/>
      <c r="Q24" s="85">
        <f t="shared" si="1"/>
        <v>918037341</v>
      </c>
    </row>
    <row r="25" spans="1:17">
      <c r="A25" s="173" t="s">
        <v>407</v>
      </c>
      <c r="C25" s="85">
        <v>12405934</v>
      </c>
      <c r="D25" s="85"/>
      <c r="E25" s="85">
        <v>30028709021</v>
      </c>
      <c r="F25" s="85"/>
      <c r="G25" s="85">
        <v>-29535257590</v>
      </c>
      <c r="H25" s="85">
        <v>-11058787401</v>
      </c>
      <c r="I25" s="94">
        <f t="shared" si="0"/>
        <v>493451431</v>
      </c>
      <c r="J25" s="94"/>
      <c r="K25" s="85">
        <v>12405934</v>
      </c>
      <c r="L25" s="85"/>
      <c r="M25" s="85">
        <v>30028709021</v>
      </c>
      <c r="N25" s="85"/>
      <c r="O25" s="85">
        <v>-30880898596</v>
      </c>
      <c r="P25" s="85"/>
      <c r="Q25" s="85">
        <f t="shared" si="1"/>
        <v>-852189575</v>
      </c>
    </row>
    <row r="26" spans="1:17">
      <c r="A26" s="173" t="s">
        <v>141</v>
      </c>
      <c r="C26" s="85">
        <v>929278</v>
      </c>
      <c r="D26" s="85"/>
      <c r="E26" s="85">
        <v>18290226160</v>
      </c>
      <c r="F26" s="85"/>
      <c r="G26" s="85">
        <v>-17846826741</v>
      </c>
      <c r="H26" s="85">
        <v>-27067271732</v>
      </c>
      <c r="I26" s="94">
        <f t="shared" si="0"/>
        <v>443399419</v>
      </c>
      <c r="J26" s="94"/>
      <c r="K26" s="85">
        <v>929278</v>
      </c>
      <c r="L26" s="85"/>
      <c r="M26" s="85">
        <v>18290226160</v>
      </c>
      <c r="N26" s="85"/>
      <c r="O26" s="85">
        <v>-18745301134</v>
      </c>
      <c r="P26" s="85"/>
      <c r="Q26" s="85">
        <f t="shared" si="1"/>
        <v>-455074974</v>
      </c>
    </row>
    <row r="27" spans="1:17">
      <c r="A27" s="173" t="s">
        <v>237</v>
      </c>
      <c r="C27" s="85">
        <v>1062591</v>
      </c>
      <c r="D27" s="85"/>
      <c r="E27" s="85">
        <v>10552123153</v>
      </c>
      <c r="F27" s="85"/>
      <c r="G27" s="85">
        <v>-11428826075</v>
      </c>
      <c r="H27" s="85">
        <v>-40260462699</v>
      </c>
      <c r="I27" s="94">
        <f t="shared" si="0"/>
        <v>-876702922</v>
      </c>
      <c r="J27" s="94"/>
      <c r="K27" s="85">
        <v>1062591</v>
      </c>
      <c r="L27" s="85"/>
      <c r="M27" s="85">
        <v>10552123153</v>
      </c>
      <c r="N27" s="85"/>
      <c r="O27" s="85">
        <v>-15038745343</v>
      </c>
      <c r="P27" s="85"/>
      <c r="Q27" s="85">
        <f t="shared" si="1"/>
        <v>-4486622190</v>
      </c>
    </row>
    <row r="28" spans="1:17">
      <c r="A28" s="173" t="s">
        <v>181</v>
      </c>
      <c r="C28" s="85">
        <v>7301228</v>
      </c>
      <c r="D28" s="85"/>
      <c r="E28" s="85">
        <v>24473253360</v>
      </c>
      <c r="F28" s="85"/>
      <c r="G28" s="85">
        <v>-26803231247</v>
      </c>
      <c r="H28" s="85">
        <v>28249587204</v>
      </c>
      <c r="I28" s="94">
        <f t="shared" si="0"/>
        <v>-2329977887</v>
      </c>
      <c r="J28" s="94"/>
      <c r="K28" s="85">
        <v>7301228</v>
      </c>
      <c r="L28" s="85"/>
      <c r="M28" s="85">
        <v>24473253360</v>
      </c>
      <c r="N28" s="85"/>
      <c r="O28" s="85">
        <v>-28582111471</v>
      </c>
      <c r="P28" s="85"/>
      <c r="Q28" s="85">
        <f t="shared" si="1"/>
        <v>-4108858111</v>
      </c>
    </row>
    <row r="29" spans="1:17">
      <c r="A29" s="173" t="s">
        <v>167</v>
      </c>
      <c r="C29" s="85">
        <v>2150177</v>
      </c>
      <c r="D29" s="85"/>
      <c r="E29" s="85">
        <v>51019342881</v>
      </c>
      <c r="F29" s="85"/>
      <c r="G29" s="85">
        <v>-56437577128</v>
      </c>
      <c r="H29" s="85">
        <v>26039058237</v>
      </c>
      <c r="I29" s="94">
        <f t="shared" si="0"/>
        <v>-5418234247</v>
      </c>
      <c r="J29" s="94"/>
      <c r="K29" s="85">
        <v>2150177</v>
      </c>
      <c r="L29" s="85"/>
      <c r="M29" s="85">
        <v>51019342881</v>
      </c>
      <c r="N29" s="85"/>
      <c r="O29" s="85">
        <v>-60485025576</v>
      </c>
      <c r="P29" s="85"/>
      <c r="Q29" s="85">
        <f t="shared" si="1"/>
        <v>-9465682695</v>
      </c>
    </row>
    <row r="30" spans="1:17">
      <c r="A30" s="173" t="s">
        <v>463</v>
      </c>
      <c r="C30" s="85">
        <v>201382</v>
      </c>
      <c r="D30" s="85"/>
      <c r="E30" s="85">
        <v>1221121045</v>
      </c>
      <c r="F30" s="85"/>
      <c r="G30" s="85">
        <v>-1283178015</v>
      </c>
      <c r="H30" s="85">
        <v>63540253820</v>
      </c>
      <c r="I30" s="94">
        <f t="shared" si="0"/>
        <v>-62056970</v>
      </c>
      <c r="J30" s="94"/>
      <c r="K30" s="85">
        <v>201382</v>
      </c>
      <c r="L30" s="85"/>
      <c r="M30" s="85">
        <v>1221121045</v>
      </c>
      <c r="N30" s="85"/>
      <c r="O30" s="85">
        <v>-1368241732</v>
      </c>
      <c r="P30" s="85"/>
      <c r="Q30" s="85">
        <f t="shared" si="1"/>
        <v>-147120687</v>
      </c>
    </row>
    <row r="31" spans="1:17">
      <c r="A31" s="173" t="s">
        <v>360</v>
      </c>
      <c r="C31" s="85">
        <v>22826382</v>
      </c>
      <c r="D31" s="85"/>
      <c r="E31" s="85">
        <v>33218987204</v>
      </c>
      <c r="F31" s="85"/>
      <c r="G31" s="85">
        <v>-26631486018</v>
      </c>
      <c r="H31" s="85">
        <v>32244014093</v>
      </c>
      <c r="I31" s="94">
        <f t="shared" si="0"/>
        <v>6587501186</v>
      </c>
      <c r="J31" s="94"/>
      <c r="K31" s="85">
        <v>22826382</v>
      </c>
      <c r="L31" s="85"/>
      <c r="M31" s="85">
        <v>33218987204</v>
      </c>
      <c r="N31" s="85"/>
      <c r="O31" s="85">
        <v>-35415284428</v>
      </c>
      <c r="P31" s="85"/>
      <c r="Q31" s="85">
        <f t="shared" si="1"/>
        <v>-2196297224</v>
      </c>
    </row>
    <row r="32" spans="1:17">
      <c r="A32" s="173" t="s">
        <v>146</v>
      </c>
      <c r="C32" s="85">
        <v>9266022</v>
      </c>
      <c r="D32" s="85"/>
      <c r="E32" s="85">
        <v>37829121821</v>
      </c>
      <c r="F32" s="85"/>
      <c r="G32" s="85">
        <v>-43361663397</v>
      </c>
      <c r="H32" s="85">
        <v>29347188459</v>
      </c>
      <c r="I32" s="94">
        <f t="shared" si="0"/>
        <v>-5532541576</v>
      </c>
      <c r="J32" s="94"/>
      <c r="K32" s="85">
        <v>9266022</v>
      </c>
      <c r="L32" s="85"/>
      <c r="M32" s="85">
        <v>37829121821</v>
      </c>
      <c r="N32" s="85"/>
      <c r="O32" s="85">
        <v>-43127617157</v>
      </c>
      <c r="P32" s="85"/>
      <c r="Q32" s="85">
        <f t="shared" si="1"/>
        <v>-5298495336</v>
      </c>
    </row>
    <row r="33" spans="1:17">
      <c r="A33" s="173" t="s">
        <v>79</v>
      </c>
      <c r="C33" s="85">
        <v>0</v>
      </c>
      <c r="D33" s="85"/>
      <c r="E33" s="85">
        <v>0</v>
      </c>
      <c r="F33" s="85"/>
      <c r="G33" s="85">
        <v>-4152770987</v>
      </c>
      <c r="H33" s="85">
        <v>46661474309</v>
      </c>
      <c r="I33" s="94">
        <f t="shared" si="0"/>
        <v>-4152770987</v>
      </c>
      <c r="J33" s="94"/>
      <c r="K33" s="85">
        <v>0</v>
      </c>
      <c r="L33" s="85"/>
      <c r="M33" s="85">
        <v>0</v>
      </c>
      <c r="N33" s="85"/>
      <c r="O33" s="85">
        <v>0</v>
      </c>
      <c r="P33" s="85"/>
      <c r="Q33" s="85">
        <f t="shared" si="1"/>
        <v>0</v>
      </c>
    </row>
    <row r="34" spans="1:17">
      <c r="A34" s="173" t="s">
        <v>329</v>
      </c>
      <c r="C34" s="85">
        <v>4272788</v>
      </c>
      <c r="D34" s="85"/>
      <c r="E34" s="85">
        <v>37716600417</v>
      </c>
      <c r="F34" s="85"/>
      <c r="G34" s="85">
        <v>-34730148337</v>
      </c>
      <c r="H34" s="85">
        <v>134212997466</v>
      </c>
      <c r="I34" s="94">
        <f t="shared" si="0"/>
        <v>2986452080</v>
      </c>
      <c r="J34" s="94"/>
      <c r="K34" s="85">
        <v>4272788</v>
      </c>
      <c r="L34" s="85"/>
      <c r="M34" s="85">
        <v>37716600417</v>
      </c>
      <c r="N34" s="85"/>
      <c r="O34" s="85">
        <v>-41566632548</v>
      </c>
      <c r="P34" s="85"/>
      <c r="Q34" s="85">
        <f t="shared" si="1"/>
        <v>-3850032131</v>
      </c>
    </row>
    <row r="35" spans="1:17">
      <c r="A35" s="173" t="s">
        <v>80</v>
      </c>
      <c r="C35" s="85">
        <v>651431</v>
      </c>
      <c r="D35" s="85"/>
      <c r="E35" s="85">
        <v>19659769365</v>
      </c>
      <c r="F35" s="85"/>
      <c r="G35" s="85">
        <v>-19946901850</v>
      </c>
      <c r="H35" s="85">
        <v>17242830844</v>
      </c>
      <c r="I35" s="94">
        <f t="shared" si="0"/>
        <v>-287132485</v>
      </c>
      <c r="J35" s="94"/>
      <c r="K35" s="85">
        <v>651431</v>
      </c>
      <c r="L35" s="85"/>
      <c r="M35" s="85">
        <v>19659769365</v>
      </c>
      <c r="N35" s="85"/>
      <c r="O35" s="85">
        <v>-19946901850</v>
      </c>
      <c r="P35" s="85"/>
      <c r="Q35" s="85">
        <f t="shared" si="1"/>
        <v>-287132485</v>
      </c>
    </row>
    <row r="36" spans="1:17">
      <c r="A36" s="173" t="s">
        <v>502</v>
      </c>
      <c r="C36" s="85">
        <v>1227322</v>
      </c>
      <c r="D36" s="85"/>
      <c r="E36" s="85">
        <v>7564120495</v>
      </c>
      <c r="F36" s="85"/>
      <c r="G36" s="85">
        <v>-7579475137</v>
      </c>
      <c r="H36" s="85">
        <v>35178223256</v>
      </c>
      <c r="I36" s="94">
        <f t="shared" si="0"/>
        <v>-15354642</v>
      </c>
      <c r="J36" s="94"/>
      <c r="K36" s="85">
        <v>1227322</v>
      </c>
      <c r="L36" s="85"/>
      <c r="M36" s="85">
        <v>7564120495</v>
      </c>
      <c r="N36" s="85"/>
      <c r="O36" s="85">
        <v>-7579475137</v>
      </c>
      <c r="P36" s="85"/>
      <c r="Q36" s="85">
        <f t="shared" si="1"/>
        <v>-15354642</v>
      </c>
    </row>
    <row r="37" spans="1:17">
      <c r="A37" s="173" t="s">
        <v>385</v>
      </c>
      <c r="C37" s="85">
        <v>1871145</v>
      </c>
      <c r="D37" s="85"/>
      <c r="E37" s="85">
        <v>19902125056</v>
      </c>
      <c r="F37" s="85"/>
      <c r="G37" s="85">
        <v>-22078338732</v>
      </c>
      <c r="H37" s="85">
        <v>4328350993</v>
      </c>
      <c r="I37" s="94">
        <f t="shared" si="0"/>
        <v>-2176213676</v>
      </c>
      <c r="J37" s="94"/>
      <c r="K37" s="85">
        <v>1871145</v>
      </c>
      <c r="L37" s="85"/>
      <c r="M37" s="85">
        <v>19902125056</v>
      </c>
      <c r="N37" s="85"/>
      <c r="O37" s="85">
        <v>-28781234290</v>
      </c>
      <c r="P37" s="85"/>
      <c r="Q37" s="85">
        <f t="shared" si="1"/>
        <v>-8879109234</v>
      </c>
    </row>
    <row r="38" spans="1:17">
      <c r="A38" s="173" t="s">
        <v>415</v>
      </c>
      <c r="C38" s="85">
        <v>7715481</v>
      </c>
      <c r="D38" s="85"/>
      <c r="E38" s="85">
        <v>16834714689</v>
      </c>
      <c r="F38" s="85"/>
      <c r="G38" s="85">
        <v>-17644861157</v>
      </c>
      <c r="H38" s="85">
        <v>28499742856</v>
      </c>
      <c r="I38" s="94">
        <f t="shared" si="0"/>
        <v>-810146468</v>
      </c>
      <c r="J38" s="94"/>
      <c r="K38" s="85">
        <v>7715481</v>
      </c>
      <c r="L38" s="85"/>
      <c r="M38" s="85">
        <v>16834714689</v>
      </c>
      <c r="N38" s="85"/>
      <c r="O38" s="85">
        <v>-21382054405</v>
      </c>
      <c r="P38" s="85"/>
      <c r="Q38" s="85">
        <f t="shared" si="1"/>
        <v>-4547339716</v>
      </c>
    </row>
    <row r="39" spans="1:17">
      <c r="A39" s="173" t="s">
        <v>378</v>
      </c>
      <c r="C39" s="85">
        <v>1095235</v>
      </c>
      <c r="D39" s="85"/>
      <c r="E39" s="85">
        <v>30680083156</v>
      </c>
      <c r="F39" s="85"/>
      <c r="G39" s="85">
        <v>-30514077301</v>
      </c>
      <c r="H39" s="85">
        <v>57162240618</v>
      </c>
      <c r="I39" s="94">
        <f t="shared" si="0"/>
        <v>166005855</v>
      </c>
      <c r="J39" s="94"/>
      <c r="K39" s="85">
        <v>1095235</v>
      </c>
      <c r="L39" s="85"/>
      <c r="M39" s="85">
        <v>30680083156</v>
      </c>
      <c r="N39" s="85"/>
      <c r="O39" s="85">
        <v>-43137052502</v>
      </c>
      <c r="P39" s="85"/>
      <c r="Q39" s="85">
        <f t="shared" si="1"/>
        <v>-12456969346</v>
      </c>
    </row>
    <row r="40" spans="1:17">
      <c r="A40" s="173" t="s">
        <v>218</v>
      </c>
      <c r="C40" s="85">
        <v>16730147</v>
      </c>
      <c r="D40" s="85"/>
      <c r="E40" s="85">
        <v>34891004311</v>
      </c>
      <c r="F40" s="85"/>
      <c r="G40" s="85">
        <v>-34798816780</v>
      </c>
      <c r="H40" s="85">
        <v>2856162136</v>
      </c>
      <c r="I40" s="94">
        <f t="shared" si="0"/>
        <v>92187531</v>
      </c>
      <c r="J40" s="94"/>
      <c r="K40" s="85">
        <v>16730147</v>
      </c>
      <c r="L40" s="85"/>
      <c r="M40" s="85">
        <v>34891004311</v>
      </c>
      <c r="N40" s="85"/>
      <c r="O40" s="85">
        <v>-47519285959</v>
      </c>
      <c r="P40" s="85"/>
      <c r="Q40" s="85">
        <f t="shared" si="1"/>
        <v>-12628281648</v>
      </c>
    </row>
    <row r="41" spans="1:17">
      <c r="A41" s="173" t="s">
        <v>377</v>
      </c>
      <c r="C41" s="85">
        <v>1135697</v>
      </c>
      <c r="D41" s="85"/>
      <c r="E41" s="85">
        <v>27297759601</v>
      </c>
      <c r="F41" s="85"/>
      <c r="G41" s="85">
        <v>-33303718289</v>
      </c>
      <c r="H41" s="85">
        <v>30951975142</v>
      </c>
      <c r="I41" s="94">
        <f t="shared" si="0"/>
        <v>-6005958688</v>
      </c>
      <c r="J41" s="94"/>
      <c r="K41" s="85">
        <v>1135697</v>
      </c>
      <c r="L41" s="85"/>
      <c r="M41" s="85">
        <v>27297759601</v>
      </c>
      <c r="N41" s="85"/>
      <c r="O41" s="85">
        <v>-30033953428</v>
      </c>
      <c r="P41" s="85"/>
      <c r="Q41" s="85">
        <f t="shared" si="1"/>
        <v>-2736193827</v>
      </c>
    </row>
    <row r="42" spans="1:17">
      <c r="A42" s="173" t="s">
        <v>372</v>
      </c>
      <c r="C42" s="85">
        <v>2684740</v>
      </c>
      <c r="D42" s="85"/>
      <c r="E42" s="85">
        <v>17960793815</v>
      </c>
      <c r="F42" s="85"/>
      <c r="G42" s="85">
        <v>-21109937459</v>
      </c>
      <c r="H42" s="85">
        <v>142181678702</v>
      </c>
      <c r="I42" s="94">
        <f t="shared" si="0"/>
        <v>-3149143644</v>
      </c>
      <c r="J42" s="94"/>
      <c r="K42" s="85">
        <v>2684740</v>
      </c>
      <c r="L42" s="85"/>
      <c r="M42" s="85">
        <v>17960793815</v>
      </c>
      <c r="N42" s="85"/>
      <c r="O42" s="85">
        <v>-22923141125</v>
      </c>
      <c r="P42" s="85"/>
      <c r="Q42" s="85">
        <f t="shared" si="1"/>
        <v>-4962347310</v>
      </c>
    </row>
    <row r="43" spans="1:17">
      <c r="A43" s="173" t="s">
        <v>406</v>
      </c>
      <c r="C43" s="85">
        <v>28983773</v>
      </c>
      <c r="D43" s="85"/>
      <c r="E43" s="85">
        <v>42266205785</v>
      </c>
      <c r="F43" s="85"/>
      <c r="G43" s="85">
        <v>-42351124589</v>
      </c>
      <c r="H43" s="85">
        <v>26447304653</v>
      </c>
      <c r="I43" s="94">
        <f t="shared" si="0"/>
        <v>-84918804</v>
      </c>
      <c r="J43" s="94"/>
      <c r="K43" s="85">
        <v>28983773</v>
      </c>
      <c r="L43" s="85"/>
      <c r="M43" s="85">
        <v>42266205785</v>
      </c>
      <c r="N43" s="85"/>
      <c r="O43" s="85">
        <v>-53633671436</v>
      </c>
      <c r="P43" s="85"/>
      <c r="Q43" s="85">
        <f t="shared" si="1"/>
        <v>-11367465651</v>
      </c>
    </row>
    <row r="44" spans="1:17">
      <c r="A44" s="173" t="s">
        <v>319</v>
      </c>
      <c r="C44" s="85">
        <v>5118602</v>
      </c>
      <c r="D44" s="85"/>
      <c r="E44" s="85">
        <v>27781278899</v>
      </c>
      <c r="F44" s="85"/>
      <c r="G44" s="85">
        <v>-27585243755</v>
      </c>
      <c r="H44" s="85">
        <v>33986325815</v>
      </c>
      <c r="I44" s="94">
        <f t="shared" si="0"/>
        <v>196035144</v>
      </c>
      <c r="J44" s="94"/>
      <c r="K44" s="85">
        <v>5118602</v>
      </c>
      <c r="L44" s="85"/>
      <c r="M44" s="85">
        <v>27781278899</v>
      </c>
      <c r="N44" s="85"/>
      <c r="O44" s="85">
        <v>-31998281538</v>
      </c>
      <c r="P44" s="85"/>
      <c r="Q44" s="85">
        <f t="shared" si="1"/>
        <v>-4217002639</v>
      </c>
    </row>
    <row r="45" spans="1:17">
      <c r="A45" s="173" t="s">
        <v>145</v>
      </c>
      <c r="C45" s="85">
        <v>8974963</v>
      </c>
      <c r="D45" s="85"/>
      <c r="E45" s="85">
        <v>34758405439</v>
      </c>
      <c r="F45" s="85"/>
      <c r="G45" s="85">
        <v>-37444251533</v>
      </c>
      <c r="H45" s="85">
        <v>103758447902</v>
      </c>
      <c r="I45" s="94">
        <f t="shared" si="0"/>
        <v>-2685846094</v>
      </c>
      <c r="J45" s="94"/>
      <c r="K45" s="85">
        <v>8974963</v>
      </c>
      <c r="L45" s="85"/>
      <c r="M45" s="85">
        <v>34758405439</v>
      </c>
      <c r="N45" s="85"/>
      <c r="O45" s="85">
        <v>-51675798735</v>
      </c>
      <c r="P45" s="85"/>
      <c r="Q45" s="85">
        <f t="shared" si="1"/>
        <v>-16917393296</v>
      </c>
    </row>
    <row r="46" spans="1:17">
      <c r="A46" s="173" t="s">
        <v>353</v>
      </c>
      <c r="C46" s="85">
        <v>2636003</v>
      </c>
      <c r="D46" s="85"/>
      <c r="E46" s="85">
        <v>32229921022</v>
      </c>
      <c r="F46" s="85"/>
      <c r="G46" s="85">
        <v>-27218329823</v>
      </c>
      <c r="H46" s="85">
        <v>13890056903</v>
      </c>
      <c r="I46" s="94">
        <f t="shared" si="0"/>
        <v>5011591199</v>
      </c>
      <c r="J46" s="94"/>
      <c r="K46" s="85">
        <v>2636003</v>
      </c>
      <c r="L46" s="85"/>
      <c r="M46" s="85">
        <v>32229921022</v>
      </c>
      <c r="N46" s="85"/>
      <c r="O46" s="85">
        <v>-36242792286</v>
      </c>
      <c r="P46" s="85"/>
      <c r="Q46" s="85">
        <f t="shared" si="1"/>
        <v>-4012871264</v>
      </c>
    </row>
    <row r="47" spans="1:17">
      <c r="A47" s="173" t="s">
        <v>199</v>
      </c>
      <c r="C47" s="85">
        <v>609497</v>
      </c>
      <c r="D47" s="85"/>
      <c r="E47" s="85">
        <v>27621635772</v>
      </c>
      <c r="F47" s="85"/>
      <c r="G47" s="85">
        <v>-31262917434</v>
      </c>
      <c r="H47" s="85">
        <v>22185395358</v>
      </c>
      <c r="I47" s="94">
        <f t="shared" si="0"/>
        <v>-3641281662</v>
      </c>
      <c r="J47" s="94"/>
      <c r="K47" s="85">
        <v>609497</v>
      </c>
      <c r="L47" s="85"/>
      <c r="M47" s="85">
        <v>27621635772</v>
      </c>
      <c r="N47" s="85"/>
      <c r="O47" s="85">
        <v>-29187213929</v>
      </c>
      <c r="P47" s="85"/>
      <c r="Q47" s="85">
        <f t="shared" si="1"/>
        <v>-1565578157</v>
      </c>
    </row>
    <row r="48" spans="1:17">
      <c r="A48" s="173" t="s">
        <v>369</v>
      </c>
      <c r="C48" s="85">
        <v>23599225</v>
      </c>
      <c r="D48" s="85"/>
      <c r="E48" s="85">
        <v>31317510837</v>
      </c>
      <c r="F48" s="85"/>
      <c r="G48" s="85">
        <v>-34765955846</v>
      </c>
      <c r="H48" s="85">
        <v>33019861732</v>
      </c>
      <c r="I48" s="94">
        <f t="shared" si="0"/>
        <v>-3448445009</v>
      </c>
      <c r="J48" s="94"/>
      <c r="K48" s="85">
        <v>23599225</v>
      </c>
      <c r="L48" s="85"/>
      <c r="M48" s="85">
        <v>31317510837</v>
      </c>
      <c r="N48" s="85"/>
      <c r="O48" s="85">
        <v>-37441612942</v>
      </c>
      <c r="P48" s="85"/>
      <c r="Q48" s="85">
        <f t="shared" si="1"/>
        <v>-6124102105</v>
      </c>
    </row>
    <row r="49" spans="1:17">
      <c r="A49" s="173" t="s">
        <v>115</v>
      </c>
      <c r="C49" s="85">
        <v>14382789</v>
      </c>
      <c r="D49" s="85"/>
      <c r="E49" s="85">
        <v>43749466902</v>
      </c>
      <c r="F49" s="85"/>
      <c r="G49" s="85">
        <v>-50397670209</v>
      </c>
      <c r="H49" s="85">
        <v>46112946615</v>
      </c>
      <c r="I49" s="94">
        <f t="shared" si="0"/>
        <v>-6648203307</v>
      </c>
      <c r="J49" s="94"/>
      <c r="K49" s="85">
        <v>14382789</v>
      </c>
      <c r="L49" s="85"/>
      <c r="M49" s="85">
        <v>43749466902</v>
      </c>
      <c r="N49" s="85"/>
      <c r="O49" s="85">
        <v>-51716874465</v>
      </c>
      <c r="P49" s="85"/>
      <c r="Q49" s="85">
        <f t="shared" si="1"/>
        <v>-7967407563</v>
      </c>
    </row>
    <row r="50" spans="1:17">
      <c r="A50" s="173" t="s">
        <v>128</v>
      </c>
      <c r="C50" s="85">
        <v>10035018</v>
      </c>
      <c r="D50" s="85"/>
      <c r="E50" s="85">
        <v>37407411164</v>
      </c>
      <c r="F50" s="85"/>
      <c r="G50" s="85">
        <v>-40537306398</v>
      </c>
      <c r="H50" s="85">
        <v>113243720971</v>
      </c>
      <c r="I50" s="94">
        <f t="shared" si="0"/>
        <v>-3129895234</v>
      </c>
      <c r="J50" s="94"/>
      <c r="K50" s="85">
        <v>10035018</v>
      </c>
      <c r="L50" s="85"/>
      <c r="M50" s="85">
        <v>37407411164</v>
      </c>
      <c r="N50" s="85"/>
      <c r="O50" s="85">
        <v>-47387055264</v>
      </c>
      <c r="P50" s="85"/>
      <c r="Q50" s="85">
        <f t="shared" si="1"/>
        <v>-9979644100</v>
      </c>
    </row>
    <row r="51" spans="1:17">
      <c r="A51" s="173" t="s">
        <v>321</v>
      </c>
      <c r="C51" s="85">
        <v>815839</v>
      </c>
      <c r="D51" s="85"/>
      <c r="E51" s="85">
        <v>15246513452</v>
      </c>
      <c r="F51" s="85"/>
      <c r="G51" s="85">
        <v>-16925251903</v>
      </c>
      <c r="H51" s="85">
        <v>94369626</v>
      </c>
      <c r="I51" s="94">
        <f t="shared" si="0"/>
        <v>-1678738451</v>
      </c>
      <c r="J51" s="94"/>
      <c r="K51" s="85">
        <v>815839</v>
      </c>
      <c r="L51" s="85"/>
      <c r="M51" s="85">
        <v>15246513452</v>
      </c>
      <c r="N51" s="85"/>
      <c r="O51" s="85">
        <v>-12624827690</v>
      </c>
      <c r="P51" s="85"/>
      <c r="Q51" s="85">
        <f t="shared" si="1"/>
        <v>2621685762</v>
      </c>
    </row>
    <row r="52" spans="1:17">
      <c r="A52" s="173" t="s">
        <v>225</v>
      </c>
      <c r="C52" s="85">
        <v>12701212</v>
      </c>
      <c r="D52" s="85"/>
      <c r="E52" s="85">
        <v>30642427770</v>
      </c>
      <c r="F52" s="85"/>
      <c r="G52" s="85">
        <v>-35218588713</v>
      </c>
      <c r="H52" s="85">
        <v>22011041369</v>
      </c>
      <c r="I52" s="94">
        <f t="shared" si="0"/>
        <v>-4576160943</v>
      </c>
      <c r="J52" s="94"/>
      <c r="K52" s="85">
        <v>12701212</v>
      </c>
      <c r="L52" s="85"/>
      <c r="M52" s="85">
        <v>30642427770</v>
      </c>
      <c r="N52" s="85"/>
      <c r="O52" s="85">
        <v>-47236833214</v>
      </c>
      <c r="P52" s="85"/>
      <c r="Q52" s="85">
        <f t="shared" si="1"/>
        <v>-16594405444</v>
      </c>
    </row>
    <row r="53" spans="1:17">
      <c r="A53" s="173" t="s">
        <v>196</v>
      </c>
      <c r="C53" s="85">
        <v>7773028</v>
      </c>
      <c r="D53" s="85"/>
      <c r="E53" s="85">
        <v>29330851127</v>
      </c>
      <c r="F53" s="85"/>
      <c r="G53" s="85">
        <v>-30134436089</v>
      </c>
      <c r="H53" s="85">
        <v>51325490834</v>
      </c>
      <c r="I53" s="94">
        <f t="shared" si="0"/>
        <v>-803584962</v>
      </c>
      <c r="J53" s="94"/>
      <c r="K53" s="85">
        <v>7773028</v>
      </c>
      <c r="L53" s="85"/>
      <c r="M53" s="85">
        <v>29330851127</v>
      </c>
      <c r="N53" s="85"/>
      <c r="O53" s="85">
        <v>-29802313847</v>
      </c>
      <c r="P53" s="85"/>
      <c r="Q53" s="85">
        <f t="shared" si="1"/>
        <v>-471462720</v>
      </c>
    </row>
    <row r="54" spans="1:17">
      <c r="A54" s="173" t="s">
        <v>376</v>
      </c>
      <c r="C54" s="85">
        <v>9943809</v>
      </c>
      <c r="D54" s="85"/>
      <c r="E54" s="85">
        <v>10527145157</v>
      </c>
      <c r="F54" s="85"/>
      <c r="G54" s="85">
        <v>-10914609898</v>
      </c>
      <c r="H54" s="85">
        <v>32980644678</v>
      </c>
      <c r="I54" s="94">
        <f t="shared" si="0"/>
        <v>-387464741</v>
      </c>
      <c r="J54" s="94"/>
      <c r="K54" s="85">
        <v>9943809</v>
      </c>
      <c r="L54" s="85"/>
      <c r="M54" s="85">
        <v>10527145157</v>
      </c>
      <c r="N54" s="85"/>
      <c r="O54" s="85">
        <v>-13381249739</v>
      </c>
      <c r="P54" s="85"/>
      <c r="Q54" s="85">
        <f t="shared" si="1"/>
        <v>-2854104582</v>
      </c>
    </row>
    <row r="55" spans="1:17">
      <c r="A55" s="173" t="s">
        <v>501</v>
      </c>
      <c r="C55" s="85">
        <v>128199</v>
      </c>
      <c r="D55" s="85"/>
      <c r="E55" s="85">
        <v>1552173115</v>
      </c>
      <c r="F55" s="85"/>
      <c r="G55" s="85">
        <v>-1553527450</v>
      </c>
      <c r="H55" s="85">
        <v>1584737080</v>
      </c>
      <c r="I55" s="94">
        <f t="shared" si="0"/>
        <v>-1354335</v>
      </c>
      <c r="J55" s="94"/>
      <c r="K55" s="85">
        <v>128199</v>
      </c>
      <c r="L55" s="85"/>
      <c r="M55" s="85">
        <v>1552173115</v>
      </c>
      <c r="N55" s="85"/>
      <c r="O55" s="85">
        <v>-1553527450</v>
      </c>
      <c r="P55" s="85"/>
      <c r="Q55" s="85">
        <f t="shared" si="1"/>
        <v>-1354335</v>
      </c>
    </row>
    <row r="56" spans="1:17">
      <c r="A56" s="173" t="s">
        <v>161</v>
      </c>
      <c r="C56" s="85">
        <v>4559278</v>
      </c>
      <c r="D56" s="85"/>
      <c r="E56" s="85">
        <v>24700219117</v>
      </c>
      <c r="F56" s="85"/>
      <c r="G56" s="85">
        <v>-23978937762</v>
      </c>
      <c r="H56" s="85">
        <v>50400213107</v>
      </c>
      <c r="I56" s="94">
        <f t="shared" si="0"/>
        <v>721281355</v>
      </c>
      <c r="J56" s="94"/>
      <c r="K56" s="85">
        <v>4559278</v>
      </c>
      <c r="L56" s="85"/>
      <c r="M56" s="85">
        <v>24700219117</v>
      </c>
      <c r="N56" s="85"/>
      <c r="O56" s="85">
        <v>-27690170035</v>
      </c>
      <c r="P56" s="85"/>
      <c r="Q56" s="85">
        <f t="shared" si="1"/>
        <v>-2989950918</v>
      </c>
    </row>
    <row r="57" spans="1:17">
      <c r="A57" s="173" t="s">
        <v>324</v>
      </c>
      <c r="C57" s="85">
        <v>10519884</v>
      </c>
      <c r="D57" s="85"/>
      <c r="E57" s="85">
        <v>21228300105</v>
      </c>
      <c r="F57" s="85"/>
      <c r="G57" s="85">
        <v>-21918481289</v>
      </c>
      <c r="H57" s="85">
        <v>104708618541</v>
      </c>
      <c r="I57" s="94">
        <f t="shared" si="0"/>
        <v>-690181184</v>
      </c>
      <c r="J57" s="94"/>
      <c r="K57" s="85">
        <v>10519884</v>
      </c>
      <c r="L57" s="85"/>
      <c r="M57" s="85">
        <v>21228300105</v>
      </c>
      <c r="N57" s="85"/>
      <c r="O57" s="85">
        <v>-27777726254</v>
      </c>
      <c r="P57" s="85"/>
      <c r="Q57" s="85">
        <f t="shared" si="1"/>
        <v>-6549426149</v>
      </c>
    </row>
    <row r="58" spans="1:17">
      <c r="A58" s="173" t="s">
        <v>270</v>
      </c>
      <c r="C58" s="85">
        <v>2632389</v>
      </c>
      <c r="D58" s="85"/>
      <c r="E58" s="85">
        <v>38910719869</v>
      </c>
      <c r="F58" s="85"/>
      <c r="G58" s="85">
        <v>-36089994766</v>
      </c>
      <c r="H58" s="85">
        <v>44176141379</v>
      </c>
      <c r="I58" s="94">
        <f t="shared" si="0"/>
        <v>2820725103</v>
      </c>
      <c r="J58" s="94"/>
      <c r="K58" s="85">
        <v>2632389</v>
      </c>
      <c r="L58" s="85"/>
      <c r="M58" s="85">
        <v>38910719869</v>
      </c>
      <c r="N58" s="85"/>
      <c r="O58" s="85">
        <v>-47083114163</v>
      </c>
      <c r="P58" s="85"/>
      <c r="Q58" s="85">
        <f t="shared" si="1"/>
        <v>-8172394294</v>
      </c>
    </row>
    <row r="59" spans="1:17">
      <c r="A59" s="173" t="s">
        <v>188</v>
      </c>
      <c r="C59" s="85">
        <v>4277459</v>
      </c>
      <c r="D59" s="85"/>
      <c r="E59" s="85">
        <v>46729569230</v>
      </c>
      <c r="F59" s="85"/>
      <c r="G59" s="85">
        <v>-49040673177</v>
      </c>
      <c r="H59" s="85">
        <v>33224294940</v>
      </c>
      <c r="I59" s="94">
        <f t="shared" si="0"/>
        <v>-2311103947</v>
      </c>
      <c r="J59" s="94"/>
      <c r="K59" s="85">
        <v>4277459</v>
      </c>
      <c r="L59" s="85"/>
      <c r="M59" s="85">
        <v>46729569230</v>
      </c>
      <c r="N59" s="85"/>
      <c r="O59" s="85">
        <v>-42833690265</v>
      </c>
      <c r="P59" s="85"/>
      <c r="Q59" s="85">
        <f t="shared" si="1"/>
        <v>3895878965</v>
      </c>
    </row>
    <row r="60" spans="1:17">
      <c r="A60" s="173" t="s">
        <v>468</v>
      </c>
      <c r="C60" s="85">
        <v>841120</v>
      </c>
      <c r="D60" s="85"/>
      <c r="E60" s="85">
        <v>2920550873</v>
      </c>
      <c r="F60" s="85"/>
      <c r="G60" s="85">
        <v>-3081085017</v>
      </c>
      <c r="H60" s="85">
        <v>73069965961</v>
      </c>
      <c r="I60" s="94">
        <f t="shared" si="0"/>
        <v>-160534144</v>
      </c>
      <c r="J60" s="94"/>
      <c r="K60" s="85">
        <v>841120</v>
      </c>
      <c r="L60" s="85"/>
      <c r="M60" s="85">
        <v>2920550873</v>
      </c>
      <c r="N60" s="85"/>
      <c r="O60" s="85">
        <v>-3977013529</v>
      </c>
      <c r="P60" s="85"/>
      <c r="Q60" s="85">
        <f t="shared" si="1"/>
        <v>-1056462656</v>
      </c>
    </row>
    <row r="61" spans="1:17">
      <c r="A61" s="173" t="s">
        <v>143</v>
      </c>
      <c r="C61" s="85">
        <v>1035162</v>
      </c>
      <c r="D61" s="85"/>
      <c r="E61" s="85">
        <v>27165673556</v>
      </c>
      <c r="F61" s="85"/>
      <c r="G61" s="85">
        <v>-26867262748</v>
      </c>
      <c r="H61" s="85">
        <v>51412634257</v>
      </c>
      <c r="I61" s="94">
        <f t="shared" si="0"/>
        <v>298410808</v>
      </c>
      <c r="J61" s="94"/>
      <c r="K61" s="85">
        <v>1035162</v>
      </c>
      <c r="L61" s="85"/>
      <c r="M61" s="85">
        <v>27165673556</v>
      </c>
      <c r="N61" s="85"/>
      <c r="O61" s="85">
        <v>-35351638488</v>
      </c>
      <c r="P61" s="85"/>
      <c r="Q61" s="85">
        <f t="shared" si="1"/>
        <v>-8185964932</v>
      </c>
    </row>
    <row r="62" spans="1:17">
      <c r="A62" s="173" t="s">
        <v>432</v>
      </c>
      <c r="C62" s="85">
        <v>609215</v>
      </c>
      <c r="D62" s="85"/>
      <c r="E62" s="85">
        <v>26948762600</v>
      </c>
      <c r="F62" s="85"/>
      <c r="G62" s="85">
        <v>-31333235438</v>
      </c>
      <c r="H62" s="85">
        <v>9497128005</v>
      </c>
      <c r="I62" s="94">
        <f t="shared" si="0"/>
        <v>-4384472838</v>
      </c>
      <c r="J62" s="94"/>
      <c r="K62" s="85">
        <v>609215</v>
      </c>
      <c r="L62" s="85"/>
      <c r="M62" s="85">
        <v>26948762600</v>
      </c>
      <c r="N62" s="85"/>
      <c r="O62" s="85">
        <v>-28477788245</v>
      </c>
      <c r="P62" s="85"/>
      <c r="Q62" s="85">
        <f t="shared" si="1"/>
        <v>-1529025645</v>
      </c>
    </row>
    <row r="63" spans="1:17">
      <c r="A63" s="173" t="s">
        <v>82</v>
      </c>
      <c r="C63" s="85">
        <v>23880932</v>
      </c>
      <c r="D63" s="85"/>
      <c r="E63" s="85">
        <v>28367914347</v>
      </c>
      <c r="F63" s="85"/>
      <c r="G63" s="85">
        <v>-31810837221</v>
      </c>
      <c r="H63" s="85">
        <v>77645062978</v>
      </c>
      <c r="I63" s="94">
        <f t="shared" si="0"/>
        <v>-3442922874</v>
      </c>
      <c r="J63" s="94"/>
      <c r="K63" s="85">
        <v>23880932</v>
      </c>
      <c r="L63" s="85"/>
      <c r="M63" s="85">
        <v>28367914347</v>
      </c>
      <c r="N63" s="85"/>
      <c r="O63" s="85">
        <v>-46708046391</v>
      </c>
      <c r="P63" s="85"/>
      <c r="Q63" s="85">
        <f t="shared" si="1"/>
        <v>-18340132044</v>
      </c>
    </row>
    <row r="64" spans="1:17">
      <c r="A64" s="173" t="s">
        <v>352</v>
      </c>
      <c r="C64" s="85">
        <v>11518554</v>
      </c>
      <c r="D64" s="85"/>
      <c r="E64" s="85">
        <v>31922651872</v>
      </c>
      <c r="F64" s="85"/>
      <c r="G64" s="85">
        <v>-32155465079</v>
      </c>
      <c r="H64" s="85">
        <v>19282897934</v>
      </c>
      <c r="I64" s="94">
        <f t="shared" si="0"/>
        <v>-232813207</v>
      </c>
      <c r="J64" s="94"/>
      <c r="K64" s="85">
        <v>11518554</v>
      </c>
      <c r="L64" s="85"/>
      <c r="M64" s="85">
        <v>31922651872</v>
      </c>
      <c r="N64" s="85"/>
      <c r="O64" s="85">
        <v>-28438613739</v>
      </c>
      <c r="P64" s="85"/>
      <c r="Q64" s="85">
        <f t="shared" si="1"/>
        <v>3484038133</v>
      </c>
    </row>
    <row r="65" spans="1:17">
      <c r="A65" s="173" t="s">
        <v>174</v>
      </c>
      <c r="C65" s="85">
        <v>6410672</v>
      </c>
      <c r="D65" s="85"/>
      <c r="E65" s="85">
        <v>30040099359</v>
      </c>
      <c r="F65" s="85"/>
      <c r="G65" s="85">
        <v>-31118034932</v>
      </c>
      <c r="H65" s="85">
        <v>33530252203</v>
      </c>
      <c r="I65" s="94">
        <f t="shared" si="0"/>
        <v>-1077935573</v>
      </c>
      <c r="J65" s="94"/>
      <c r="K65" s="85">
        <v>6410672</v>
      </c>
      <c r="L65" s="85"/>
      <c r="M65" s="85">
        <v>30040099359</v>
      </c>
      <c r="N65" s="85"/>
      <c r="O65" s="85">
        <v>-27917305227</v>
      </c>
      <c r="P65" s="85"/>
      <c r="Q65" s="85">
        <f t="shared" si="1"/>
        <v>2122794132</v>
      </c>
    </row>
    <row r="66" spans="1:17">
      <c r="A66" s="173" t="s">
        <v>205</v>
      </c>
      <c r="C66" s="85">
        <v>9591787</v>
      </c>
      <c r="D66" s="85"/>
      <c r="E66" s="85">
        <v>22911922234</v>
      </c>
      <c r="F66" s="85"/>
      <c r="G66" s="85">
        <v>-26630461421</v>
      </c>
      <c r="H66" s="85">
        <v>146865346630</v>
      </c>
      <c r="I66" s="94">
        <f t="shared" si="0"/>
        <v>-3718539187</v>
      </c>
      <c r="J66" s="94"/>
      <c r="K66" s="85">
        <v>9591787</v>
      </c>
      <c r="L66" s="85"/>
      <c r="M66" s="85">
        <v>22911922234</v>
      </c>
      <c r="N66" s="85"/>
      <c r="O66" s="85">
        <v>-34381023066</v>
      </c>
      <c r="P66" s="85"/>
      <c r="Q66" s="85">
        <f t="shared" si="1"/>
        <v>-11469100832</v>
      </c>
    </row>
    <row r="67" spans="1:17">
      <c r="A67" s="173" t="s">
        <v>262</v>
      </c>
      <c r="C67" s="85">
        <v>5617827</v>
      </c>
      <c r="D67" s="85"/>
      <c r="E67" s="85">
        <v>41547942920</v>
      </c>
      <c r="F67" s="85"/>
      <c r="G67" s="85">
        <v>-40322599100</v>
      </c>
      <c r="H67" s="85">
        <v>70975849666</v>
      </c>
      <c r="I67" s="94">
        <f t="shared" si="0"/>
        <v>1225343820</v>
      </c>
      <c r="J67" s="94"/>
      <c r="K67" s="85">
        <v>5617827</v>
      </c>
      <c r="L67" s="85"/>
      <c r="M67" s="85">
        <v>41547942920</v>
      </c>
      <c r="N67" s="85"/>
      <c r="O67" s="85">
        <v>-25830447930</v>
      </c>
      <c r="P67" s="85"/>
      <c r="Q67" s="85">
        <f t="shared" si="1"/>
        <v>15717494990</v>
      </c>
    </row>
    <row r="68" spans="1:17">
      <c r="A68" s="173" t="s">
        <v>97</v>
      </c>
      <c r="C68" s="85">
        <v>13465290</v>
      </c>
      <c r="D68" s="85"/>
      <c r="E68" s="85">
        <v>38723301224</v>
      </c>
      <c r="F68" s="85"/>
      <c r="G68" s="85">
        <v>-38351767095</v>
      </c>
      <c r="H68" s="85">
        <v>38884287452</v>
      </c>
      <c r="I68" s="94">
        <f t="shared" si="0"/>
        <v>371534129</v>
      </c>
      <c r="J68" s="94"/>
      <c r="K68" s="85">
        <v>13465290</v>
      </c>
      <c r="L68" s="85"/>
      <c r="M68" s="85">
        <v>38723301224</v>
      </c>
      <c r="N68" s="85"/>
      <c r="O68" s="85">
        <v>-41875109865</v>
      </c>
      <c r="P68" s="85"/>
      <c r="Q68" s="85">
        <f t="shared" si="1"/>
        <v>-3151808641</v>
      </c>
    </row>
    <row r="69" spans="1:17">
      <c r="A69" s="173" t="s">
        <v>130</v>
      </c>
      <c r="C69" s="85">
        <v>7539205</v>
      </c>
      <c r="D69" s="85"/>
      <c r="E69" s="85">
        <v>30134768206</v>
      </c>
      <c r="F69" s="85"/>
      <c r="G69" s="85">
        <v>-30941385340</v>
      </c>
      <c r="H69" s="85">
        <v>3713245881</v>
      </c>
      <c r="I69" s="94">
        <f t="shared" si="0"/>
        <v>-806617134</v>
      </c>
      <c r="J69" s="94"/>
      <c r="K69" s="85">
        <v>7539205</v>
      </c>
      <c r="L69" s="85"/>
      <c r="M69" s="85">
        <v>30134768206</v>
      </c>
      <c r="N69" s="85"/>
      <c r="O69" s="85">
        <v>-37463172923</v>
      </c>
      <c r="P69" s="85"/>
      <c r="Q69" s="85">
        <f t="shared" si="1"/>
        <v>-7328404717</v>
      </c>
    </row>
    <row r="70" spans="1:17">
      <c r="A70" s="173" t="s">
        <v>217</v>
      </c>
      <c r="C70" s="85">
        <v>9948652</v>
      </c>
      <c r="D70" s="85"/>
      <c r="E70" s="85">
        <v>26681756396</v>
      </c>
      <c r="F70" s="85"/>
      <c r="G70" s="85">
        <v>-29173899689</v>
      </c>
      <c r="H70" s="85">
        <v>27311869969</v>
      </c>
      <c r="I70" s="94">
        <f t="shared" si="0"/>
        <v>-2492143293</v>
      </c>
      <c r="J70" s="94"/>
      <c r="K70" s="85">
        <v>9948652</v>
      </c>
      <c r="L70" s="85"/>
      <c r="M70" s="85">
        <v>26681756396</v>
      </c>
      <c r="N70" s="85"/>
      <c r="O70" s="85">
        <v>-33946064077</v>
      </c>
      <c r="P70" s="85"/>
      <c r="Q70" s="85">
        <f t="shared" si="1"/>
        <v>-7264307681</v>
      </c>
    </row>
    <row r="71" spans="1:17">
      <c r="A71" s="173" t="s">
        <v>150</v>
      </c>
      <c r="C71" s="85">
        <v>1239835</v>
      </c>
      <c r="D71" s="85"/>
      <c r="E71" s="85">
        <v>19214019939</v>
      </c>
      <c r="F71" s="85"/>
      <c r="G71" s="85">
        <v>-17655606311</v>
      </c>
      <c r="H71" s="85">
        <v>84771246136</v>
      </c>
      <c r="I71" s="94">
        <f t="shared" si="0"/>
        <v>1558413628</v>
      </c>
      <c r="J71" s="94"/>
      <c r="K71" s="85">
        <v>1239835</v>
      </c>
      <c r="L71" s="85"/>
      <c r="M71" s="85">
        <v>19214019939</v>
      </c>
      <c r="N71" s="85"/>
      <c r="O71" s="85">
        <v>-22977400661</v>
      </c>
      <c r="P71" s="85"/>
      <c r="Q71" s="85">
        <f t="shared" si="1"/>
        <v>-3763380722</v>
      </c>
    </row>
    <row r="72" spans="1:17">
      <c r="A72" s="173" t="s">
        <v>384</v>
      </c>
      <c r="C72" s="85">
        <v>4364386</v>
      </c>
      <c r="D72" s="85"/>
      <c r="E72" s="85">
        <v>15089017469</v>
      </c>
      <c r="F72" s="85"/>
      <c r="G72" s="85">
        <v>-14788707989</v>
      </c>
      <c r="H72" s="85">
        <v>38460645193</v>
      </c>
      <c r="I72" s="94">
        <f t="shared" si="0"/>
        <v>300309480</v>
      </c>
      <c r="J72" s="94"/>
      <c r="K72" s="85">
        <v>4364386</v>
      </c>
      <c r="L72" s="85"/>
      <c r="M72" s="85">
        <v>15089017469</v>
      </c>
      <c r="N72" s="85"/>
      <c r="O72" s="85">
        <v>-15903329858</v>
      </c>
      <c r="P72" s="85"/>
      <c r="Q72" s="85">
        <f t="shared" si="1"/>
        <v>-814312389</v>
      </c>
    </row>
    <row r="73" spans="1:17">
      <c r="A73" s="173" t="s">
        <v>208</v>
      </c>
      <c r="C73" s="85">
        <v>6074749</v>
      </c>
      <c r="D73" s="85"/>
      <c r="E73" s="85">
        <v>37680890482</v>
      </c>
      <c r="F73" s="85"/>
      <c r="G73" s="85">
        <v>-41906398960</v>
      </c>
      <c r="H73" s="85">
        <v>-784621461</v>
      </c>
      <c r="I73" s="94">
        <f t="shared" ref="I73:I136" si="2">E73+G73</f>
        <v>-4225508478</v>
      </c>
      <c r="J73" s="94"/>
      <c r="K73" s="85">
        <v>6074749</v>
      </c>
      <c r="L73" s="85"/>
      <c r="M73" s="85">
        <v>37680890482</v>
      </c>
      <c r="N73" s="85"/>
      <c r="O73" s="85">
        <v>-61473662881</v>
      </c>
      <c r="P73" s="85"/>
      <c r="Q73" s="85">
        <f t="shared" ref="Q73:Q136" si="3">M73+O73</f>
        <v>-23792772399</v>
      </c>
    </row>
    <row r="74" spans="1:17">
      <c r="A74" s="173" t="s">
        <v>449</v>
      </c>
      <c r="C74" s="85">
        <v>856640</v>
      </c>
      <c r="D74" s="85"/>
      <c r="E74" s="85">
        <v>21884654898</v>
      </c>
      <c r="F74" s="85"/>
      <c r="G74" s="85">
        <v>-23700987596</v>
      </c>
      <c r="H74" s="85">
        <v>16685039400</v>
      </c>
      <c r="I74" s="94">
        <f t="shared" si="2"/>
        <v>-1816332698</v>
      </c>
      <c r="J74" s="94"/>
      <c r="K74" s="85">
        <v>856640</v>
      </c>
      <c r="L74" s="85"/>
      <c r="M74" s="85">
        <v>21884654898</v>
      </c>
      <c r="N74" s="85"/>
      <c r="O74" s="85">
        <v>-28724071222</v>
      </c>
      <c r="P74" s="85"/>
      <c r="Q74" s="85">
        <f t="shared" si="3"/>
        <v>-6839416324</v>
      </c>
    </row>
    <row r="75" spans="1:17">
      <c r="A75" s="173" t="s">
        <v>137</v>
      </c>
      <c r="C75" s="85">
        <v>13269896</v>
      </c>
      <c r="D75" s="85"/>
      <c r="E75" s="85">
        <v>30233634754</v>
      </c>
      <c r="F75" s="85"/>
      <c r="G75" s="85">
        <v>-32647576798</v>
      </c>
      <c r="H75" s="85">
        <v>33126587001</v>
      </c>
      <c r="I75" s="94">
        <f t="shared" si="2"/>
        <v>-2413942044</v>
      </c>
      <c r="J75" s="94"/>
      <c r="K75" s="85">
        <v>13269896</v>
      </c>
      <c r="L75" s="85"/>
      <c r="M75" s="85">
        <v>30233634754</v>
      </c>
      <c r="N75" s="85"/>
      <c r="O75" s="85">
        <v>-59058884629</v>
      </c>
      <c r="P75" s="85"/>
      <c r="Q75" s="85">
        <f t="shared" si="3"/>
        <v>-28825249875</v>
      </c>
    </row>
    <row r="76" spans="1:17">
      <c r="A76" s="173" t="s">
        <v>464</v>
      </c>
      <c r="C76" s="85">
        <v>9956497</v>
      </c>
      <c r="D76" s="85"/>
      <c r="E76" s="85">
        <v>61560931346</v>
      </c>
      <c r="F76" s="85"/>
      <c r="G76" s="85">
        <v>-62607991082</v>
      </c>
      <c r="H76" s="85">
        <v>-127471206</v>
      </c>
      <c r="I76" s="94">
        <f t="shared" si="2"/>
        <v>-1047059736</v>
      </c>
      <c r="J76" s="94"/>
      <c r="K76" s="85">
        <v>9956497</v>
      </c>
      <c r="L76" s="85"/>
      <c r="M76" s="85">
        <v>61560931346</v>
      </c>
      <c r="N76" s="85"/>
      <c r="O76" s="85">
        <v>-62428233266</v>
      </c>
      <c r="P76" s="85"/>
      <c r="Q76" s="85">
        <f t="shared" si="3"/>
        <v>-867301920</v>
      </c>
    </row>
    <row r="77" spans="1:17">
      <c r="A77" s="173" t="s">
        <v>470</v>
      </c>
      <c r="C77" s="85">
        <v>1234480</v>
      </c>
      <c r="D77" s="85"/>
      <c r="E77" s="85">
        <v>3460520262</v>
      </c>
      <c r="F77" s="85"/>
      <c r="G77" s="85">
        <v>-3325535429</v>
      </c>
      <c r="H77" s="85">
        <v>1628708778</v>
      </c>
      <c r="I77" s="94">
        <f t="shared" si="2"/>
        <v>134984833</v>
      </c>
      <c r="J77" s="94"/>
      <c r="K77" s="85">
        <v>1234480</v>
      </c>
      <c r="L77" s="85"/>
      <c r="M77" s="85">
        <v>3460520262</v>
      </c>
      <c r="N77" s="85"/>
      <c r="O77" s="85">
        <v>-3425166363</v>
      </c>
      <c r="P77" s="85"/>
      <c r="Q77" s="85">
        <f t="shared" si="3"/>
        <v>35353899</v>
      </c>
    </row>
    <row r="78" spans="1:17">
      <c r="A78" s="173" t="s">
        <v>222</v>
      </c>
      <c r="C78" s="85">
        <v>10206403</v>
      </c>
      <c r="D78" s="85"/>
      <c r="E78" s="85">
        <v>53264793241</v>
      </c>
      <c r="F78" s="85"/>
      <c r="G78" s="85">
        <v>-51200185922</v>
      </c>
      <c r="H78" s="85">
        <v>16247186233</v>
      </c>
      <c r="I78" s="94">
        <f t="shared" si="2"/>
        <v>2064607319</v>
      </c>
      <c r="J78" s="94"/>
      <c r="K78" s="85">
        <v>10206403</v>
      </c>
      <c r="L78" s="85"/>
      <c r="M78" s="85">
        <v>53264793241</v>
      </c>
      <c r="N78" s="85"/>
      <c r="O78" s="85">
        <v>-62964086566</v>
      </c>
      <c r="P78" s="85"/>
      <c r="Q78" s="85">
        <f t="shared" si="3"/>
        <v>-9699293325</v>
      </c>
    </row>
    <row r="79" spans="1:17">
      <c r="A79" s="173" t="s">
        <v>416</v>
      </c>
      <c r="C79" s="85">
        <v>10571471</v>
      </c>
      <c r="D79" s="85"/>
      <c r="E79" s="85">
        <v>29980952345</v>
      </c>
      <c r="F79" s="85"/>
      <c r="G79" s="85">
        <v>-30430904810</v>
      </c>
      <c r="H79" s="85">
        <v>76223089078</v>
      </c>
      <c r="I79" s="94">
        <f t="shared" si="2"/>
        <v>-449952465</v>
      </c>
      <c r="J79" s="94"/>
      <c r="K79" s="85">
        <v>10571471</v>
      </c>
      <c r="L79" s="85"/>
      <c r="M79" s="85">
        <v>29980952345</v>
      </c>
      <c r="N79" s="85"/>
      <c r="O79" s="85">
        <v>-33780465156</v>
      </c>
      <c r="P79" s="85"/>
      <c r="Q79" s="85">
        <f t="shared" si="3"/>
        <v>-3799512811</v>
      </c>
    </row>
    <row r="80" spans="1:17">
      <c r="A80" s="173" t="s">
        <v>398</v>
      </c>
      <c r="C80" s="85">
        <v>4029251</v>
      </c>
      <c r="D80" s="85"/>
      <c r="E80" s="85">
        <v>21788706647</v>
      </c>
      <c r="F80" s="85"/>
      <c r="G80" s="85">
        <v>-25475303189</v>
      </c>
      <c r="H80" s="85">
        <v>38101928744</v>
      </c>
      <c r="I80" s="94">
        <f t="shared" si="2"/>
        <v>-3686596542</v>
      </c>
      <c r="J80" s="94"/>
      <c r="K80" s="85">
        <v>4029251</v>
      </c>
      <c r="L80" s="85"/>
      <c r="M80" s="85">
        <v>21788706647</v>
      </c>
      <c r="N80" s="85"/>
      <c r="O80" s="85">
        <v>-30395930877</v>
      </c>
      <c r="P80" s="85"/>
      <c r="Q80" s="85">
        <f t="shared" si="3"/>
        <v>-8607224230</v>
      </c>
    </row>
    <row r="81" spans="1:17">
      <c r="A81" s="173" t="s">
        <v>220</v>
      </c>
      <c r="C81" s="85">
        <v>42841</v>
      </c>
      <c r="D81" s="85"/>
      <c r="E81" s="85">
        <v>5768712574</v>
      </c>
      <c r="F81" s="85"/>
      <c r="G81" s="85">
        <v>-6281449170</v>
      </c>
      <c r="H81" s="85">
        <v>34118692692</v>
      </c>
      <c r="I81" s="94">
        <f t="shared" si="2"/>
        <v>-512736596</v>
      </c>
      <c r="J81" s="94"/>
      <c r="K81" s="85">
        <v>42841</v>
      </c>
      <c r="L81" s="85"/>
      <c r="M81" s="85">
        <v>5768712574</v>
      </c>
      <c r="N81" s="85"/>
      <c r="O81" s="85">
        <v>-6360210485</v>
      </c>
      <c r="P81" s="85"/>
      <c r="Q81" s="85">
        <f t="shared" si="3"/>
        <v>-591497911</v>
      </c>
    </row>
    <row r="82" spans="1:17">
      <c r="A82" s="173" t="s">
        <v>362</v>
      </c>
      <c r="C82" s="85">
        <v>10744950</v>
      </c>
      <c r="D82" s="85"/>
      <c r="E82" s="85">
        <v>27813369697</v>
      </c>
      <c r="F82" s="85"/>
      <c r="G82" s="85">
        <v>-26382113346</v>
      </c>
      <c r="H82" s="85">
        <v>18614345747</v>
      </c>
      <c r="I82" s="94">
        <f t="shared" si="2"/>
        <v>1431256351</v>
      </c>
      <c r="J82" s="94"/>
      <c r="K82" s="85">
        <v>10744950</v>
      </c>
      <c r="L82" s="85"/>
      <c r="M82" s="85">
        <v>27813369697</v>
      </c>
      <c r="N82" s="85"/>
      <c r="O82" s="85">
        <v>-21033627508</v>
      </c>
      <c r="P82" s="85"/>
      <c r="Q82" s="85">
        <f t="shared" si="3"/>
        <v>6779742189</v>
      </c>
    </row>
    <row r="83" spans="1:17">
      <c r="A83" s="173" t="s">
        <v>91</v>
      </c>
      <c r="C83" s="85">
        <v>1425676</v>
      </c>
      <c r="D83" s="85"/>
      <c r="E83" s="85">
        <v>12357924951</v>
      </c>
      <c r="F83" s="85"/>
      <c r="G83" s="85">
        <v>-12698051325</v>
      </c>
      <c r="H83" s="85">
        <v>53129459574</v>
      </c>
      <c r="I83" s="94">
        <f t="shared" si="2"/>
        <v>-340126374</v>
      </c>
      <c r="J83" s="94"/>
      <c r="K83" s="85">
        <v>1425676</v>
      </c>
      <c r="L83" s="85"/>
      <c r="M83" s="85">
        <v>12357924951</v>
      </c>
      <c r="N83" s="85"/>
      <c r="O83" s="85">
        <v>-16149070713</v>
      </c>
      <c r="P83" s="85"/>
      <c r="Q83" s="85">
        <f t="shared" si="3"/>
        <v>-3791145762</v>
      </c>
    </row>
    <row r="84" spans="1:17">
      <c r="A84" s="173" t="s">
        <v>447</v>
      </c>
      <c r="C84" s="85">
        <v>18656916</v>
      </c>
      <c r="D84" s="85"/>
      <c r="E84" s="85">
        <v>27577764231</v>
      </c>
      <c r="F84" s="85"/>
      <c r="G84" s="85">
        <v>-30968510715</v>
      </c>
      <c r="H84" s="85">
        <v>22199580581</v>
      </c>
      <c r="I84" s="94">
        <f t="shared" si="2"/>
        <v>-3390746484</v>
      </c>
      <c r="J84" s="94"/>
      <c r="K84" s="85">
        <v>18656916</v>
      </c>
      <c r="L84" s="85"/>
      <c r="M84" s="85">
        <v>27577764231</v>
      </c>
      <c r="N84" s="85"/>
      <c r="O84" s="85">
        <v>-36211580604</v>
      </c>
      <c r="P84" s="85"/>
      <c r="Q84" s="85">
        <f t="shared" si="3"/>
        <v>-8633816373</v>
      </c>
    </row>
    <row r="85" spans="1:17">
      <c r="A85" s="173" t="s">
        <v>251</v>
      </c>
      <c r="C85" s="93">
        <v>7554680</v>
      </c>
      <c r="D85" s="85"/>
      <c r="E85" s="85">
        <v>33320670479</v>
      </c>
      <c r="F85" s="85"/>
      <c r="G85" s="85">
        <v>-36797675309</v>
      </c>
      <c r="H85" s="85">
        <v>32957632170</v>
      </c>
      <c r="I85" s="94">
        <f t="shared" si="2"/>
        <v>-3477004830</v>
      </c>
      <c r="J85" s="94"/>
      <c r="K85" s="85">
        <v>7554680</v>
      </c>
      <c r="L85" s="85"/>
      <c r="M85" s="85">
        <v>33320670479</v>
      </c>
      <c r="N85" s="85"/>
      <c r="O85" s="85">
        <v>-49941783943</v>
      </c>
      <c r="P85" s="85"/>
      <c r="Q85" s="85">
        <f t="shared" si="3"/>
        <v>-16621113464</v>
      </c>
    </row>
    <row r="86" spans="1:17">
      <c r="A86" s="173" t="s">
        <v>397</v>
      </c>
      <c r="C86" s="85">
        <v>2805234</v>
      </c>
      <c r="D86" s="85"/>
      <c r="E86" s="85">
        <v>20941956865</v>
      </c>
      <c r="F86" s="85"/>
      <c r="G86" s="85">
        <v>-24383105032</v>
      </c>
      <c r="H86" s="85">
        <v>-474518250</v>
      </c>
      <c r="I86" s="94">
        <f t="shared" si="2"/>
        <v>-3441148167</v>
      </c>
      <c r="J86" s="94"/>
      <c r="K86" s="85">
        <v>2805234</v>
      </c>
      <c r="L86" s="85"/>
      <c r="M86" s="85">
        <v>20941956865</v>
      </c>
      <c r="N86" s="85"/>
      <c r="O86" s="85">
        <v>-32635717062</v>
      </c>
      <c r="P86" s="85"/>
      <c r="Q86" s="85">
        <f t="shared" si="3"/>
        <v>-11693760197</v>
      </c>
    </row>
    <row r="87" spans="1:17">
      <c r="A87" s="173" t="s">
        <v>197</v>
      </c>
      <c r="C87" s="85">
        <v>5147738</v>
      </c>
      <c r="D87" s="85"/>
      <c r="E87" s="85">
        <v>26455453320</v>
      </c>
      <c r="F87" s="85"/>
      <c r="G87" s="85">
        <v>-24279756176</v>
      </c>
      <c r="H87" s="85">
        <v>-8908157064</v>
      </c>
      <c r="I87" s="94">
        <f t="shared" si="2"/>
        <v>2175697144</v>
      </c>
      <c r="J87" s="94"/>
      <c r="K87" s="85">
        <v>5147738</v>
      </c>
      <c r="L87" s="85"/>
      <c r="M87" s="85">
        <v>26455453320</v>
      </c>
      <c r="N87" s="85"/>
      <c r="O87" s="85">
        <v>-23291895048</v>
      </c>
      <c r="P87" s="85"/>
      <c r="Q87" s="85">
        <f t="shared" si="3"/>
        <v>3163558272</v>
      </c>
    </row>
    <row r="88" spans="1:17">
      <c r="A88" s="173" t="s">
        <v>332</v>
      </c>
      <c r="C88" s="93">
        <v>27341472</v>
      </c>
      <c r="D88" s="85"/>
      <c r="E88" s="85">
        <v>37832876020</v>
      </c>
      <c r="F88" s="85"/>
      <c r="G88" s="85">
        <v>-43234702482</v>
      </c>
      <c r="H88" s="85">
        <v>75227766970</v>
      </c>
      <c r="I88" s="94">
        <f t="shared" si="2"/>
        <v>-5401826462</v>
      </c>
      <c r="J88" s="94"/>
      <c r="K88" s="85">
        <v>27341472</v>
      </c>
      <c r="L88" s="85"/>
      <c r="M88" s="85">
        <v>37832876020</v>
      </c>
      <c r="N88" s="85"/>
      <c r="O88" s="85">
        <v>-50251724125</v>
      </c>
      <c r="P88" s="85"/>
      <c r="Q88" s="85">
        <f t="shared" si="3"/>
        <v>-12418848105</v>
      </c>
    </row>
    <row r="89" spans="1:17">
      <c r="A89" s="173" t="s">
        <v>451</v>
      </c>
      <c r="C89" s="85">
        <v>4024896</v>
      </c>
      <c r="D89" s="85"/>
      <c r="E89" s="85">
        <v>28366720393</v>
      </c>
      <c r="F89" s="85"/>
      <c r="G89" s="85">
        <v>-27453619121</v>
      </c>
      <c r="H89" s="85">
        <v>11397130955</v>
      </c>
      <c r="I89" s="94">
        <f t="shared" si="2"/>
        <v>913101272</v>
      </c>
      <c r="J89" s="94"/>
      <c r="K89" s="85">
        <v>4024896</v>
      </c>
      <c r="L89" s="85"/>
      <c r="M89" s="85">
        <v>28366720393</v>
      </c>
      <c r="N89" s="85"/>
      <c r="O89" s="85">
        <v>-31267550120</v>
      </c>
      <c r="P89" s="85"/>
      <c r="Q89" s="85">
        <f t="shared" si="3"/>
        <v>-2900829727</v>
      </c>
    </row>
    <row r="90" spans="1:17">
      <c r="A90" s="173" t="s">
        <v>241</v>
      </c>
      <c r="C90" s="85">
        <v>3724129</v>
      </c>
      <c r="D90" s="85"/>
      <c r="E90" s="85">
        <v>21841625555</v>
      </c>
      <c r="F90" s="85"/>
      <c r="G90" s="85">
        <v>-24803201903</v>
      </c>
      <c r="H90" s="85">
        <v>66200943424</v>
      </c>
      <c r="I90" s="94">
        <f t="shared" si="2"/>
        <v>-2961576348</v>
      </c>
      <c r="J90" s="94"/>
      <c r="K90" s="85">
        <v>3724129</v>
      </c>
      <c r="L90" s="85"/>
      <c r="M90" s="85">
        <v>21841625555</v>
      </c>
      <c r="N90" s="85"/>
      <c r="O90" s="85">
        <v>-28387982294</v>
      </c>
      <c r="P90" s="85"/>
      <c r="Q90" s="85">
        <f t="shared" si="3"/>
        <v>-6546356739</v>
      </c>
    </row>
    <row r="91" spans="1:17">
      <c r="A91" s="173" t="s">
        <v>363</v>
      </c>
      <c r="C91" s="85">
        <v>223648</v>
      </c>
      <c r="D91" s="85"/>
      <c r="E91" s="85">
        <v>12487562430</v>
      </c>
      <c r="F91" s="85"/>
      <c r="G91" s="85">
        <v>-13305690075</v>
      </c>
      <c r="H91" s="85">
        <v>17907796931</v>
      </c>
      <c r="I91" s="94">
        <f t="shared" si="2"/>
        <v>-818127645</v>
      </c>
      <c r="J91" s="94"/>
      <c r="K91" s="85">
        <v>223648</v>
      </c>
      <c r="L91" s="85"/>
      <c r="M91" s="85">
        <v>12487562430</v>
      </c>
      <c r="N91" s="85"/>
      <c r="O91" s="85">
        <v>-19005392327</v>
      </c>
      <c r="P91" s="85"/>
      <c r="Q91" s="85">
        <f t="shared" si="3"/>
        <v>-6517829897</v>
      </c>
    </row>
    <row r="92" spans="1:17">
      <c r="A92" s="173" t="s">
        <v>178</v>
      </c>
      <c r="C92" s="85">
        <v>1288680</v>
      </c>
      <c r="D92" s="85"/>
      <c r="E92" s="85">
        <v>28707486856</v>
      </c>
      <c r="F92" s="85"/>
      <c r="G92" s="85">
        <v>-30090980200</v>
      </c>
      <c r="H92" s="85">
        <v>3609538246</v>
      </c>
      <c r="I92" s="94">
        <f t="shared" si="2"/>
        <v>-1383493344</v>
      </c>
      <c r="J92" s="94"/>
      <c r="K92" s="85">
        <v>1288680</v>
      </c>
      <c r="L92" s="85"/>
      <c r="M92" s="85">
        <v>28707486856</v>
      </c>
      <c r="N92" s="85"/>
      <c r="O92" s="85">
        <v>-36921818163</v>
      </c>
      <c r="P92" s="85"/>
      <c r="Q92" s="85">
        <f t="shared" si="3"/>
        <v>-8214331307</v>
      </c>
    </row>
    <row r="93" spans="1:17">
      <c r="A93" s="173" t="s">
        <v>216</v>
      </c>
      <c r="C93" s="85">
        <v>4210671</v>
      </c>
      <c r="D93" s="85"/>
      <c r="E93" s="76">
        <v>22476766018</v>
      </c>
      <c r="F93" s="85"/>
      <c r="G93" s="85">
        <v>-22801782268</v>
      </c>
      <c r="H93" s="85">
        <v>-2936718346</v>
      </c>
      <c r="I93" s="94">
        <f t="shared" si="2"/>
        <v>-325016250</v>
      </c>
      <c r="J93" s="94"/>
      <c r="K93" s="85">
        <v>4210671</v>
      </c>
      <c r="L93" s="85"/>
      <c r="M93" s="85">
        <v>22476766018</v>
      </c>
      <c r="N93" s="85"/>
      <c r="O93" s="85">
        <v>-32516065192</v>
      </c>
      <c r="P93" s="85"/>
      <c r="Q93" s="85">
        <f t="shared" si="3"/>
        <v>-10039299174</v>
      </c>
    </row>
    <row r="94" spans="1:17">
      <c r="A94" s="173" t="s">
        <v>93</v>
      </c>
      <c r="C94" s="85">
        <v>1080008</v>
      </c>
      <c r="D94" s="85"/>
      <c r="E94" s="85">
        <v>32669098814</v>
      </c>
      <c r="F94" s="85"/>
      <c r="G94" s="85">
        <v>-32406560450</v>
      </c>
      <c r="H94" s="85">
        <v>45575386664</v>
      </c>
      <c r="I94" s="94">
        <f t="shared" si="2"/>
        <v>262538364</v>
      </c>
      <c r="J94" s="94"/>
      <c r="K94" s="85">
        <v>1080008</v>
      </c>
      <c r="L94" s="85"/>
      <c r="M94" s="85">
        <v>32669098814</v>
      </c>
      <c r="N94" s="85"/>
      <c r="O94" s="85">
        <v>-32406560450</v>
      </c>
      <c r="P94" s="85"/>
      <c r="Q94" s="85">
        <f t="shared" si="3"/>
        <v>262538364</v>
      </c>
    </row>
    <row r="95" spans="1:17">
      <c r="A95" s="173" t="s">
        <v>96</v>
      </c>
      <c r="C95" s="85">
        <v>779474</v>
      </c>
      <c r="D95" s="85"/>
      <c r="E95" s="85">
        <v>36843457971</v>
      </c>
      <c r="F95" s="85"/>
      <c r="G95" s="85">
        <v>-37164889898</v>
      </c>
      <c r="H95" s="85">
        <v>28245709513</v>
      </c>
      <c r="I95" s="94">
        <f t="shared" si="2"/>
        <v>-321431927</v>
      </c>
      <c r="J95" s="94"/>
      <c r="K95" s="85">
        <v>779474</v>
      </c>
      <c r="L95" s="85"/>
      <c r="M95" s="85">
        <v>36843457971</v>
      </c>
      <c r="N95" s="85"/>
      <c r="O95" s="85">
        <v>-47908333058</v>
      </c>
      <c r="P95" s="85"/>
      <c r="Q95" s="85">
        <f t="shared" si="3"/>
        <v>-11064875087</v>
      </c>
    </row>
    <row r="96" spans="1:17">
      <c r="A96" s="173" t="s">
        <v>462</v>
      </c>
      <c r="C96" s="85">
        <v>1738746</v>
      </c>
      <c r="D96" s="85"/>
      <c r="E96" s="85">
        <v>6075327625</v>
      </c>
      <c r="F96" s="85"/>
      <c r="G96" s="85">
        <v>-6325945693</v>
      </c>
      <c r="H96" s="85">
        <v>8010220611</v>
      </c>
      <c r="I96" s="94">
        <f t="shared" si="2"/>
        <v>-250618068</v>
      </c>
      <c r="J96" s="94"/>
      <c r="K96" s="85">
        <v>1738746</v>
      </c>
      <c r="L96" s="85"/>
      <c r="M96" s="85">
        <v>6075327625</v>
      </c>
      <c r="N96" s="85"/>
      <c r="O96" s="85">
        <v>-6749107380</v>
      </c>
      <c r="P96" s="85"/>
      <c r="Q96" s="85">
        <f t="shared" si="3"/>
        <v>-673779755</v>
      </c>
    </row>
    <row r="97" spans="1:17">
      <c r="A97" s="173" t="s">
        <v>149</v>
      </c>
      <c r="C97" s="85">
        <v>8001582</v>
      </c>
      <c r="D97" s="85"/>
      <c r="E97" s="85">
        <v>64586257410</v>
      </c>
      <c r="F97" s="85"/>
      <c r="G97" s="85">
        <v>-80176043682</v>
      </c>
      <c r="H97" s="85">
        <v>34249130197</v>
      </c>
      <c r="I97" s="94">
        <f t="shared" si="2"/>
        <v>-15589786272</v>
      </c>
      <c r="J97" s="94"/>
      <c r="K97" s="85">
        <v>8001582</v>
      </c>
      <c r="L97" s="85"/>
      <c r="M97" s="85">
        <v>64586257410</v>
      </c>
      <c r="N97" s="85"/>
      <c r="O97" s="85">
        <v>-81551217284</v>
      </c>
      <c r="P97" s="85"/>
      <c r="Q97" s="85">
        <f t="shared" si="3"/>
        <v>-16964959874</v>
      </c>
    </row>
    <row r="98" spans="1:17">
      <c r="A98" s="173" t="s">
        <v>125</v>
      </c>
      <c r="C98" s="85">
        <v>14393934</v>
      </c>
      <c r="D98" s="85"/>
      <c r="E98" s="85">
        <v>31206380694</v>
      </c>
      <c r="F98" s="85"/>
      <c r="G98" s="85">
        <v>-30760312139</v>
      </c>
      <c r="H98" s="85">
        <v>49715010341</v>
      </c>
      <c r="I98" s="94">
        <f t="shared" si="2"/>
        <v>446068555</v>
      </c>
      <c r="J98" s="94"/>
      <c r="K98" s="85">
        <v>14393934</v>
      </c>
      <c r="L98" s="85"/>
      <c r="M98" s="85">
        <v>31206380694</v>
      </c>
      <c r="N98" s="85"/>
      <c r="O98" s="85">
        <v>-36071413392</v>
      </c>
      <c r="P98" s="85"/>
      <c r="Q98" s="85">
        <f t="shared" si="3"/>
        <v>-4865032698</v>
      </c>
    </row>
    <row r="99" spans="1:17">
      <c r="A99" s="173" t="s">
        <v>127</v>
      </c>
      <c r="C99" s="85">
        <v>2957519</v>
      </c>
      <c r="D99" s="85"/>
      <c r="E99" s="85">
        <v>29781407450</v>
      </c>
      <c r="F99" s="85"/>
      <c r="G99" s="85">
        <v>-31251368334</v>
      </c>
      <c r="H99" s="85">
        <v>54976833452</v>
      </c>
      <c r="I99" s="94">
        <f t="shared" si="2"/>
        <v>-1469960884</v>
      </c>
      <c r="J99" s="94"/>
      <c r="K99" s="85">
        <v>2957519</v>
      </c>
      <c r="L99" s="85"/>
      <c r="M99" s="85">
        <v>29781407450</v>
      </c>
      <c r="N99" s="85"/>
      <c r="O99" s="85">
        <v>-39235510928</v>
      </c>
      <c r="P99" s="85"/>
      <c r="Q99" s="85">
        <f t="shared" si="3"/>
        <v>-9454103478</v>
      </c>
    </row>
    <row r="100" spans="1:17">
      <c r="A100" s="173" t="s">
        <v>365</v>
      </c>
      <c r="C100" s="85">
        <v>3697049</v>
      </c>
      <c r="D100" s="85"/>
      <c r="E100" s="85">
        <v>35537748575</v>
      </c>
      <c r="F100" s="85"/>
      <c r="G100" s="85">
        <v>-37685373297</v>
      </c>
      <c r="H100" s="85">
        <v>109721513739</v>
      </c>
      <c r="I100" s="94">
        <f t="shared" si="2"/>
        <v>-2147624722</v>
      </c>
      <c r="J100" s="94"/>
      <c r="K100" s="85">
        <v>3697049</v>
      </c>
      <c r="L100" s="85"/>
      <c r="M100" s="85">
        <v>35537748575</v>
      </c>
      <c r="N100" s="85"/>
      <c r="O100" s="85">
        <v>-37632112370</v>
      </c>
      <c r="P100" s="85"/>
      <c r="Q100" s="85">
        <f t="shared" si="3"/>
        <v>-2094363795</v>
      </c>
    </row>
    <row r="101" spans="1:17">
      <c r="A101" s="173" t="s">
        <v>129</v>
      </c>
      <c r="C101" s="85">
        <v>2496561</v>
      </c>
      <c r="D101" s="85"/>
      <c r="E101" s="85">
        <v>55193151719</v>
      </c>
      <c r="F101" s="85"/>
      <c r="G101" s="85">
        <v>-59634878094</v>
      </c>
      <c r="H101" s="85">
        <v>39542164645</v>
      </c>
      <c r="I101" s="94">
        <f t="shared" si="2"/>
        <v>-4441726375</v>
      </c>
      <c r="J101" s="94"/>
      <c r="K101" s="85">
        <v>2496561</v>
      </c>
      <c r="L101" s="85"/>
      <c r="M101" s="85">
        <v>55193151719</v>
      </c>
      <c r="N101" s="85"/>
      <c r="O101" s="85">
        <v>-69142695639</v>
      </c>
      <c r="P101" s="85"/>
      <c r="Q101" s="85">
        <f t="shared" si="3"/>
        <v>-13949543920</v>
      </c>
    </row>
    <row r="102" spans="1:17">
      <c r="A102" s="173" t="s">
        <v>383</v>
      </c>
      <c r="C102" s="85">
        <v>10555286</v>
      </c>
      <c r="D102" s="85"/>
      <c r="E102" s="85">
        <v>23072968027</v>
      </c>
      <c r="F102" s="85"/>
      <c r="G102" s="85">
        <v>-26215623610</v>
      </c>
      <c r="H102" s="85">
        <v>52765841063</v>
      </c>
      <c r="I102" s="94">
        <f t="shared" si="2"/>
        <v>-3142655583</v>
      </c>
      <c r="J102" s="94"/>
      <c r="K102" s="85">
        <v>10555286</v>
      </c>
      <c r="L102" s="85"/>
      <c r="M102" s="85">
        <v>23072968027</v>
      </c>
      <c r="N102" s="85"/>
      <c r="O102" s="85">
        <v>-30909997547</v>
      </c>
      <c r="P102" s="85"/>
      <c r="Q102" s="85">
        <f t="shared" si="3"/>
        <v>-7837029520</v>
      </c>
    </row>
    <row r="103" spans="1:17">
      <c r="A103" s="173" t="s">
        <v>160</v>
      </c>
      <c r="C103" s="85">
        <v>3915433</v>
      </c>
      <c r="D103" s="85"/>
      <c r="E103" s="85">
        <v>24286929726</v>
      </c>
      <c r="F103" s="85"/>
      <c r="G103" s="85">
        <v>-23891433898</v>
      </c>
      <c r="H103" s="85">
        <v>54748745744</v>
      </c>
      <c r="I103" s="94">
        <f t="shared" si="2"/>
        <v>395495828</v>
      </c>
      <c r="J103" s="94"/>
      <c r="K103" s="85">
        <v>3915433</v>
      </c>
      <c r="L103" s="85"/>
      <c r="M103" s="85">
        <v>24286929726</v>
      </c>
      <c r="N103" s="85"/>
      <c r="O103" s="85">
        <v>-26851753637</v>
      </c>
      <c r="P103" s="85"/>
      <c r="Q103" s="85">
        <f t="shared" si="3"/>
        <v>-2564823911</v>
      </c>
    </row>
    <row r="104" spans="1:17">
      <c r="A104" s="173" t="s">
        <v>151</v>
      </c>
      <c r="C104" s="85">
        <v>1791161</v>
      </c>
      <c r="D104" s="85"/>
      <c r="E104" s="85">
        <v>12659380544</v>
      </c>
      <c r="F104" s="85"/>
      <c r="G104" s="85">
        <v>-14101588454</v>
      </c>
      <c r="H104" s="85">
        <v>70006835596</v>
      </c>
      <c r="I104" s="94">
        <f t="shared" si="2"/>
        <v>-1442207910</v>
      </c>
      <c r="J104" s="94"/>
      <c r="K104" s="85">
        <v>1791161</v>
      </c>
      <c r="L104" s="85"/>
      <c r="M104" s="85">
        <v>12659380544</v>
      </c>
      <c r="N104" s="85"/>
      <c r="O104" s="85">
        <v>-13750366052</v>
      </c>
      <c r="P104" s="85"/>
      <c r="Q104" s="85">
        <f t="shared" si="3"/>
        <v>-1090985508</v>
      </c>
    </row>
    <row r="105" spans="1:17">
      <c r="A105" s="173" t="s">
        <v>285</v>
      </c>
      <c r="C105" s="93">
        <v>9561918</v>
      </c>
      <c r="D105" s="85"/>
      <c r="E105" s="85">
        <v>27117835153</v>
      </c>
      <c r="F105" s="85"/>
      <c r="G105" s="85">
        <v>-29932409538</v>
      </c>
      <c r="H105" s="85">
        <v>64499360964</v>
      </c>
      <c r="I105" s="94">
        <f t="shared" si="2"/>
        <v>-2814574385</v>
      </c>
      <c r="J105" s="94"/>
      <c r="K105" s="85">
        <v>9561918</v>
      </c>
      <c r="L105" s="85"/>
      <c r="M105" s="85">
        <v>27117835153</v>
      </c>
      <c r="N105" s="85"/>
      <c r="O105" s="85">
        <v>-36525373522</v>
      </c>
      <c r="P105" s="85"/>
      <c r="Q105" s="85">
        <f t="shared" si="3"/>
        <v>-9407538369</v>
      </c>
    </row>
    <row r="106" spans="1:17">
      <c r="A106" s="173" t="s">
        <v>354</v>
      </c>
      <c r="C106" s="93">
        <v>6539301</v>
      </c>
      <c r="D106" s="85"/>
      <c r="E106" s="85">
        <v>40887466682</v>
      </c>
      <c r="F106" s="85"/>
      <c r="G106" s="85">
        <v>-43452577276</v>
      </c>
      <c r="H106" s="85">
        <v>-1011790411</v>
      </c>
      <c r="I106" s="94">
        <f t="shared" si="2"/>
        <v>-2565110594</v>
      </c>
      <c r="J106" s="94"/>
      <c r="K106" s="85">
        <v>6539301</v>
      </c>
      <c r="L106" s="85"/>
      <c r="M106" s="85">
        <v>40887466682</v>
      </c>
      <c r="N106" s="85"/>
      <c r="O106" s="85">
        <v>-55179497918</v>
      </c>
      <c r="P106" s="85"/>
      <c r="Q106" s="85">
        <f t="shared" si="3"/>
        <v>-14292031236</v>
      </c>
    </row>
    <row r="107" spans="1:17">
      <c r="A107" s="173" t="s">
        <v>166</v>
      </c>
      <c r="C107" s="93">
        <v>33309395</v>
      </c>
      <c r="D107" s="85"/>
      <c r="E107" s="76">
        <v>31455643898</v>
      </c>
      <c r="F107" s="85"/>
      <c r="G107" s="85">
        <v>-33607872163</v>
      </c>
      <c r="H107" s="85">
        <v>32613765873</v>
      </c>
      <c r="I107" s="94">
        <f t="shared" si="2"/>
        <v>-2152228265</v>
      </c>
      <c r="J107" s="94"/>
      <c r="K107" s="85">
        <v>33309395</v>
      </c>
      <c r="L107" s="85"/>
      <c r="M107" s="85">
        <v>31455643898</v>
      </c>
      <c r="N107" s="85"/>
      <c r="O107" s="85">
        <v>-47644708732</v>
      </c>
      <c r="P107" s="85"/>
      <c r="Q107" s="85">
        <f t="shared" si="3"/>
        <v>-16189064834</v>
      </c>
    </row>
    <row r="108" spans="1:17">
      <c r="A108" s="173" t="s">
        <v>504</v>
      </c>
      <c r="C108" s="85">
        <v>5000000</v>
      </c>
      <c r="D108" s="85"/>
      <c r="E108" s="85">
        <v>25397977500</v>
      </c>
      <c r="F108" s="85"/>
      <c r="G108" s="85">
        <v>-26924963200</v>
      </c>
      <c r="H108" s="85">
        <v>36511407202</v>
      </c>
      <c r="I108" s="94">
        <f t="shared" si="2"/>
        <v>-1526985700</v>
      </c>
      <c r="J108" s="94"/>
      <c r="K108" s="85">
        <v>5000000</v>
      </c>
      <c r="L108" s="85"/>
      <c r="M108" s="85">
        <v>25397977500</v>
      </c>
      <c r="N108" s="85"/>
      <c r="O108" s="85">
        <v>-26924963200</v>
      </c>
      <c r="P108" s="85"/>
      <c r="Q108" s="85">
        <f t="shared" si="3"/>
        <v>-1526985700</v>
      </c>
    </row>
    <row r="109" spans="1:17">
      <c r="A109" s="173" t="s">
        <v>154</v>
      </c>
      <c r="C109" s="85">
        <v>5731292</v>
      </c>
      <c r="D109" s="85"/>
      <c r="E109" s="85">
        <v>20751023844</v>
      </c>
      <c r="F109" s="85"/>
      <c r="G109" s="85">
        <v>-20798153839</v>
      </c>
      <c r="H109" s="85">
        <v>22937075507</v>
      </c>
      <c r="I109" s="94">
        <f t="shared" si="2"/>
        <v>-47129995</v>
      </c>
      <c r="J109" s="94"/>
      <c r="K109" s="85">
        <v>5731292</v>
      </c>
      <c r="L109" s="85"/>
      <c r="M109" s="85">
        <v>20751023844</v>
      </c>
      <c r="N109" s="85"/>
      <c r="O109" s="85">
        <v>-23976380264</v>
      </c>
      <c r="P109" s="85"/>
      <c r="Q109" s="85">
        <f t="shared" si="3"/>
        <v>-3225356420</v>
      </c>
    </row>
    <row r="110" spans="1:17">
      <c r="A110" s="173" t="s">
        <v>271</v>
      </c>
      <c r="C110" s="85">
        <v>0</v>
      </c>
      <c r="D110" s="85"/>
      <c r="E110" s="85">
        <v>0</v>
      </c>
      <c r="F110" s="85"/>
      <c r="G110" s="85">
        <v>791676229</v>
      </c>
      <c r="H110" s="85">
        <v>61876173913</v>
      </c>
      <c r="I110" s="94">
        <f t="shared" si="2"/>
        <v>791676229</v>
      </c>
      <c r="J110" s="94"/>
      <c r="K110" s="85">
        <v>0</v>
      </c>
      <c r="L110" s="85"/>
      <c r="M110" s="85">
        <v>0</v>
      </c>
      <c r="N110" s="85"/>
      <c r="O110" s="85">
        <v>0</v>
      </c>
      <c r="P110" s="85"/>
      <c r="Q110" s="85">
        <f t="shared" si="3"/>
        <v>0</v>
      </c>
    </row>
    <row r="111" spans="1:17">
      <c r="A111" s="173" t="s">
        <v>358</v>
      </c>
      <c r="C111" s="85">
        <v>2080441</v>
      </c>
      <c r="D111" s="85"/>
      <c r="E111" s="85">
        <v>17847378307</v>
      </c>
      <c r="F111" s="85"/>
      <c r="G111" s="85">
        <v>-18819367626</v>
      </c>
      <c r="H111" s="85">
        <v>44319115398</v>
      </c>
      <c r="I111" s="94">
        <f t="shared" si="2"/>
        <v>-971989319</v>
      </c>
      <c r="J111" s="94"/>
      <c r="K111" s="85">
        <v>2080441</v>
      </c>
      <c r="L111" s="85"/>
      <c r="M111" s="85">
        <v>17847378307</v>
      </c>
      <c r="N111" s="85"/>
      <c r="O111" s="85">
        <v>-18404393972</v>
      </c>
      <c r="P111" s="85"/>
      <c r="Q111" s="85">
        <f t="shared" si="3"/>
        <v>-557015665</v>
      </c>
    </row>
    <row r="112" spans="1:17">
      <c r="A112" s="173" t="s">
        <v>396</v>
      </c>
      <c r="C112" s="85">
        <v>12272273</v>
      </c>
      <c r="D112" s="85"/>
      <c r="E112" s="85">
        <v>21165703916</v>
      </c>
      <c r="F112" s="85"/>
      <c r="G112" s="85">
        <v>-23267188682</v>
      </c>
      <c r="H112" s="85">
        <v>49640748851</v>
      </c>
      <c r="I112" s="94">
        <f t="shared" si="2"/>
        <v>-2101484766</v>
      </c>
      <c r="J112" s="94"/>
      <c r="K112" s="85">
        <v>12272273</v>
      </c>
      <c r="L112" s="85"/>
      <c r="M112" s="85">
        <v>21165703916</v>
      </c>
      <c r="N112" s="85"/>
      <c r="O112" s="85">
        <v>-25238987138</v>
      </c>
      <c r="P112" s="85"/>
      <c r="Q112" s="85">
        <f t="shared" si="3"/>
        <v>-4073283222</v>
      </c>
    </row>
    <row r="113" spans="1:17">
      <c r="A113" s="173" t="s">
        <v>224</v>
      </c>
      <c r="C113" s="85">
        <v>10839412</v>
      </c>
      <c r="D113" s="85"/>
      <c r="E113" s="85">
        <v>39543947223</v>
      </c>
      <c r="F113" s="85"/>
      <c r="G113" s="85">
        <v>-42508379185</v>
      </c>
      <c r="H113" s="85">
        <v>58045099</v>
      </c>
      <c r="I113" s="94">
        <f t="shared" si="2"/>
        <v>-2964431962</v>
      </c>
      <c r="J113" s="94"/>
      <c r="K113" s="85">
        <v>10839412</v>
      </c>
      <c r="L113" s="85"/>
      <c r="M113" s="85">
        <v>39543947223</v>
      </c>
      <c r="N113" s="85"/>
      <c r="O113" s="85">
        <v>-57493602535</v>
      </c>
      <c r="P113" s="85"/>
      <c r="Q113" s="85">
        <f t="shared" si="3"/>
        <v>-17949655312</v>
      </c>
    </row>
    <row r="114" spans="1:17">
      <c r="A114" s="173" t="s">
        <v>214</v>
      </c>
      <c r="C114" s="85">
        <v>1005027</v>
      </c>
      <c r="D114" s="85"/>
      <c r="E114" s="85">
        <v>8471919322</v>
      </c>
      <c r="F114" s="85"/>
      <c r="G114" s="85">
        <v>-9920537601</v>
      </c>
      <c r="H114" s="85">
        <v>89709792918</v>
      </c>
      <c r="I114" s="94">
        <f t="shared" si="2"/>
        <v>-1448618279</v>
      </c>
      <c r="J114" s="94"/>
      <c r="K114" s="85">
        <v>1005027</v>
      </c>
      <c r="L114" s="85"/>
      <c r="M114" s="85">
        <v>8471919322</v>
      </c>
      <c r="N114" s="85"/>
      <c r="O114" s="85">
        <v>-7300539382</v>
      </c>
      <c r="P114" s="85"/>
      <c r="Q114" s="85">
        <f t="shared" si="3"/>
        <v>1171379940</v>
      </c>
    </row>
    <row r="115" spans="1:17">
      <c r="A115" s="173" t="s">
        <v>256</v>
      </c>
      <c r="C115" s="93">
        <v>13661310</v>
      </c>
      <c r="D115" s="85"/>
      <c r="E115" s="76">
        <v>51767056087</v>
      </c>
      <c r="F115" s="85"/>
      <c r="G115" s="85">
        <v>-60431112169</v>
      </c>
      <c r="H115" s="85">
        <v>13549642476</v>
      </c>
      <c r="I115" s="94">
        <f t="shared" si="2"/>
        <v>-8664056082</v>
      </c>
      <c r="J115" s="94"/>
      <c r="K115" s="85">
        <v>13661310</v>
      </c>
      <c r="L115" s="85"/>
      <c r="M115" s="85">
        <v>51767056087</v>
      </c>
      <c r="N115" s="85"/>
      <c r="O115" s="85">
        <v>-60758142975</v>
      </c>
      <c r="P115" s="85"/>
      <c r="Q115" s="85">
        <f t="shared" si="3"/>
        <v>-8991086888</v>
      </c>
    </row>
    <row r="116" spans="1:17">
      <c r="A116" s="173" t="s">
        <v>165</v>
      </c>
      <c r="C116" s="85">
        <v>2218484</v>
      </c>
      <c r="D116" s="85"/>
      <c r="E116" s="85">
        <v>8135292754</v>
      </c>
      <c r="F116" s="85"/>
      <c r="G116" s="85">
        <v>-8799382512</v>
      </c>
      <c r="H116" s="85">
        <v>27599151449</v>
      </c>
      <c r="I116" s="94">
        <f t="shared" si="2"/>
        <v>-664089758</v>
      </c>
      <c r="J116" s="94"/>
      <c r="K116" s="85">
        <v>2218484</v>
      </c>
      <c r="L116" s="85"/>
      <c r="M116" s="85">
        <v>8135292754</v>
      </c>
      <c r="N116" s="85"/>
      <c r="O116" s="85">
        <v>-15234580468</v>
      </c>
      <c r="P116" s="85"/>
      <c r="Q116" s="85">
        <f t="shared" si="3"/>
        <v>-7099287714</v>
      </c>
    </row>
    <row r="117" spans="1:17">
      <c r="A117" s="173" t="s">
        <v>152</v>
      </c>
      <c r="C117" s="85">
        <v>16194362</v>
      </c>
      <c r="D117" s="85"/>
      <c r="E117" s="85">
        <v>17418042006</v>
      </c>
      <c r="F117" s="85"/>
      <c r="G117" s="85">
        <v>-20879113197</v>
      </c>
      <c r="H117" s="85">
        <v>44850795263</v>
      </c>
      <c r="I117" s="94">
        <f t="shared" si="2"/>
        <v>-3461071191</v>
      </c>
      <c r="J117" s="94"/>
      <c r="K117" s="85">
        <v>16194362</v>
      </c>
      <c r="L117" s="85"/>
      <c r="M117" s="85">
        <v>17418042006</v>
      </c>
      <c r="N117" s="85"/>
      <c r="O117" s="85">
        <v>-35466597086</v>
      </c>
      <c r="P117" s="85"/>
      <c r="Q117" s="85">
        <f t="shared" si="3"/>
        <v>-18048555080</v>
      </c>
    </row>
    <row r="118" spans="1:17">
      <c r="A118" s="173" t="s">
        <v>276</v>
      </c>
      <c r="C118" s="85">
        <v>11520174</v>
      </c>
      <c r="D118" s="85"/>
      <c r="E118" s="85">
        <v>23430032865</v>
      </c>
      <c r="F118" s="85"/>
      <c r="G118" s="85">
        <v>-27002923007</v>
      </c>
      <c r="H118" s="85">
        <v>45229195202</v>
      </c>
      <c r="I118" s="94">
        <f t="shared" si="2"/>
        <v>-3572890142</v>
      </c>
      <c r="J118" s="94"/>
      <c r="K118" s="85">
        <v>11520174</v>
      </c>
      <c r="L118" s="85"/>
      <c r="M118" s="85">
        <v>23430032865</v>
      </c>
      <c r="N118" s="85"/>
      <c r="O118" s="85">
        <v>-46186029771</v>
      </c>
      <c r="P118" s="85"/>
      <c r="Q118" s="85">
        <f t="shared" si="3"/>
        <v>-22755996906</v>
      </c>
    </row>
    <row r="119" spans="1:17">
      <c r="A119" s="173" t="s">
        <v>426</v>
      </c>
      <c r="C119" s="85">
        <v>400609</v>
      </c>
      <c r="D119" s="85"/>
      <c r="E119" s="85">
        <v>17573685865</v>
      </c>
      <c r="F119" s="85"/>
      <c r="G119" s="85">
        <v>-19162605118</v>
      </c>
      <c r="H119" s="85">
        <v>27769625896</v>
      </c>
      <c r="I119" s="94">
        <f t="shared" si="2"/>
        <v>-1588919253</v>
      </c>
      <c r="J119" s="94"/>
      <c r="K119" s="85">
        <v>400609</v>
      </c>
      <c r="L119" s="85"/>
      <c r="M119" s="85">
        <v>17573685865</v>
      </c>
      <c r="N119" s="85"/>
      <c r="O119" s="85">
        <v>-17089708486</v>
      </c>
      <c r="P119" s="85"/>
      <c r="Q119" s="85">
        <f t="shared" si="3"/>
        <v>483977379</v>
      </c>
    </row>
    <row r="120" spans="1:17">
      <c r="A120" s="173" t="s">
        <v>117</v>
      </c>
      <c r="C120" s="85">
        <v>22556347</v>
      </c>
      <c r="D120" s="85"/>
      <c r="E120" s="85">
        <v>28341580836</v>
      </c>
      <c r="F120" s="85"/>
      <c r="G120" s="85">
        <v>-32356939027</v>
      </c>
      <c r="H120" s="85">
        <v>71572261380</v>
      </c>
      <c r="I120" s="94">
        <f t="shared" si="2"/>
        <v>-4015358191</v>
      </c>
      <c r="J120" s="94"/>
      <c r="K120" s="85">
        <v>22556347</v>
      </c>
      <c r="L120" s="85"/>
      <c r="M120" s="85">
        <v>28341580836</v>
      </c>
      <c r="N120" s="85"/>
      <c r="O120" s="85">
        <v>-44512485627</v>
      </c>
      <c r="P120" s="85"/>
      <c r="Q120" s="85">
        <f t="shared" si="3"/>
        <v>-16170904791</v>
      </c>
    </row>
    <row r="121" spans="1:17">
      <c r="A121" s="173" t="s">
        <v>210</v>
      </c>
      <c r="C121" s="85">
        <v>3502369</v>
      </c>
      <c r="D121" s="85"/>
      <c r="E121" s="85">
        <v>28478914621</v>
      </c>
      <c r="F121" s="85"/>
      <c r="G121" s="85">
        <v>-29593004191</v>
      </c>
      <c r="H121" s="85">
        <v>2461912575</v>
      </c>
      <c r="I121" s="94">
        <f t="shared" si="2"/>
        <v>-1114089570</v>
      </c>
      <c r="J121" s="94"/>
      <c r="K121" s="85">
        <v>3502369</v>
      </c>
      <c r="L121" s="85"/>
      <c r="M121" s="85">
        <v>28478914621</v>
      </c>
      <c r="N121" s="85"/>
      <c r="O121" s="85">
        <v>-43715111213</v>
      </c>
      <c r="P121" s="85"/>
      <c r="Q121" s="85">
        <f t="shared" si="3"/>
        <v>-15236196592</v>
      </c>
    </row>
    <row r="122" spans="1:17">
      <c r="A122" s="173" t="s">
        <v>209</v>
      </c>
      <c r="C122" s="85">
        <v>8280540</v>
      </c>
      <c r="D122" s="85"/>
      <c r="E122" s="85">
        <v>30924884351</v>
      </c>
      <c r="F122" s="85"/>
      <c r="G122" s="85">
        <v>-31933722606</v>
      </c>
      <c r="H122" s="85">
        <v>6282212367</v>
      </c>
      <c r="I122" s="94">
        <f t="shared" si="2"/>
        <v>-1008838255</v>
      </c>
      <c r="J122" s="94"/>
      <c r="K122" s="85">
        <v>8280540</v>
      </c>
      <c r="L122" s="85"/>
      <c r="M122" s="85">
        <v>30924884351</v>
      </c>
      <c r="N122" s="85"/>
      <c r="O122" s="85">
        <v>-47786245808</v>
      </c>
      <c r="P122" s="85"/>
      <c r="Q122" s="85">
        <f t="shared" si="3"/>
        <v>-16861361457</v>
      </c>
    </row>
    <row r="123" spans="1:17">
      <c r="A123" s="173" t="s">
        <v>186</v>
      </c>
      <c r="C123" s="85">
        <v>11233173</v>
      </c>
      <c r="D123" s="85"/>
      <c r="E123" s="85">
        <v>45938304746</v>
      </c>
      <c r="F123" s="85"/>
      <c r="G123" s="85">
        <v>-46465988627</v>
      </c>
      <c r="H123" s="85">
        <v>231034288945</v>
      </c>
      <c r="I123" s="94">
        <f t="shared" si="2"/>
        <v>-527683881</v>
      </c>
      <c r="J123" s="94"/>
      <c r="K123" s="85">
        <v>11233173</v>
      </c>
      <c r="L123" s="85"/>
      <c r="M123" s="85">
        <v>45938304746</v>
      </c>
      <c r="N123" s="85"/>
      <c r="O123" s="85">
        <v>-57970502842</v>
      </c>
      <c r="P123" s="85"/>
      <c r="Q123" s="85">
        <f t="shared" si="3"/>
        <v>-12032198096</v>
      </c>
    </row>
    <row r="124" spans="1:17">
      <c r="A124" s="173" t="s">
        <v>109</v>
      </c>
      <c r="C124" s="85">
        <v>2608564</v>
      </c>
      <c r="D124" s="85"/>
      <c r="E124" s="85">
        <v>26500899915</v>
      </c>
      <c r="F124" s="85"/>
      <c r="G124" s="85">
        <v>-31375820839</v>
      </c>
      <c r="H124" s="85">
        <v>15011006752</v>
      </c>
      <c r="I124" s="94">
        <f t="shared" si="2"/>
        <v>-4874920924</v>
      </c>
      <c r="J124" s="94"/>
      <c r="K124" s="85">
        <v>2608564</v>
      </c>
      <c r="L124" s="85"/>
      <c r="M124" s="85">
        <v>26500899915</v>
      </c>
      <c r="N124" s="85"/>
      <c r="O124" s="85">
        <v>-34874862019</v>
      </c>
      <c r="P124" s="85"/>
      <c r="Q124" s="85">
        <f t="shared" si="3"/>
        <v>-8373962104</v>
      </c>
    </row>
    <row r="125" spans="1:17">
      <c r="A125" s="173" t="s">
        <v>110</v>
      </c>
      <c r="C125" s="85">
        <v>930626</v>
      </c>
      <c r="D125" s="85"/>
      <c r="E125" s="85">
        <v>18696044152</v>
      </c>
      <c r="F125" s="85"/>
      <c r="G125" s="85">
        <v>-17764440688</v>
      </c>
      <c r="H125" s="85">
        <v>60729936770</v>
      </c>
      <c r="I125" s="94">
        <f t="shared" si="2"/>
        <v>931603464</v>
      </c>
      <c r="J125" s="94"/>
      <c r="K125" s="85">
        <v>930626</v>
      </c>
      <c r="L125" s="85"/>
      <c r="M125" s="85">
        <v>18696044152</v>
      </c>
      <c r="N125" s="85"/>
      <c r="O125" s="85">
        <v>-11221370520</v>
      </c>
      <c r="P125" s="85"/>
      <c r="Q125" s="85">
        <f t="shared" si="3"/>
        <v>7474673632</v>
      </c>
    </row>
    <row r="126" spans="1:17">
      <c r="A126" s="173" t="s">
        <v>169</v>
      </c>
      <c r="C126" s="85">
        <v>3066740</v>
      </c>
      <c r="D126" s="85"/>
      <c r="E126" s="85">
        <v>67280238240</v>
      </c>
      <c r="F126" s="85"/>
      <c r="G126" s="85">
        <v>-57304890452</v>
      </c>
      <c r="H126" s="85">
        <v>27790896763</v>
      </c>
      <c r="I126" s="94">
        <f t="shared" si="2"/>
        <v>9975347788</v>
      </c>
      <c r="J126" s="94"/>
      <c r="K126" s="85">
        <v>3066740</v>
      </c>
      <c r="L126" s="85"/>
      <c r="M126" s="85">
        <v>67280238240</v>
      </c>
      <c r="N126" s="85"/>
      <c r="O126" s="85">
        <v>-75739816245</v>
      </c>
      <c r="P126" s="85"/>
      <c r="Q126" s="85">
        <f t="shared" si="3"/>
        <v>-8459578005</v>
      </c>
    </row>
    <row r="127" spans="1:17">
      <c r="A127" s="173" t="s">
        <v>503</v>
      </c>
      <c r="C127" s="85">
        <v>200000</v>
      </c>
      <c r="D127" s="85"/>
      <c r="E127" s="85">
        <v>2336017500</v>
      </c>
      <c r="F127" s="85"/>
      <c r="G127" s="85">
        <v>-2456277265</v>
      </c>
      <c r="H127" s="85">
        <v>68431213112</v>
      </c>
      <c r="I127" s="94">
        <f t="shared" si="2"/>
        <v>-120259765</v>
      </c>
      <c r="J127" s="94"/>
      <c r="K127" s="85">
        <v>200000</v>
      </c>
      <c r="L127" s="85"/>
      <c r="M127" s="85">
        <v>2336017500</v>
      </c>
      <c r="N127" s="85"/>
      <c r="O127" s="85">
        <v>-2456277265</v>
      </c>
      <c r="P127" s="85"/>
      <c r="Q127" s="85">
        <f t="shared" si="3"/>
        <v>-120259765</v>
      </c>
    </row>
    <row r="128" spans="1:17">
      <c r="A128" s="173" t="s">
        <v>430</v>
      </c>
      <c r="C128" s="85">
        <v>431000</v>
      </c>
      <c r="D128" s="85"/>
      <c r="E128" s="85">
        <v>945128826</v>
      </c>
      <c r="F128" s="85"/>
      <c r="G128" s="85">
        <v>391956288</v>
      </c>
      <c r="H128" s="85">
        <v>70271564873</v>
      </c>
      <c r="I128" s="94">
        <f t="shared" si="2"/>
        <v>1337085114</v>
      </c>
      <c r="J128" s="94"/>
      <c r="K128" s="85">
        <v>431000</v>
      </c>
      <c r="L128" s="85"/>
      <c r="M128" s="85">
        <v>945128826</v>
      </c>
      <c r="N128" s="85"/>
      <c r="O128" s="85">
        <v>-1269590999</v>
      </c>
      <c r="P128" s="85"/>
      <c r="Q128" s="85">
        <f t="shared" si="3"/>
        <v>-324462173</v>
      </c>
    </row>
    <row r="129" spans="1:17">
      <c r="A129" s="173" t="s">
        <v>331</v>
      </c>
      <c r="C129" s="85">
        <v>5991124</v>
      </c>
      <c r="D129" s="85"/>
      <c r="E129" s="85">
        <v>64080930504</v>
      </c>
      <c r="F129" s="85"/>
      <c r="G129" s="85">
        <v>-80994484649</v>
      </c>
      <c r="H129" s="85">
        <v>107945289580</v>
      </c>
      <c r="I129" s="94">
        <f t="shared" si="2"/>
        <v>-16913554145</v>
      </c>
      <c r="J129" s="94"/>
      <c r="K129" s="85">
        <v>5991124</v>
      </c>
      <c r="L129" s="85"/>
      <c r="M129" s="85">
        <v>64080930504</v>
      </c>
      <c r="N129" s="85"/>
      <c r="O129" s="85">
        <v>-121718667129</v>
      </c>
      <c r="P129" s="85"/>
      <c r="Q129" s="85">
        <f t="shared" si="3"/>
        <v>-57637736625</v>
      </c>
    </row>
    <row r="130" spans="1:17">
      <c r="A130" s="173" t="s">
        <v>89</v>
      </c>
      <c r="C130" s="85">
        <v>5409654</v>
      </c>
      <c r="D130" s="85"/>
      <c r="E130" s="85">
        <v>24171712186</v>
      </c>
      <c r="F130" s="85"/>
      <c r="G130" s="85">
        <v>-25704290154</v>
      </c>
      <c r="H130" s="85">
        <v>46719922710</v>
      </c>
      <c r="I130" s="94">
        <f t="shared" si="2"/>
        <v>-1532577968</v>
      </c>
      <c r="J130" s="94"/>
      <c r="K130" s="85">
        <v>5409654</v>
      </c>
      <c r="L130" s="85"/>
      <c r="M130" s="85">
        <v>24171712186</v>
      </c>
      <c r="N130" s="85"/>
      <c r="O130" s="85">
        <v>-34252945822</v>
      </c>
      <c r="P130" s="85"/>
      <c r="Q130" s="85">
        <f t="shared" si="3"/>
        <v>-10081233636</v>
      </c>
    </row>
    <row r="131" spans="1:17">
      <c r="A131" s="173" t="s">
        <v>404</v>
      </c>
      <c r="C131" s="85">
        <v>403655</v>
      </c>
      <c r="D131" s="85"/>
      <c r="E131" s="85">
        <v>26402464036</v>
      </c>
      <c r="F131" s="85"/>
      <c r="G131" s="85">
        <v>-26081461431</v>
      </c>
      <c r="H131" s="85">
        <v>126704452149</v>
      </c>
      <c r="I131" s="94">
        <f t="shared" si="2"/>
        <v>321002605</v>
      </c>
      <c r="J131" s="94"/>
      <c r="K131" s="85">
        <v>403655</v>
      </c>
      <c r="L131" s="85"/>
      <c r="M131" s="85">
        <v>26402464036</v>
      </c>
      <c r="N131" s="85"/>
      <c r="O131" s="85">
        <v>-33339685957</v>
      </c>
      <c r="P131" s="85"/>
      <c r="Q131" s="85">
        <f t="shared" si="3"/>
        <v>-6937221921</v>
      </c>
    </row>
    <row r="132" spans="1:17">
      <c r="A132" s="173" t="s">
        <v>428</v>
      </c>
      <c r="C132" s="85">
        <v>827903</v>
      </c>
      <c r="D132" s="85"/>
      <c r="E132" s="85">
        <v>7011763848</v>
      </c>
      <c r="F132" s="85"/>
      <c r="G132" s="85">
        <v>-6951235932</v>
      </c>
      <c r="H132" s="85">
        <v>31669503637</v>
      </c>
      <c r="I132" s="94">
        <f t="shared" si="2"/>
        <v>60527916</v>
      </c>
      <c r="J132" s="94"/>
      <c r="K132" s="85">
        <v>827903</v>
      </c>
      <c r="L132" s="85"/>
      <c r="M132" s="85">
        <v>7011763848</v>
      </c>
      <c r="N132" s="85"/>
      <c r="O132" s="85">
        <v>-9309285450</v>
      </c>
      <c r="P132" s="85"/>
      <c r="Q132" s="85">
        <f t="shared" si="3"/>
        <v>-2297521602</v>
      </c>
    </row>
    <row r="133" spans="1:17">
      <c r="A133" s="173" t="s">
        <v>257</v>
      </c>
      <c r="C133" s="85">
        <v>2502859</v>
      </c>
      <c r="D133" s="85"/>
      <c r="E133" s="85">
        <v>22590740264</v>
      </c>
      <c r="F133" s="85"/>
      <c r="G133" s="85">
        <v>-23561047389</v>
      </c>
      <c r="H133" s="85">
        <v>59035674386</v>
      </c>
      <c r="I133" s="94">
        <f t="shared" si="2"/>
        <v>-970307125</v>
      </c>
      <c r="J133" s="94"/>
      <c r="K133" s="85">
        <v>2502859</v>
      </c>
      <c r="L133" s="85"/>
      <c r="M133" s="85">
        <v>22590740264</v>
      </c>
      <c r="N133" s="85"/>
      <c r="O133" s="85">
        <v>-35927687002</v>
      </c>
      <c r="P133" s="85"/>
      <c r="Q133" s="85">
        <f t="shared" si="3"/>
        <v>-13336946738</v>
      </c>
    </row>
    <row r="134" spans="1:17">
      <c r="A134" s="173" t="s">
        <v>351</v>
      </c>
      <c r="C134" s="85">
        <v>4767626</v>
      </c>
      <c r="D134" s="85"/>
      <c r="E134" s="85">
        <v>28151196239</v>
      </c>
      <c r="F134" s="85"/>
      <c r="G134" s="85">
        <v>-32511314174</v>
      </c>
      <c r="H134" s="85">
        <v>22669704920</v>
      </c>
      <c r="I134" s="94">
        <f t="shared" si="2"/>
        <v>-4360117935</v>
      </c>
      <c r="J134" s="94"/>
      <c r="K134" s="85">
        <v>4767626</v>
      </c>
      <c r="L134" s="85"/>
      <c r="M134" s="85">
        <v>28151196239</v>
      </c>
      <c r="N134" s="85"/>
      <c r="O134" s="85">
        <v>-34431185313</v>
      </c>
      <c r="P134" s="85"/>
      <c r="Q134" s="85">
        <f t="shared" si="3"/>
        <v>-6279989074</v>
      </c>
    </row>
    <row r="135" spans="1:17">
      <c r="A135" s="173" t="s">
        <v>204</v>
      </c>
      <c r="C135" s="85">
        <v>5498759</v>
      </c>
      <c r="D135" s="85"/>
      <c r="E135" s="85">
        <v>33998777413</v>
      </c>
      <c r="F135" s="85"/>
      <c r="G135" s="85">
        <v>-35255966932</v>
      </c>
      <c r="H135" s="85">
        <v>47932289502</v>
      </c>
      <c r="I135" s="94">
        <f t="shared" si="2"/>
        <v>-1257189519</v>
      </c>
      <c r="J135" s="94"/>
      <c r="K135" s="85">
        <v>5498759</v>
      </c>
      <c r="L135" s="85"/>
      <c r="M135" s="85">
        <v>33998777413</v>
      </c>
      <c r="N135" s="85"/>
      <c r="O135" s="85">
        <v>-46271885486</v>
      </c>
      <c r="P135" s="85"/>
      <c r="Q135" s="85">
        <f t="shared" si="3"/>
        <v>-12273108073</v>
      </c>
    </row>
    <row r="136" spans="1:17">
      <c r="A136" s="173" t="s">
        <v>335</v>
      </c>
      <c r="C136" s="85">
        <v>537573</v>
      </c>
      <c r="D136" s="85"/>
      <c r="E136" s="85">
        <v>20787165745</v>
      </c>
      <c r="F136" s="85"/>
      <c r="G136" s="85">
        <v>-23231109656</v>
      </c>
      <c r="H136" s="85">
        <v>23065327404</v>
      </c>
      <c r="I136" s="94">
        <f t="shared" si="2"/>
        <v>-2443943911</v>
      </c>
      <c r="J136" s="94"/>
      <c r="K136" s="85">
        <v>537573</v>
      </c>
      <c r="L136" s="85"/>
      <c r="M136" s="85">
        <v>20787165745</v>
      </c>
      <c r="N136" s="85"/>
      <c r="O136" s="85">
        <v>-25797420533</v>
      </c>
      <c r="P136" s="85"/>
      <c r="Q136" s="85">
        <f t="shared" si="3"/>
        <v>-5010254788</v>
      </c>
    </row>
    <row r="137" spans="1:17">
      <c r="A137" s="173" t="s">
        <v>138</v>
      </c>
      <c r="C137" s="85">
        <v>21541687</v>
      </c>
      <c r="D137" s="85"/>
      <c r="E137" s="85">
        <v>179445247006</v>
      </c>
      <c r="F137" s="85"/>
      <c r="G137" s="85">
        <v>-178160436168</v>
      </c>
      <c r="H137" s="85">
        <v>17862886341</v>
      </c>
      <c r="I137" s="94">
        <f t="shared" ref="I137:I200" si="4">E137+G137</f>
        <v>1284810838</v>
      </c>
      <c r="J137" s="94"/>
      <c r="K137" s="85">
        <v>21541687</v>
      </c>
      <c r="L137" s="85"/>
      <c r="M137" s="85">
        <v>179445247006</v>
      </c>
      <c r="N137" s="85"/>
      <c r="O137" s="85">
        <v>-191250213693</v>
      </c>
      <c r="P137" s="85"/>
      <c r="Q137" s="85">
        <f t="shared" ref="Q137:Q200" si="5">M137+O137</f>
        <v>-11804966687</v>
      </c>
    </row>
    <row r="138" spans="1:17">
      <c r="A138" s="173" t="s">
        <v>118</v>
      </c>
      <c r="C138" s="85">
        <v>1941284</v>
      </c>
      <c r="D138" s="85"/>
      <c r="E138" s="85">
        <v>24565505679</v>
      </c>
      <c r="F138" s="85"/>
      <c r="G138" s="85">
        <v>-26514441970</v>
      </c>
      <c r="H138" s="85">
        <v>2802854081</v>
      </c>
      <c r="I138" s="94">
        <f t="shared" si="4"/>
        <v>-1948936291</v>
      </c>
      <c r="J138" s="94"/>
      <c r="K138" s="85">
        <v>1941284</v>
      </c>
      <c r="L138" s="85"/>
      <c r="M138" s="85">
        <v>24565505679</v>
      </c>
      <c r="N138" s="85"/>
      <c r="O138" s="85">
        <v>-30985067427</v>
      </c>
      <c r="P138" s="85"/>
      <c r="Q138" s="85">
        <f t="shared" si="5"/>
        <v>-6419561748</v>
      </c>
    </row>
    <row r="139" spans="1:17">
      <c r="A139" s="173" t="s">
        <v>339</v>
      </c>
      <c r="C139" s="85">
        <v>614146</v>
      </c>
      <c r="D139" s="85"/>
      <c r="E139" s="85">
        <v>23137640408</v>
      </c>
      <c r="F139" s="85"/>
      <c r="G139" s="85">
        <v>-21603323069</v>
      </c>
      <c r="H139" s="85">
        <v>21032166474</v>
      </c>
      <c r="I139" s="94">
        <f t="shared" si="4"/>
        <v>1534317339</v>
      </c>
      <c r="J139" s="94"/>
      <c r="K139" s="85">
        <v>614146</v>
      </c>
      <c r="L139" s="85"/>
      <c r="M139" s="85">
        <v>23137640408</v>
      </c>
      <c r="N139" s="85"/>
      <c r="O139" s="85">
        <v>-22326534154</v>
      </c>
      <c r="P139" s="85"/>
      <c r="Q139" s="85">
        <f t="shared" si="5"/>
        <v>811106254</v>
      </c>
    </row>
    <row r="140" spans="1:17">
      <c r="A140" s="173" t="s">
        <v>170</v>
      </c>
      <c r="C140" s="85">
        <v>701083</v>
      </c>
      <c r="D140" s="85"/>
      <c r="E140" s="85">
        <v>34120789793</v>
      </c>
      <c r="F140" s="85"/>
      <c r="G140" s="85">
        <v>-34845577810</v>
      </c>
      <c r="H140" s="85">
        <v>50711790223</v>
      </c>
      <c r="I140" s="94">
        <f t="shared" si="4"/>
        <v>-724788017</v>
      </c>
      <c r="J140" s="94"/>
      <c r="K140" s="85">
        <v>701083</v>
      </c>
      <c r="L140" s="85"/>
      <c r="M140" s="85">
        <v>34120789793</v>
      </c>
      <c r="N140" s="85"/>
      <c r="O140" s="85">
        <v>-39726482058</v>
      </c>
      <c r="P140" s="85"/>
      <c r="Q140" s="85">
        <f t="shared" si="5"/>
        <v>-5605692265</v>
      </c>
    </row>
    <row r="141" spans="1:17">
      <c r="A141" s="173" t="s">
        <v>189</v>
      </c>
      <c r="C141" s="85">
        <v>3820089</v>
      </c>
      <c r="D141" s="85"/>
      <c r="E141" s="85">
        <v>38846987386</v>
      </c>
      <c r="F141" s="85"/>
      <c r="G141" s="85">
        <v>-35909594776</v>
      </c>
      <c r="H141" s="85">
        <v>34172206325</v>
      </c>
      <c r="I141" s="94">
        <f t="shared" si="4"/>
        <v>2937392610</v>
      </c>
      <c r="J141" s="94"/>
      <c r="K141" s="85">
        <v>3820089</v>
      </c>
      <c r="L141" s="85"/>
      <c r="M141" s="85">
        <v>38846987386</v>
      </c>
      <c r="N141" s="85"/>
      <c r="O141" s="85">
        <v>-54422999681</v>
      </c>
      <c r="P141" s="85"/>
      <c r="Q141" s="85">
        <f t="shared" si="5"/>
        <v>-15576012295</v>
      </c>
    </row>
    <row r="142" spans="1:17">
      <c r="A142" s="173" t="s">
        <v>142</v>
      </c>
      <c r="C142" s="85">
        <v>8391433</v>
      </c>
      <c r="D142" s="85"/>
      <c r="E142" s="85">
        <v>149396336172</v>
      </c>
      <c r="F142" s="85"/>
      <c r="G142" s="85">
        <v>-150044044538</v>
      </c>
      <c r="H142" s="85">
        <v>54648009783</v>
      </c>
      <c r="I142" s="94">
        <f t="shared" si="4"/>
        <v>-647708366</v>
      </c>
      <c r="J142" s="94"/>
      <c r="K142" s="85">
        <v>8391433</v>
      </c>
      <c r="L142" s="85"/>
      <c r="M142" s="85">
        <v>149396336172</v>
      </c>
      <c r="N142" s="85"/>
      <c r="O142" s="85">
        <v>-151813551433</v>
      </c>
      <c r="P142" s="85"/>
      <c r="Q142" s="85">
        <f t="shared" si="5"/>
        <v>-2417215261</v>
      </c>
    </row>
    <row r="143" spans="1:17">
      <c r="A143" s="173" t="s">
        <v>219</v>
      </c>
      <c r="C143" s="85">
        <v>14921298</v>
      </c>
      <c r="D143" s="85"/>
      <c r="E143" s="85">
        <v>71819043817</v>
      </c>
      <c r="F143" s="85"/>
      <c r="G143" s="85">
        <v>-65063488013</v>
      </c>
      <c r="H143" s="85">
        <v>35262261123</v>
      </c>
      <c r="I143" s="94">
        <f t="shared" si="4"/>
        <v>6755555804</v>
      </c>
      <c r="J143" s="94"/>
      <c r="K143" s="85">
        <v>14921298</v>
      </c>
      <c r="L143" s="85"/>
      <c r="M143" s="85">
        <v>71819043817</v>
      </c>
      <c r="N143" s="85"/>
      <c r="O143" s="85">
        <v>-42199631054</v>
      </c>
      <c r="P143" s="85"/>
      <c r="Q143" s="85">
        <f t="shared" si="5"/>
        <v>29619412763</v>
      </c>
    </row>
    <row r="144" spans="1:17">
      <c r="A144" s="173" t="s">
        <v>245</v>
      </c>
      <c r="C144" s="85">
        <v>1085274</v>
      </c>
      <c r="D144" s="85"/>
      <c r="E144" s="85">
        <v>16829539270</v>
      </c>
      <c r="F144" s="85"/>
      <c r="G144" s="85">
        <v>-19807073142</v>
      </c>
      <c r="H144" s="85">
        <v>42820631900</v>
      </c>
      <c r="I144" s="94">
        <f t="shared" si="4"/>
        <v>-2977533872</v>
      </c>
      <c r="J144" s="94"/>
      <c r="K144" s="85">
        <v>1085274</v>
      </c>
      <c r="L144" s="85"/>
      <c r="M144" s="85">
        <v>16829539270</v>
      </c>
      <c r="N144" s="85"/>
      <c r="O144" s="85">
        <v>-32006219838</v>
      </c>
      <c r="P144" s="85"/>
      <c r="Q144" s="85">
        <f t="shared" si="5"/>
        <v>-15176680568</v>
      </c>
    </row>
    <row r="145" spans="1:17">
      <c r="A145" s="173" t="s">
        <v>247</v>
      </c>
      <c r="C145" s="85">
        <v>10649652</v>
      </c>
      <c r="D145" s="85"/>
      <c r="E145" s="85">
        <v>91571378839</v>
      </c>
      <c r="F145" s="85"/>
      <c r="G145" s="85">
        <v>-82251554676</v>
      </c>
      <c r="H145" s="85">
        <v>24160353058</v>
      </c>
      <c r="I145" s="94">
        <f t="shared" si="4"/>
        <v>9319824163</v>
      </c>
      <c r="J145" s="94"/>
      <c r="K145" s="85">
        <v>10649652</v>
      </c>
      <c r="L145" s="85"/>
      <c r="M145" s="85">
        <v>91571378839</v>
      </c>
      <c r="N145" s="85"/>
      <c r="O145" s="85">
        <v>-110824400833</v>
      </c>
      <c r="P145" s="85"/>
      <c r="Q145" s="85">
        <f t="shared" si="5"/>
        <v>-19253021994</v>
      </c>
    </row>
    <row r="146" spans="1:17">
      <c r="A146" s="173" t="s">
        <v>328</v>
      </c>
      <c r="C146" s="85">
        <v>15699391</v>
      </c>
      <c r="D146" s="85"/>
      <c r="E146" s="85">
        <v>29386059634</v>
      </c>
      <c r="F146" s="85"/>
      <c r="G146" s="85">
        <v>-30847188634</v>
      </c>
      <c r="H146" s="85">
        <v>38975543742</v>
      </c>
      <c r="I146" s="94">
        <f t="shared" si="4"/>
        <v>-1461129000</v>
      </c>
      <c r="J146" s="94"/>
      <c r="K146" s="85">
        <v>15699391</v>
      </c>
      <c r="L146" s="85"/>
      <c r="M146" s="85">
        <v>29386059634</v>
      </c>
      <c r="N146" s="85"/>
      <c r="O146" s="85">
        <v>-36914837834</v>
      </c>
      <c r="P146" s="85"/>
      <c r="Q146" s="85">
        <f t="shared" si="5"/>
        <v>-7528778200</v>
      </c>
    </row>
    <row r="147" spans="1:17">
      <c r="A147" s="173" t="s">
        <v>286</v>
      </c>
      <c r="C147" s="85">
        <v>2361793</v>
      </c>
      <c r="D147" s="85"/>
      <c r="E147" s="85">
        <v>30332805090</v>
      </c>
      <c r="F147" s="85"/>
      <c r="G147" s="85">
        <v>-28625494409</v>
      </c>
      <c r="H147" s="85">
        <v>30287139066</v>
      </c>
      <c r="I147" s="94">
        <f t="shared" si="4"/>
        <v>1707310681</v>
      </c>
      <c r="J147" s="94"/>
      <c r="K147" s="85">
        <v>2361793</v>
      </c>
      <c r="L147" s="85"/>
      <c r="M147" s="85">
        <v>30332805090</v>
      </c>
      <c r="N147" s="85"/>
      <c r="O147" s="85">
        <v>-28345897028</v>
      </c>
      <c r="P147" s="85"/>
      <c r="Q147" s="85">
        <f t="shared" si="5"/>
        <v>1986908062</v>
      </c>
    </row>
    <row r="148" spans="1:17">
      <c r="A148" s="173" t="s">
        <v>265</v>
      </c>
      <c r="C148" s="85">
        <v>8960008</v>
      </c>
      <c r="D148" s="85"/>
      <c r="E148" s="85">
        <v>20538840870</v>
      </c>
      <c r="F148" s="85"/>
      <c r="G148" s="85">
        <v>-22361001720</v>
      </c>
      <c r="H148" s="85">
        <v>39033926048</v>
      </c>
      <c r="I148" s="94">
        <f t="shared" si="4"/>
        <v>-1822160850</v>
      </c>
      <c r="J148" s="94"/>
      <c r="K148" s="85">
        <v>8960008</v>
      </c>
      <c r="L148" s="85"/>
      <c r="M148" s="85">
        <v>20538840870</v>
      </c>
      <c r="N148" s="85"/>
      <c r="O148" s="85">
        <v>-29465041656</v>
      </c>
      <c r="P148" s="85"/>
      <c r="Q148" s="85">
        <f t="shared" si="5"/>
        <v>-8926200786</v>
      </c>
    </row>
    <row r="149" spans="1:17">
      <c r="A149" s="173" t="s">
        <v>182</v>
      </c>
      <c r="C149" s="85">
        <v>4511825</v>
      </c>
      <c r="D149" s="85"/>
      <c r="E149" s="85">
        <v>12647642591</v>
      </c>
      <c r="F149" s="85"/>
      <c r="G149" s="85">
        <v>-13592968055</v>
      </c>
      <c r="H149" s="85">
        <v>4222452778</v>
      </c>
      <c r="I149" s="94">
        <f t="shared" si="4"/>
        <v>-945325464</v>
      </c>
      <c r="J149" s="94"/>
      <c r="K149" s="85">
        <v>4511825</v>
      </c>
      <c r="L149" s="85"/>
      <c r="M149" s="85">
        <v>12647642591</v>
      </c>
      <c r="N149" s="85"/>
      <c r="O149" s="85">
        <v>-13626353184</v>
      </c>
      <c r="P149" s="85"/>
      <c r="Q149" s="85">
        <f t="shared" si="5"/>
        <v>-978710593</v>
      </c>
    </row>
    <row r="150" spans="1:17">
      <c r="A150" s="173" t="s">
        <v>101</v>
      </c>
      <c r="C150" s="85">
        <v>9102695</v>
      </c>
      <c r="D150" s="85"/>
      <c r="E150" s="85">
        <v>16287361139</v>
      </c>
      <c r="F150" s="85"/>
      <c r="G150" s="85">
        <v>-17275859161</v>
      </c>
      <c r="H150" s="85">
        <v>36352276528</v>
      </c>
      <c r="I150" s="94">
        <f t="shared" si="4"/>
        <v>-988498022</v>
      </c>
      <c r="J150" s="94"/>
      <c r="K150" s="85">
        <v>9102695</v>
      </c>
      <c r="L150" s="85"/>
      <c r="M150" s="85">
        <v>16287361139</v>
      </c>
      <c r="N150" s="85"/>
      <c r="O150" s="85">
        <v>-27764491516</v>
      </c>
      <c r="P150" s="85"/>
      <c r="Q150" s="85">
        <f t="shared" si="5"/>
        <v>-11477130377</v>
      </c>
    </row>
    <row r="151" spans="1:17">
      <c r="A151" s="173" t="s">
        <v>112</v>
      </c>
      <c r="C151" s="85">
        <v>2064900</v>
      </c>
      <c r="D151" s="85"/>
      <c r="E151" s="85">
        <v>40415966611</v>
      </c>
      <c r="F151" s="85"/>
      <c r="G151" s="85">
        <v>-50679035836</v>
      </c>
      <c r="H151" s="85">
        <v>23788448126</v>
      </c>
      <c r="I151" s="94">
        <f t="shared" si="4"/>
        <v>-10263069225</v>
      </c>
      <c r="J151" s="94"/>
      <c r="K151" s="85">
        <v>2064900</v>
      </c>
      <c r="L151" s="85"/>
      <c r="M151" s="85">
        <v>40415966611</v>
      </c>
      <c r="N151" s="85"/>
      <c r="O151" s="85">
        <v>-50765076175</v>
      </c>
      <c r="P151" s="85"/>
      <c r="Q151" s="85">
        <f t="shared" si="5"/>
        <v>-10349109564</v>
      </c>
    </row>
    <row r="152" spans="1:17">
      <c r="A152" s="173" t="s">
        <v>120</v>
      </c>
      <c r="C152" s="85">
        <v>3908634</v>
      </c>
      <c r="D152" s="85"/>
      <c r="E152" s="85">
        <v>25138393255</v>
      </c>
      <c r="F152" s="85"/>
      <c r="G152" s="85">
        <v>-24964118762</v>
      </c>
      <c r="H152" s="85">
        <v>9128487957</v>
      </c>
      <c r="I152" s="94">
        <f t="shared" si="4"/>
        <v>174274493</v>
      </c>
      <c r="J152" s="94"/>
      <c r="K152" s="85">
        <v>3908634</v>
      </c>
      <c r="L152" s="85"/>
      <c r="M152" s="85">
        <v>25138393255</v>
      </c>
      <c r="N152" s="85"/>
      <c r="O152" s="85">
        <v>-29713017153</v>
      </c>
      <c r="P152" s="85"/>
      <c r="Q152" s="85">
        <f t="shared" si="5"/>
        <v>-4574623898</v>
      </c>
    </row>
    <row r="153" spans="1:17">
      <c r="A153" s="173" t="s">
        <v>94</v>
      </c>
      <c r="C153" s="85">
        <v>20939466</v>
      </c>
      <c r="D153" s="85"/>
      <c r="E153" s="85">
        <v>39527449865</v>
      </c>
      <c r="F153" s="85"/>
      <c r="G153" s="85">
        <v>-41028057139</v>
      </c>
      <c r="H153" s="85">
        <v>22046273455</v>
      </c>
      <c r="I153" s="94">
        <f t="shared" si="4"/>
        <v>-1500607274</v>
      </c>
      <c r="J153" s="94"/>
      <c r="K153" s="85">
        <v>20939466</v>
      </c>
      <c r="L153" s="85"/>
      <c r="M153" s="85">
        <v>39527449865</v>
      </c>
      <c r="N153" s="85"/>
      <c r="O153" s="85">
        <v>-60652540616</v>
      </c>
      <c r="P153" s="85"/>
      <c r="Q153" s="85">
        <f t="shared" si="5"/>
        <v>-21125090751</v>
      </c>
    </row>
    <row r="154" spans="1:17">
      <c r="A154" s="173" t="s">
        <v>374</v>
      </c>
      <c r="C154" s="85">
        <v>32724199</v>
      </c>
      <c r="D154" s="85"/>
      <c r="E154" s="85">
        <v>96352349431</v>
      </c>
      <c r="F154" s="85"/>
      <c r="G154" s="85">
        <v>-98239059852</v>
      </c>
      <c r="H154" s="85">
        <v>21448394218</v>
      </c>
      <c r="I154" s="94">
        <f t="shared" si="4"/>
        <v>-1886710421</v>
      </c>
      <c r="J154" s="94"/>
      <c r="K154" s="85">
        <v>32724199</v>
      </c>
      <c r="L154" s="85"/>
      <c r="M154" s="85">
        <v>96352349431</v>
      </c>
      <c r="N154" s="85"/>
      <c r="O154" s="85">
        <v>-102984067353</v>
      </c>
      <c r="P154" s="85"/>
      <c r="Q154" s="85">
        <f t="shared" si="5"/>
        <v>-6631717922</v>
      </c>
    </row>
    <row r="155" spans="1:17">
      <c r="A155" s="173" t="s">
        <v>163</v>
      </c>
      <c r="C155" s="85">
        <v>2452558</v>
      </c>
      <c r="D155" s="85"/>
      <c r="E155" s="85">
        <v>33448883645</v>
      </c>
      <c r="F155" s="85"/>
      <c r="G155" s="85">
        <v>-36566363743</v>
      </c>
      <c r="H155" s="85">
        <v>25027147334</v>
      </c>
      <c r="I155" s="94">
        <f t="shared" si="4"/>
        <v>-3117480098</v>
      </c>
      <c r="J155" s="94"/>
      <c r="K155" s="85">
        <v>2452558</v>
      </c>
      <c r="L155" s="85"/>
      <c r="M155" s="85">
        <v>33448883645</v>
      </c>
      <c r="N155" s="85"/>
      <c r="O155" s="85">
        <v>-58400451311</v>
      </c>
      <c r="P155" s="85"/>
      <c r="Q155" s="85">
        <f t="shared" si="5"/>
        <v>-24951567666</v>
      </c>
    </row>
    <row r="156" spans="1:17">
      <c r="A156" s="173" t="s">
        <v>289</v>
      </c>
      <c r="C156" s="85">
        <v>11560050</v>
      </c>
      <c r="D156" s="85"/>
      <c r="E156" s="85">
        <v>43781729951</v>
      </c>
      <c r="F156" s="85"/>
      <c r="G156" s="85">
        <v>-47899012116</v>
      </c>
      <c r="H156" s="85">
        <v>62927778398</v>
      </c>
      <c r="I156" s="94">
        <f t="shared" si="4"/>
        <v>-4117282165</v>
      </c>
      <c r="J156" s="94"/>
      <c r="K156" s="85">
        <v>11560050</v>
      </c>
      <c r="L156" s="85"/>
      <c r="M156" s="85">
        <v>43781729951</v>
      </c>
      <c r="N156" s="85"/>
      <c r="O156" s="85">
        <v>-66947109612</v>
      </c>
      <c r="P156" s="85"/>
      <c r="Q156" s="85">
        <f t="shared" si="5"/>
        <v>-23165379661</v>
      </c>
    </row>
    <row r="157" spans="1:17">
      <c r="A157" s="173" t="s">
        <v>392</v>
      </c>
      <c r="C157" s="85">
        <v>544804</v>
      </c>
      <c r="D157" s="85"/>
      <c r="E157" s="85">
        <v>3574311949</v>
      </c>
      <c r="F157" s="85"/>
      <c r="G157" s="85">
        <v>-3613123384</v>
      </c>
      <c r="H157" s="85">
        <v>14570955002</v>
      </c>
      <c r="I157" s="94">
        <f t="shared" si="4"/>
        <v>-38811435</v>
      </c>
      <c r="J157" s="94"/>
      <c r="K157" s="85">
        <v>544804</v>
      </c>
      <c r="L157" s="85"/>
      <c r="M157" s="85">
        <v>3574311949</v>
      </c>
      <c r="N157" s="85"/>
      <c r="O157" s="85">
        <v>-4210959244</v>
      </c>
      <c r="P157" s="85"/>
      <c r="Q157" s="85">
        <f t="shared" si="5"/>
        <v>-636647295</v>
      </c>
    </row>
    <row r="158" spans="1:17">
      <c r="A158" s="173" t="s">
        <v>395</v>
      </c>
      <c r="C158" s="85">
        <v>4445401</v>
      </c>
      <c r="D158" s="85"/>
      <c r="E158" s="85">
        <v>20503932013</v>
      </c>
      <c r="F158" s="85"/>
      <c r="G158" s="85">
        <v>-20159253846</v>
      </c>
      <c r="H158" s="85">
        <v>54351549102</v>
      </c>
      <c r="I158" s="94">
        <f t="shared" si="4"/>
        <v>344678167</v>
      </c>
      <c r="J158" s="94"/>
      <c r="K158" s="85">
        <v>4445401</v>
      </c>
      <c r="L158" s="85"/>
      <c r="M158" s="85">
        <v>20503932013</v>
      </c>
      <c r="N158" s="85"/>
      <c r="O158" s="85">
        <v>-21597966750</v>
      </c>
      <c r="P158" s="85"/>
      <c r="Q158" s="85">
        <f t="shared" si="5"/>
        <v>-1094034737</v>
      </c>
    </row>
    <row r="159" spans="1:17">
      <c r="A159" s="173" t="s">
        <v>195</v>
      </c>
      <c r="C159" s="85">
        <v>20989371</v>
      </c>
      <c r="D159" s="85"/>
      <c r="E159" s="85">
        <v>31985254346</v>
      </c>
      <c r="F159" s="85"/>
      <c r="G159" s="85">
        <v>-32204766412</v>
      </c>
      <c r="H159" s="85">
        <v>34177591648</v>
      </c>
      <c r="I159" s="94">
        <f t="shared" si="4"/>
        <v>-219512066</v>
      </c>
      <c r="J159" s="94"/>
      <c r="K159" s="85">
        <v>20989371</v>
      </c>
      <c r="L159" s="85"/>
      <c r="M159" s="85">
        <v>31985254346</v>
      </c>
      <c r="N159" s="85"/>
      <c r="O159" s="85">
        <v>-47781143042</v>
      </c>
      <c r="P159" s="85"/>
      <c r="Q159" s="85">
        <f t="shared" si="5"/>
        <v>-15795888696</v>
      </c>
    </row>
    <row r="160" spans="1:17">
      <c r="A160" s="173" t="s">
        <v>172</v>
      </c>
      <c r="C160" s="85">
        <v>19209295</v>
      </c>
      <c r="D160" s="85"/>
      <c r="E160" s="85">
        <v>154860447528</v>
      </c>
      <c r="F160" s="85"/>
      <c r="G160" s="85">
        <v>-153230483225</v>
      </c>
      <c r="H160" s="85">
        <v>37123974868</v>
      </c>
      <c r="I160" s="94">
        <f t="shared" si="4"/>
        <v>1629964303</v>
      </c>
      <c r="J160" s="94"/>
      <c r="K160" s="85">
        <v>19209295</v>
      </c>
      <c r="L160" s="85"/>
      <c r="M160" s="85">
        <v>154860447528</v>
      </c>
      <c r="N160" s="85"/>
      <c r="O160" s="85">
        <v>-189697097501</v>
      </c>
      <c r="P160" s="85"/>
      <c r="Q160" s="85">
        <f t="shared" si="5"/>
        <v>-34836649973</v>
      </c>
    </row>
    <row r="161" spans="1:17">
      <c r="A161" s="173" t="s">
        <v>83</v>
      </c>
      <c r="C161" s="85">
        <v>9597207</v>
      </c>
      <c r="D161" s="85"/>
      <c r="E161" s="85">
        <v>87578151220</v>
      </c>
      <c r="F161" s="85"/>
      <c r="G161" s="85">
        <v>-85195235471</v>
      </c>
      <c r="H161" s="85">
        <v>51537406445</v>
      </c>
      <c r="I161" s="94">
        <f t="shared" si="4"/>
        <v>2382915749</v>
      </c>
      <c r="J161" s="94"/>
      <c r="K161" s="85">
        <v>9597207</v>
      </c>
      <c r="L161" s="85"/>
      <c r="M161" s="85">
        <v>87578151220</v>
      </c>
      <c r="N161" s="85"/>
      <c r="O161" s="85">
        <v>-102929516695</v>
      </c>
      <c r="P161" s="85"/>
      <c r="Q161" s="85">
        <f t="shared" si="5"/>
        <v>-15351365475</v>
      </c>
    </row>
    <row r="162" spans="1:17">
      <c r="A162" s="173" t="s">
        <v>505</v>
      </c>
      <c r="C162" s="85">
        <v>4000000</v>
      </c>
      <c r="D162" s="85"/>
      <c r="E162" s="85">
        <v>25089822000</v>
      </c>
      <c r="F162" s="85"/>
      <c r="G162" s="85">
        <v>-27105130240</v>
      </c>
      <c r="H162" s="85">
        <v>39191159921</v>
      </c>
      <c r="I162" s="94">
        <f t="shared" si="4"/>
        <v>-2015308240</v>
      </c>
      <c r="J162" s="94"/>
      <c r="K162" s="85">
        <v>4000000</v>
      </c>
      <c r="L162" s="85"/>
      <c r="M162" s="85">
        <v>25089822000</v>
      </c>
      <c r="N162" s="85"/>
      <c r="O162" s="85">
        <v>-27105130240</v>
      </c>
      <c r="P162" s="85"/>
      <c r="Q162" s="85">
        <f t="shared" si="5"/>
        <v>-2015308240</v>
      </c>
    </row>
    <row r="163" spans="1:17">
      <c r="A163" s="173" t="s">
        <v>250</v>
      </c>
      <c r="C163" s="85">
        <v>1142205</v>
      </c>
      <c r="D163" s="85"/>
      <c r="E163" s="85">
        <v>25580762075</v>
      </c>
      <c r="F163" s="85"/>
      <c r="G163" s="85">
        <v>-28928121948</v>
      </c>
      <c r="H163" s="85">
        <v>170780618063</v>
      </c>
      <c r="I163" s="94">
        <f t="shared" si="4"/>
        <v>-3347359873</v>
      </c>
      <c r="J163" s="94"/>
      <c r="K163" s="85">
        <v>1142205</v>
      </c>
      <c r="L163" s="85"/>
      <c r="M163" s="85">
        <v>25580762075</v>
      </c>
      <c r="N163" s="85"/>
      <c r="O163" s="85">
        <v>-25319999368</v>
      </c>
      <c r="P163" s="85"/>
      <c r="Q163" s="85">
        <f t="shared" si="5"/>
        <v>260762707</v>
      </c>
    </row>
    <row r="164" spans="1:17">
      <c r="A164" s="173" t="s">
        <v>201</v>
      </c>
      <c r="C164" s="85">
        <v>9142565</v>
      </c>
      <c r="D164" s="85"/>
      <c r="E164" s="85">
        <v>66798025529</v>
      </c>
      <c r="F164" s="85"/>
      <c r="G164" s="85">
        <v>-67516241739</v>
      </c>
      <c r="H164" s="85">
        <v>18057821350</v>
      </c>
      <c r="I164" s="94">
        <f t="shared" si="4"/>
        <v>-718216210</v>
      </c>
      <c r="J164" s="94"/>
      <c r="K164" s="85">
        <v>9142565</v>
      </c>
      <c r="L164" s="85"/>
      <c r="M164" s="85">
        <v>66798025529</v>
      </c>
      <c r="N164" s="85"/>
      <c r="O164" s="85">
        <v>-70237087369</v>
      </c>
      <c r="P164" s="85"/>
      <c r="Q164" s="85">
        <f t="shared" si="5"/>
        <v>-3439061840</v>
      </c>
    </row>
    <row r="165" spans="1:17">
      <c r="A165" s="173" t="s">
        <v>427</v>
      </c>
      <c r="C165" s="85">
        <v>0</v>
      </c>
      <c r="D165" s="85"/>
      <c r="E165" s="85">
        <v>0</v>
      </c>
      <c r="F165" s="85"/>
      <c r="G165" s="85">
        <v>-9549164357</v>
      </c>
      <c r="H165" s="85">
        <v>4657350179</v>
      </c>
      <c r="I165" s="94">
        <f t="shared" si="4"/>
        <v>-9549164357</v>
      </c>
      <c r="J165" s="94"/>
      <c r="K165" s="85">
        <v>0</v>
      </c>
      <c r="L165" s="85"/>
      <c r="M165" s="85">
        <v>0</v>
      </c>
      <c r="N165" s="85"/>
      <c r="O165" s="85">
        <v>0</v>
      </c>
      <c r="P165" s="85"/>
      <c r="Q165" s="85">
        <f t="shared" si="5"/>
        <v>0</v>
      </c>
    </row>
    <row r="166" spans="1:17">
      <c r="A166" s="173" t="s">
        <v>194</v>
      </c>
      <c r="C166" s="85">
        <v>20734765</v>
      </c>
      <c r="D166" s="85"/>
      <c r="E166" s="85">
        <v>115423801633</v>
      </c>
      <c r="F166" s="85"/>
      <c r="G166" s="85">
        <v>-158824301716</v>
      </c>
      <c r="H166" s="85">
        <v>43618409682</v>
      </c>
      <c r="I166" s="94">
        <f t="shared" si="4"/>
        <v>-43400500083</v>
      </c>
      <c r="J166" s="94"/>
      <c r="K166" s="85">
        <v>20734765</v>
      </c>
      <c r="L166" s="85"/>
      <c r="M166" s="85">
        <v>115423801633</v>
      </c>
      <c r="N166" s="85"/>
      <c r="O166" s="85">
        <v>-152667675211</v>
      </c>
      <c r="P166" s="85"/>
      <c r="Q166" s="85">
        <f t="shared" si="5"/>
        <v>-37243873578</v>
      </c>
    </row>
    <row r="167" spans="1:17">
      <c r="A167" s="173" t="s">
        <v>95</v>
      </c>
      <c r="C167" s="85">
        <v>2961129</v>
      </c>
      <c r="D167" s="85"/>
      <c r="E167" s="85">
        <v>101786585569</v>
      </c>
      <c r="F167" s="85"/>
      <c r="G167" s="85">
        <v>-96969959334</v>
      </c>
      <c r="H167" s="85">
        <v>3126644877</v>
      </c>
      <c r="I167" s="94">
        <f t="shared" si="4"/>
        <v>4816626235</v>
      </c>
      <c r="J167" s="94"/>
      <c r="K167" s="85">
        <v>2961129</v>
      </c>
      <c r="L167" s="85"/>
      <c r="M167" s="85">
        <v>101786585569</v>
      </c>
      <c r="N167" s="85"/>
      <c r="O167" s="85">
        <v>-119595982648</v>
      </c>
      <c r="P167" s="85"/>
      <c r="Q167" s="85">
        <f t="shared" si="5"/>
        <v>-17809397079</v>
      </c>
    </row>
    <row r="168" spans="1:17">
      <c r="A168" s="173" t="s">
        <v>135</v>
      </c>
      <c r="C168" s="85">
        <v>17586191</v>
      </c>
      <c r="D168" s="85"/>
      <c r="E168" s="85">
        <v>33372284991</v>
      </c>
      <c r="F168" s="85"/>
      <c r="G168" s="85">
        <v>-39613199472</v>
      </c>
      <c r="H168" s="85">
        <v>73246937949</v>
      </c>
      <c r="I168" s="94">
        <f t="shared" si="4"/>
        <v>-6240914481</v>
      </c>
      <c r="J168" s="94"/>
      <c r="K168" s="85">
        <v>17586191</v>
      </c>
      <c r="L168" s="85"/>
      <c r="M168" s="85">
        <v>33372284991</v>
      </c>
      <c r="N168" s="85"/>
      <c r="O168" s="85">
        <v>-64283507480</v>
      </c>
      <c r="P168" s="85"/>
      <c r="Q168" s="85">
        <f t="shared" si="5"/>
        <v>-30911222489</v>
      </c>
    </row>
    <row r="169" spans="1:17">
      <c r="A169" s="173" t="s">
        <v>234</v>
      </c>
      <c r="C169" s="85">
        <v>1529069</v>
      </c>
      <c r="D169" s="85"/>
      <c r="E169" s="85">
        <v>14850117057</v>
      </c>
      <c r="F169" s="85"/>
      <c r="G169" s="85">
        <v>-15610102577</v>
      </c>
      <c r="H169" s="85">
        <v>36972551396</v>
      </c>
      <c r="I169" s="94">
        <f t="shared" si="4"/>
        <v>-759985520</v>
      </c>
      <c r="J169" s="94"/>
      <c r="K169" s="85">
        <v>1529069</v>
      </c>
      <c r="L169" s="85"/>
      <c r="M169" s="85">
        <v>14850117057</v>
      </c>
      <c r="N169" s="85"/>
      <c r="O169" s="85">
        <v>-19550132189</v>
      </c>
      <c r="P169" s="85"/>
      <c r="Q169" s="85">
        <f t="shared" si="5"/>
        <v>-4700015132</v>
      </c>
    </row>
    <row r="170" spans="1:17">
      <c r="A170" s="173" t="s">
        <v>507</v>
      </c>
      <c r="C170" s="85">
        <v>5454515</v>
      </c>
      <c r="D170" s="85"/>
      <c r="E170" s="85">
        <v>23911287407</v>
      </c>
      <c r="F170" s="85"/>
      <c r="G170" s="85">
        <v>-24988653827</v>
      </c>
      <c r="H170" s="85">
        <v>49776574906</v>
      </c>
      <c r="I170" s="94">
        <f t="shared" si="4"/>
        <v>-1077366420</v>
      </c>
      <c r="J170" s="94"/>
      <c r="K170" s="85">
        <v>5454515</v>
      </c>
      <c r="L170" s="85"/>
      <c r="M170" s="85">
        <v>23911287407</v>
      </c>
      <c r="N170" s="85"/>
      <c r="O170" s="85">
        <v>-24988653827</v>
      </c>
      <c r="P170" s="85"/>
      <c r="Q170" s="85">
        <f t="shared" si="5"/>
        <v>-1077366420</v>
      </c>
    </row>
    <row r="171" spans="1:17">
      <c r="A171" s="173" t="s">
        <v>184</v>
      </c>
      <c r="C171" s="85">
        <v>7038421</v>
      </c>
      <c r="D171" s="85"/>
      <c r="E171" s="85">
        <v>26167068562</v>
      </c>
      <c r="F171" s="85"/>
      <c r="G171" s="85">
        <v>-30177691088</v>
      </c>
      <c r="H171" s="85">
        <v>23082864098</v>
      </c>
      <c r="I171" s="94">
        <f t="shared" si="4"/>
        <v>-4010622526</v>
      </c>
      <c r="J171" s="94"/>
      <c r="K171" s="85">
        <v>7038421</v>
      </c>
      <c r="L171" s="85"/>
      <c r="M171" s="85">
        <v>26167068562</v>
      </c>
      <c r="N171" s="85"/>
      <c r="O171" s="85">
        <v>-22033793580</v>
      </c>
      <c r="P171" s="85"/>
      <c r="Q171" s="85">
        <f t="shared" si="5"/>
        <v>4133274982</v>
      </c>
    </row>
    <row r="172" spans="1:17">
      <c r="A172" s="173" t="s">
        <v>212</v>
      </c>
      <c r="C172" s="85">
        <v>5360181</v>
      </c>
      <c r="D172" s="85"/>
      <c r="E172" s="85">
        <v>21718101579</v>
      </c>
      <c r="F172" s="85"/>
      <c r="G172" s="85">
        <v>-21165049839</v>
      </c>
      <c r="H172" s="85">
        <v>10328633170</v>
      </c>
      <c r="I172" s="94">
        <f t="shared" si="4"/>
        <v>553051740</v>
      </c>
      <c r="J172" s="94"/>
      <c r="K172" s="85">
        <v>5360181</v>
      </c>
      <c r="L172" s="85"/>
      <c r="M172" s="85">
        <v>21718101579</v>
      </c>
      <c r="N172" s="85"/>
      <c r="O172" s="85">
        <v>-31160576572</v>
      </c>
      <c r="P172" s="85"/>
      <c r="Q172" s="85">
        <f t="shared" si="5"/>
        <v>-9442474993</v>
      </c>
    </row>
    <row r="173" spans="1:17">
      <c r="A173" s="173" t="s">
        <v>373</v>
      </c>
      <c r="C173" s="85">
        <v>10680892</v>
      </c>
      <c r="D173" s="85"/>
      <c r="E173" s="85">
        <v>14726251545</v>
      </c>
      <c r="F173" s="85"/>
      <c r="G173" s="85">
        <v>-16170325201</v>
      </c>
      <c r="H173" s="85">
        <v>46462185386</v>
      </c>
      <c r="I173" s="94">
        <f t="shared" si="4"/>
        <v>-1444073656</v>
      </c>
      <c r="J173" s="94"/>
      <c r="K173" s="85">
        <v>10680892</v>
      </c>
      <c r="L173" s="85"/>
      <c r="M173" s="85">
        <v>14726251545</v>
      </c>
      <c r="N173" s="85"/>
      <c r="O173" s="85">
        <v>-13004922318</v>
      </c>
      <c r="P173" s="85"/>
      <c r="Q173" s="85">
        <f t="shared" si="5"/>
        <v>1721329227</v>
      </c>
    </row>
    <row r="174" spans="1:17">
      <c r="A174" s="173" t="s">
        <v>99</v>
      </c>
      <c r="C174" s="85">
        <v>2271221</v>
      </c>
      <c r="D174" s="85"/>
      <c r="E174" s="85">
        <v>20770906567</v>
      </c>
      <c r="F174" s="85"/>
      <c r="G174" s="85">
        <v>-26683149141</v>
      </c>
      <c r="H174" s="85">
        <v>55693687805</v>
      </c>
      <c r="I174" s="94">
        <f t="shared" si="4"/>
        <v>-5912242574</v>
      </c>
      <c r="J174" s="94"/>
      <c r="K174" s="85">
        <v>2271221</v>
      </c>
      <c r="L174" s="85"/>
      <c r="M174" s="85">
        <v>20770906567</v>
      </c>
      <c r="N174" s="85"/>
      <c r="O174" s="85">
        <v>-22282247431</v>
      </c>
      <c r="P174" s="85"/>
      <c r="Q174" s="85">
        <f t="shared" si="5"/>
        <v>-1511340864</v>
      </c>
    </row>
    <row r="175" spans="1:17">
      <c r="A175" s="173" t="s">
        <v>274</v>
      </c>
      <c r="C175" s="85">
        <v>4592393</v>
      </c>
      <c r="D175" s="85"/>
      <c r="E175" s="85">
        <v>22665563924</v>
      </c>
      <c r="F175" s="85"/>
      <c r="G175" s="85">
        <v>-25079145556</v>
      </c>
      <c r="H175" s="85">
        <v>51779912353</v>
      </c>
      <c r="I175" s="94">
        <f t="shared" si="4"/>
        <v>-2413581632</v>
      </c>
      <c r="J175" s="94"/>
      <c r="K175" s="85">
        <v>4592393</v>
      </c>
      <c r="L175" s="85"/>
      <c r="M175" s="85">
        <v>22665563924</v>
      </c>
      <c r="N175" s="85"/>
      <c r="O175" s="85">
        <v>-27501740447</v>
      </c>
      <c r="P175" s="85"/>
      <c r="Q175" s="85">
        <f t="shared" si="5"/>
        <v>-4836176523</v>
      </c>
    </row>
    <row r="176" spans="1:17">
      <c r="A176" s="173" t="s">
        <v>333</v>
      </c>
      <c r="C176" s="85">
        <v>1702868</v>
      </c>
      <c r="D176" s="85"/>
      <c r="E176" s="85">
        <v>70908708338</v>
      </c>
      <c r="F176" s="85"/>
      <c r="G176" s="85">
        <v>-69010784551</v>
      </c>
      <c r="H176" s="85">
        <v>46002989822</v>
      </c>
      <c r="I176" s="94">
        <f t="shared" si="4"/>
        <v>1897923787</v>
      </c>
      <c r="J176" s="94"/>
      <c r="K176" s="85">
        <v>1702868</v>
      </c>
      <c r="L176" s="85"/>
      <c r="M176" s="85">
        <v>70908708338</v>
      </c>
      <c r="N176" s="85"/>
      <c r="O176" s="85">
        <v>-76152256410</v>
      </c>
      <c r="P176" s="85"/>
      <c r="Q176" s="85">
        <f t="shared" si="5"/>
        <v>-5243548072</v>
      </c>
    </row>
    <row r="177" spans="1:17">
      <c r="A177" s="173" t="s">
        <v>88</v>
      </c>
      <c r="C177" s="85">
        <v>11982911</v>
      </c>
      <c r="D177" s="85"/>
      <c r="E177" s="85">
        <v>74447579251</v>
      </c>
      <c r="F177" s="85"/>
      <c r="G177" s="85">
        <v>-73256417981</v>
      </c>
      <c r="H177" s="85">
        <v>56222780726</v>
      </c>
      <c r="I177" s="94">
        <f t="shared" si="4"/>
        <v>1191161270</v>
      </c>
      <c r="J177" s="94"/>
      <c r="K177" s="85">
        <v>11982911</v>
      </c>
      <c r="L177" s="85"/>
      <c r="M177" s="85">
        <v>74447579251</v>
      </c>
      <c r="N177" s="85"/>
      <c r="O177" s="85">
        <v>-78571967602</v>
      </c>
      <c r="P177" s="85"/>
      <c r="Q177" s="85">
        <f t="shared" si="5"/>
        <v>-4124388351</v>
      </c>
    </row>
    <row r="178" spans="1:17">
      <c r="A178" s="173" t="s">
        <v>104</v>
      </c>
      <c r="C178" s="85">
        <v>7059446</v>
      </c>
      <c r="D178" s="85"/>
      <c r="E178" s="85">
        <v>27382059844</v>
      </c>
      <c r="F178" s="85"/>
      <c r="G178" s="85">
        <v>-27472139915</v>
      </c>
      <c r="H178" s="85">
        <v>136545932670</v>
      </c>
      <c r="I178" s="94">
        <f t="shared" si="4"/>
        <v>-90080071</v>
      </c>
      <c r="J178" s="94"/>
      <c r="K178" s="85">
        <v>7059446</v>
      </c>
      <c r="L178" s="85"/>
      <c r="M178" s="85">
        <v>27382059844</v>
      </c>
      <c r="N178" s="85"/>
      <c r="O178" s="85">
        <v>-30880087301</v>
      </c>
      <c r="P178" s="85"/>
      <c r="Q178" s="85">
        <f t="shared" si="5"/>
        <v>-3498027457</v>
      </c>
    </row>
    <row r="179" spans="1:17">
      <c r="A179" s="173" t="s">
        <v>153</v>
      </c>
      <c r="C179" s="85">
        <v>0</v>
      </c>
      <c r="D179" s="85"/>
      <c r="E179" s="85">
        <v>0</v>
      </c>
      <c r="F179" s="85"/>
      <c r="G179" s="85">
        <v>-3965347522</v>
      </c>
      <c r="H179" s="85">
        <v>39662753848</v>
      </c>
      <c r="I179" s="94">
        <f t="shared" si="4"/>
        <v>-3965347522</v>
      </c>
      <c r="J179" s="94"/>
      <c r="K179" s="85">
        <v>0</v>
      </c>
      <c r="L179" s="85"/>
      <c r="M179" s="85">
        <v>0</v>
      </c>
      <c r="N179" s="85"/>
      <c r="O179" s="85">
        <v>0</v>
      </c>
      <c r="P179" s="85"/>
      <c r="Q179" s="85">
        <f t="shared" si="5"/>
        <v>0</v>
      </c>
    </row>
    <row r="180" spans="1:17">
      <c r="A180" s="173" t="s">
        <v>221</v>
      </c>
      <c r="C180" s="85">
        <v>16099524</v>
      </c>
      <c r="D180" s="85"/>
      <c r="E180" s="85">
        <v>43274090878</v>
      </c>
      <c r="F180" s="85"/>
      <c r="G180" s="85">
        <v>-46938945467</v>
      </c>
      <c r="H180" s="85">
        <v>25377432000</v>
      </c>
      <c r="I180" s="94">
        <f t="shared" si="4"/>
        <v>-3664854589</v>
      </c>
      <c r="J180" s="94"/>
      <c r="K180" s="85">
        <v>16099524</v>
      </c>
      <c r="L180" s="85"/>
      <c r="M180" s="85">
        <v>43274090878</v>
      </c>
      <c r="N180" s="85"/>
      <c r="O180" s="85">
        <v>-55760733220</v>
      </c>
      <c r="P180" s="85"/>
      <c r="Q180" s="85">
        <f t="shared" si="5"/>
        <v>-12486642342</v>
      </c>
    </row>
    <row r="181" spans="1:17">
      <c r="A181" s="173" t="s">
        <v>338</v>
      </c>
      <c r="C181" s="85">
        <v>3919551</v>
      </c>
      <c r="D181" s="85"/>
      <c r="E181" s="85">
        <v>24273510856</v>
      </c>
      <c r="F181" s="85"/>
      <c r="G181" s="85">
        <v>-27039833924</v>
      </c>
      <c r="H181" s="85">
        <v>4862426088</v>
      </c>
      <c r="I181" s="94">
        <f t="shared" si="4"/>
        <v>-2766323068</v>
      </c>
      <c r="J181" s="94"/>
      <c r="K181" s="85">
        <v>3919551</v>
      </c>
      <c r="L181" s="85"/>
      <c r="M181" s="85">
        <v>24273510856</v>
      </c>
      <c r="N181" s="85"/>
      <c r="O181" s="85">
        <v>-32995434687</v>
      </c>
      <c r="P181" s="85"/>
      <c r="Q181" s="85">
        <f t="shared" si="5"/>
        <v>-8721923831</v>
      </c>
    </row>
    <row r="182" spans="1:17">
      <c r="A182" s="173" t="s">
        <v>92</v>
      </c>
      <c r="C182" s="85">
        <v>30815491</v>
      </c>
      <c r="D182" s="85"/>
      <c r="E182" s="85">
        <v>181648583257</v>
      </c>
      <c r="F182" s="85"/>
      <c r="G182" s="85">
        <v>-195817558516</v>
      </c>
      <c r="H182" s="85">
        <v>2448947251</v>
      </c>
      <c r="I182" s="94">
        <f t="shared" si="4"/>
        <v>-14168975259</v>
      </c>
      <c r="J182" s="94"/>
      <c r="K182" s="85">
        <v>30815491</v>
      </c>
      <c r="L182" s="85"/>
      <c r="M182" s="85">
        <v>181648583257</v>
      </c>
      <c r="N182" s="85"/>
      <c r="O182" s="85">
        <v>-188762732589</v>
      </c>
      <c r="P182" s="85"/>
      <c r="Q182" s="85">
        <f t="shared" si="5"/>
        <v>-7114149332</v>
      </c>
    </row>
    <row r="183" spans="1:17">
      <c r="A183" s="173" t="s">
        <v>316</v>
      </c>
      <c r="C183" s="85">
        <v>16021301</v>
      </c>
      <c r="D183" s="85"/>
      <c r="E183" s="85">
        <v>25290447129</v>
      </c>
      <c r="F183" s="85"/>
      <c r="G183" s="85">
        <v>-25192073825</v>
      </c>
      <c r="H183" s="85">
        <v>13972272889</v>
      </c>
      <c r="I183" s="94">
        <f t="shared" si="4"/>
        <v>98373304</v>
      </c>
      <c r="J183" s="94"/>
      <c r="K183" s="85">
        <v>16021301</v>
      </c>
      <c r="L183" s="85"/>
      <c r="M183" s="85">
        <v>25290447129</v>
      </c>
      <c r="N183" s="85"/>
      <c r="O183" s="85">
        <v>-34820429892</v>
      </c>
      <c r="P183" s="85"/>
      <c r="Q183" s="85">
        <f t="shared" si="5"/>
        <v>-9529982763</v>
      </c>
    </row>
    <row r="184" spans="1:17">
      <c r="A184" s="173" t="s">
        <v>126</v>
      </c>
      <c r="C184" s="85">
        <v>10212925</v>
      </c>
      <c r="D184" s="85"/>
      <c r="E184" s="85">
        <v>54212524237</v>
      </c>
      <c r="F184" s="85"/>
      <c r="G184" s="85">
        <v>-52759077060</v>
      </c>
      <c r="H184" s="85">
        <v>87686250526</v>
      </c>
      <c r="I184" s="94">
        <f t="shared" si="4"/>
        <v>1453447177</v>
      </c>
      <c r="J184" s="94"/>
      <c r="K184" s="85">
        <v>10212925</v>
      </c>
      <c r="L184" s="85"/>
      <c r="M184" s="85">
        <v>54212524237</v>
      </c>
      <c r="N184" s="85"/>
      <c r="O184" s="85">
        <v>-58847184053</v>
      </c>
      <c r="P184" s="85"/>
      <c r="Q184" s="85">
        <f t="shared" si="5"/>
        <v>-4634659816</v>
      </c>
    </row>
    <row r="185" spans="1:17">
      <c r="A185" s="173" t="s">
        <v>394</v>
      </c>
      <c r="C185" s="85">
        <v>18707017</v>
      </c>
      <c r="D185" s="85"/>
      <c r="E185" s="85">
        <v>20566855539</v>
      </c>
      <c r="F185" s="85"/>
      <c r="G185" s="85">
        <v>-21761905573</v>
      </c>
      <c r="H185" s="85">
        <v>40299893413</v>
      </c>
      <c r="I185" s="94">
        <f t="shared" si="4"/>
        <v>-1195050034</v>
      </c>
      <c r="J185" s="94"/>
      <c r="K185" s="85">
        <v>18707017</v>
      </c>
      <c r="L185" s="85"/>
      <c r="M185" s="85">
        <v>20566855539</v>
      </c>
      <c r="N185" s="85"/>
      <c r="O185" s="85">
        <v>-28842143088</v>
      </c>
      <c r="P185" s="85"/>
      <c r="Q185" s="85">
        <f t="shared" si="5"/>
        <v>-8275287549</v>
      </c>
    </row>
    <row r="186" spans="1:17">
      <c r="A186" s="173" t="s">
        <v>254</v>
      </c>
      <c r="C186" s="85">
        <v>2815854</v>
      </c>
      <c r="D186" s="85"/>
      <c r="E186" s="85">
        <v>20937265526</v>
      </c>
      <c r="F186" s="85"/>
      <c r="G186" s="85">
        <v>-22728689311</v>
      </c>
      <c r="H186" s="85">
        <v>69490602477</v>
      </c>
      <c r="I186" s="94">
        <f t="shared" si="4"/>
        <v>-1791423785</v>
      </c>
      <c r="J186" s="94"/>
      <c r="K186" s="85">
        <v>2815854</v>
      </c>
      <c r="L186" s="85"/>
      <c r="M186" s="85">
        <v>20937265526</v>
      </c>
      <c r="N186" s="85"/>
      <c r="O186" s="85">
        <v>-30596795766</v>
      </c>
      <c r="P186" s="85"/>
      <c r="Q186" s="85">
        <f t="shared" si="5"/>
        <v>-9659530240</v>
      </c>
    </row>
    <row r="187" spans="1:17">
      <c r="A187" s="173" t="s">
        <v>355</v>
      </c>
      <c r="C187" s="85">
        <v>3649122</v>
      </c>
      <c r="D187" s="85"/>
      <c r="E187" s="85">
        <v>137333732159</v>
      </c>
      <c r="F187" s="85"/>
      <c r="G187" s="85">
        <v>-169363760021</v>
      </c>
      <c r="H187" s="85">
        <v>28968241254</v>
      </c>
      <c r="I187" s="94">
        <f t="shared" si="4"/>
        <v>-32030027862</v>
      </c>
      <c r="J187" s="94"/>
      <c r="K187" s="85">
        <v>3649122</v>
      </c>
      <c r="L187" s="85"/>
      <c r="M187" s="85">
        <v>137333732159</v>
      </c>
      <c r="N187" s="85"/>
      <c r="O187" s="85">
        <v>-163880942992</v>
      </c>
      <c r="P187" s="85"/>
      <c r="Q187" s="85">
        <f t="shared" si="5"/>
        <v>-26547210833</v>
      </c>
    </row>
    <row r="188" spans="1:17">
      <c r="A188" s="173" t="s">
        <v>213</v>
      </c>
      <c r="C188" s="85">
        <v>934635</v>
      </c>
      <c r="D188" s="85"/>
      <c r="E188" s="85">
        <v>28569023098</v>
      </c>
      <c r="F188" s="85"/>
      <c r="G188" s="85">
        <v>-27520438810</v>
      </c>
      <c r="H188" s="85">
        <v>22009355558</v>
      </c>
      <c r="I188" s="94">
        <f t="shared" si="4"/>
        <v>1048584288</v>
      </c>
      <c r="J188" s="94"/>
      <c r="K188" s="85">
        <v>934635</v>
      </c>
      <c r="L188" s="85"/>
      <c r="M188" s="85">
        <v>28569023098</v>
      </c>
      <c r="N188" s="85"/>
      <c r="O188" s="85">
        <v>-31009238295</v>
      </c>
      <c r="P188" s="85"/>
      <c r="Q188" s="85">
        <f t="shared" si="5"/>
        <v>-2440215197</v>
      </c>
    </row>
    <row r="189" spans="1:17">
      <c r="A189" s="173" t="s">
        <v>261</v>
      </c>
      <c r="C189" s="85">
        <v>10710707</v>
      </c>
      <c r="D189" s="85"/>
      <c r="E189" s="85">
        <v>76977653064</v>
      </c>
      <c r="F189" s="85"/>
      <c r="G189" s="85">
        <v>-81410493708</v>
      </c>
      <c r="H189" s="85">
        <v>21071785771</v>
      </c>
      <c r="I189" s="94">
        <f t="shared" si="4"/>
        <v>-4432840644</v>
      </c>
      <c r="J189" s="94"/>
      <c r="K189" s="85">
        <v>10710707</v>
      </c>
      <c r="L189" s="85"/>
      <c r="M189" s="85">
        <v>76977653064</v>
      </c>
      <c r="N189" s="85"/>
      <c r="O189" s="85">
        <v>-81672907390</v>
      </c>
      <c r="P189" s="85"/>
      <c r="Q189" s="85">
        <f t="shared" si="5"/>
        <v>-4695254326</v>
      </c>
    </row>
    <row r="190" spans="1:17">
      <c r="A190" s="173" t="s">
        <v>155</v>
      </c>
      <c r="C190" s="85">
        <v>22809314</v>
      </c>
      <c r="D190" s="85"/>
      <c r="E190" s="85">
        <v>69970725226</v>
      </c>
      <c r="F190" s="85"/>
      <c r="G190" s="85">
        <v>-72584903758</v>
      </c>
      <c r="H190" s="85">
        <v>35265086226</v>
      </c>
      <c r="I190" s="94">
        <f t="shared" si="4"/>
        <v>-2614178532</v>
      </c>
      <c r="J190" s="94"/>
      <c r="K190" s="85">
        <v>22809314</v>
      </c>
      <c r="L190" s="85"/>
      <c r="M190" s="85">
        <v>69970725226</v>
      </c>
      <c r="N190" s="85"/>
      <c r="O190" s="85">
        <v>-104409543512</v>
      </c>
      <c r="P190" s="85"/>
      <c r="Q190" s="85">
        <f t="shared" si="5"/>
        <v>-34438818286</v>
      </c>
    </row>
    <row r="191" spans="1:17">
      <c r="A191" s="173" t="s">
        <v>269</v>
      </c>
      <c r="C191" s="85">
        <v>1769097</v>
      </c>
      <c r="D191" s="85"/>
      <c r="E191" s="85">
        <v>22615221428</v>
      </c>
      <c r="F191" s="85"/>
      <c r="G191" s="85">
        <v>-22444062163</v>
      </c>
      <c r="H191" s="85">
        <v>45280416249</v>
      </c>
      <c r="I191" s="94">
        <f t="shared" si="4"/>
        <v>171159265</v>
      </c>
      <c r="J191" s="94"/>
      <c r="K191" s="85">
        <v>1769097</v>
      </c>
      <c r="L191" s="85"/>
      <c r="M191" s="85">
        <v>22615221428</v>
      </c>
      <c r="N191" s="85"/>
      <c r="O191" s="85">
        <v>-28086787609</v>
      </c>
      <c r="P191" s="85"/>
      <c r="Q191" s="85">
        <f t="shared" si="5"/>
        <v>-5471566181</v>
      </c>
    </row>
    <row r="192" spans="1:17">
      <c r="A192" s="173" t="s">
        <v>386</v>
      </c>
      <c r="C192" s="85">
        <v>1714480</v>
      </c>
      <c r="D192" s="85"/>
      <c r="E192" s="85">
        <v>23195235069</v>
      </c>
      <c r="F192" s="85"/>
      <c r="G192" s="85">
        <v>-26671963911</v>
      </c>
      <c r="H192" s="85">
        <v>-7409744150</v>
      </c>
      <c r="I192" s="94">
        <f t="shared" si="4"/>
        <v>-3476728842</v>
      </c>
      <c r="J192" s="94"/>
      <c r="K192" s="85">
        <v>1714480</v>
      </c>
      <c r="L192" s="85"/>
      <c r="M192" s="85">
        <v>23195235069</v>
      </c>
      <c r="N192" s="85"/>
      <c r="O192" s="85">
        <v>-29256966521</v>
      </c>
      <c r="P192" s="85"/>
      <c r="Q192" s="85">
        <f t="shared" si="5"/>
        <v>-6061731452</v>
      </c>
    </row>
    <row r="193" spans="1:17">
      <c r="A193" s="173" t="s">
        <v>278</v>
      </c>
      <c r="C193" s="85">
        <v>1134986</v>
      </c>
      <c r="D193" s="85"/>
      <c r="E193" s="85">
        <v>31962836172</v>
      </c>
      <c r="F193" s="85"/>
      <c r="G193" s="85">
        <v>-33282868585</v>
      </c>
      <c r="H193" s="85">
        <v>1929723025</v>
      </c>
      <c r="I193" s="94">
        <f t="shared" si="4"/>
        <v>-1320032413</v>
      </c>
      <c r="J193" s="94"/>
      <c r="K193" s="85">
        <v>1134986</v>
      </c>
      <c r="L193" s="85"/>
      <c r="M193" s="85">
        <v>31962836172</v>
      </c>
      <c r="N193" s="85"/>
      <c r="O193" s="85">
        <v>-37046205182</v>
      </c>
      <c r="P193" s="85"/>
      <c r="Q193" s="85">
        <f t="shared" si="5"/>
        <v>-5083369010</v>
      </c>
    </row>
    <row r="194" spans="1:17">
      <c r="A194" s="173" t="s">
        <v>173</v>
      </c>
      <c r="C194" s="85">
        <v>17687205</v>
      </c>
      <c r="D194" s="85"/>
      <c r="E194" s="85">
        <v>28113563845</v>
      </c>
      <c r="F194" s="85"/>
      <c r="G194" s="85">
        <v>-30203226661</v>
      </c>
      <c r="H194" s="85">
        <v>7234513765</v>
      </c>
      <c r="I194" s="94">
        <f t="shared" si="4"/>
        <v>-2089662816</v>
      </c>
      <c r="J194" s="94"/>
      <c r="K194" s="85">
        <v>17687205</v>
      </c>
      <c r="L194" s="85"/>
      <c r="M194" s="85">
        <v>28113563845</v>
      </c>
      <c r="N194" s="85"/>
      <c r="O194" s="85">
        <v>-33506547428</v>
      </c>
      <c r="P194" s="85"/>
      <c r="Q194" s="85">
        <f t="shared" si="5"/>
        <v>-5392983583</v>
      </c>
    </row>
    <row r="195" spans="1:17">
      <c r="A195" s="173" t="s">
        <v>370</v>
      </c>
      <c r="C195" s="85">
        <v>1277982</v>
      </c>
      <c r="D195" s="85"/>
      <c r="E195" s="85">
        <v>24480184201</v>
      </c>
      <c r="F195" s="85"/>
      <c r="G195" s="85">
        <v>-19663145432</v>
      </c>
      <c r="H195" s="85">
        <v>91908956352</v>
      </c>
      <c r="I195" s="94">
        <f t="shared" si="4"/>
        <v>4817038769</v>
      </c>
      <c r="J195" s="94"/>
      <c r="K195" s="85">
        <v>1277982</v>
      </c>
      <c r="L195" s="85"/>
      <c r="M195" s="85">
        <v>24480184201</v>
      </c>
      <c r="N195" s="85"/>
      <c r="O195" s="85">
        <v>-29830380071</v>
      </c>
      <c r="P195" s="85"/>
      <c r="Q195" s="85">
        <f t="shared" si="5"/>
        <v>-5350195870</v>
      </c>
    </row>
    <row r="196" spans="1:17">
      <c r="A196" s="173" t="s">
        <v>280</v>
      </c>
      <c r="C196" s="85">
        <v>10613196</v>
      </c>
      <c r="D196" s="85"/>
      <c r="E196" s="85">
        <v>21722547772</v>
      </c>
      <c r="F196" s="85"/>
      <c r="G196" s="85">
        <v>-23199554420</v>
      </c>
      <c r="H196" s="85">
        <v>15582992932</v>
      </c>
      <c r="I196" s="94">
        <f t="shared" si="4"/>
        <v>-1477006648</v>
      </c>
      <c r="J196" s="94"/>
      <c r="K196" s="85">
        <v>10613196</v>
      </c>
      <c r="L196" s="85"/>
      <c r="M196" s="85">
        <v>21722547772</v>
      </c>
      <c r="N196" s="85"/>
      <c r="O196" s="85">
        <v>-36864080822</v>
      </c>
      <c r="P196" s="85"/>
      <c r="Q196" s="85">
        <f t="shared" si="5"/>
        <v>-15141533050</v>
      </c>
    </row>
    <row r="197" spans="1:17">
      <c r="A197" s="173" t="s">
        <v>179</v>
      </c>
      <c r="C197" s="85">
        <v>16664250</v>
      </c>
      <c r="D197" s="85"/>
      <c r="E197" s="85">
        <v>39590583537</v>
      </c>
      <c r="F197" s="85"/>
      <c r="G197" s="85">
        <v>-49868389049</v>
      </c>
      <c r="H197" s="85">
        <v>39914895564</v>
      </c>
      <c r="I197" s="94">
        <f t="shared" si="4"/>
        <v>-10277805512</v>
      </c>
      <c r="J197" s="94"/>
      <c r="K197" s="85">
        <v>16664250</v>
      </c>
      <c r="L197" s="85"/>
      <c r="M197" s="85">
        <v>39590583537</v>
      </c>
      <c r="N197" s="85"/>
      <c r="O197" s="85">
        <v>-56348097307</v>
      </c>
      <c r="P197" s="85"/>
      <c r="Q197" s="85">
        <f t="shared" si="5"/>
        <v>-16757513770</v>
      </c>
    </row>
    <row r="198" spans="1:17">
      <c r="A198" s="173" t="s">
        <v>450</v>
      </c>
      <c r="C198" s="85">
        <v>492427</v>
      </c>
      <c r="D198" s="85"/>
      <c r="E198" s="85">
        <v>9594142365</v>
      </c>
      <c r="F198" s="85"/>
      <c r="G198" s="85">
        <v>-10912066746</v>
      </c>
      <c r="H198" s="85">
        <v>62933379014</v>
      </c>
      <c r="I198" s="94">
        <f t="shared" si="4"/>
        <v>-1317924381</v>
      </c>
      <c r="J198" s="94"/>
      <c r="K198" s="85">
        <v>492427</v>
      </c>
      <c r="L198" s="85"/>
      <c r="M198" s="85">
        <v>9594142365</v>
      </c>
      <c r="N198" s="85"/>
      <c r="O198" s="85">
        <v>-12010469271</v>
      </c>
      <c r="P198" s="85"/>
      <c r="Q198" s="85">
        <f t="shared" si="5"/>
        <v>-2416326906</v>
      </c>
    </row>
    <row r="199" spans="1:17">
      <c r="A199" s="173" t="s">
        <v>133</v>
      </c>
      <c r="C199" s="85">
        <v>15132135</v>
      </c>
      <c r="D199" s="85"/>
      <c r="E199" s="85">
        <v>70622653853</v>
      </c>
      <c r="F199" s="85"/>
      <c r="G199" s="85">
        <v>-72850273147</v>
      </c>
      <c r="H199" s="85">
        <v>33729159173</v>
      </c>
      <c r="I199" s="94">
        <f t="shared" si="4"/>
        <v>-2227619294</v>
      </c>
      <c r="J199" s="94"/>
      <c r="K199" s="85">
        <v>15132135</v>
      </c>
      <c r="L199" s="85"/>
      <c r="M199" s="85">
        <v>70622653853</v>
      </c>
      <c r="N199" s="85"/>
      <c r="O199" s="85">
        <v>-78940439170</v>
      </c>
      <c r="P199" s="85"/>
      <c r="Q199" s="85">
        <f t="shared" si="5"/>
        <v>-8317785317</v>
      </c>
    </row>
    <row r="200" spans="1:17">
      <c r="A200" s="173" t="s">
        <v>144</v>
      </c>
      <c r="C200" s="85">
        <v>3582834</v>
      </c>
      <c r="D200" s="85"/>
      <c r="E200" s="85">
        <v>20656793601</v>
      </c>
      <c r="F200" s="85"/>
      <c r="G200" s="85">
        <v>-16734972054</v>
      </c>
      <c r="H200" s="85">
        <v>31788133629</v>
      </c>
      <c r="I200" s="94">
        <f t="shared" si="4"/>
        <v>3921821547</v>
      </c>
      <c r="J200" s="94"/>
      <c r="K200" s="85">
        <v>3582834</v>
      </c>
      <c r="L200" s="85"/>
      <c r="M200" s="85">
        <v>20656793601</v>
      </c>
      <c r="N200" s="85"/>
      <c r="O200" s="85">
        <v>-24238298764</v>
      </c>
      <c r="P200" s="85"/>
      <c r="Q200" s="85">
        <f t="shared" si="5"/>
        <v>-3581505163</v>
      </c>
    </row>
    <row r="201" spans="1:17">
      <c r="A201" s="173" t="s">
        <v>207</v>
      </c>
      <c r="C201" s="85">
        <v>87647961</v>
      </c>
      <c r="D201" s="85"/>
      <c r="E201" s="85">
        <v>94619330819</v>
      </c>
      <c r="F201" s="85"/>
      <c r="G201" s="85">
        <v>-98305597993</v>
      </c>
      <c r="H201" s="85">
        <v>54994639809</v>
      </c>
      <c r="I201" s="94">
        <f t="shared" ref="I201:I264" si="6">E201+G201</f>
        <v>-3686267174</v>
      </c>
      <c r="J201" s="94"/>
      <c r="K201" s="85">
        <v>87647961</v>
      </c>
      <c r="L201" s="85"/>
      <c r="M201" s="85">
        <v>94619330819</v>
      </c>
      <c r="N201" s="85"/>
      <c r="O201" s="85">
        <v>-119289220443</v>
      </c>
      <c r="P201" s="85"/>
      <c r="Q201" s="85">
        <f t="shared" ref="Q201:Q264" si="7">M201+O201</f>
        <v>-24669889624</v>
      </c>
    </row>
    <row r="202" spans="1:17">
      <c r="A202" s="173" t="s">
        <v>322</v>
      </c>
      <c r="C202" s="85">
        <v>5061170</v>
      </c>
      <c r="D202" s="85"/>
      <c r="E202" s="85">
        <v>21864969545</v>
      </c>
      <c r="F202" s="85"/>
      <c r="G202" s="85">
        <v>-26463354765</v>
      </c>
      <c r="H202" s="85">
        <v>-1898296444</v>
      </c>
      <c r="I202" s="94">
        <f t="shared" si="6"/>
        <v>-4598385220</v>
      </c>
      <c r="J202" s="94"/>
      <c r="K202" s="85">
        <v>5061170</v>
      </c>
      <c r="L202" s="85"/>
      <c r="M202" s="85">
        <v>21864969545</v>
      </c>
      <c r="N202" s="85"/>
      <c r="O202" s="85">
        <v>-33183585366</v>
      </c>
      <c r="P202" s="85"/>
      <c r="Q202" s="85">
        <f t="shared" si="7"/>
        <v>-11318615821</v>
      </c>
    </row>
    <row r="203" spans="1:17">
      <c r="A203" s="173" t="s">
        <v>466</v>
      </c>
      <c r="C203" s="85">
        <v>13165233</v>
      </c>
      <c r="D203" s="85"/>
      <c r="E203" s="85">
        <v>42754901858</v>
      </c>
      <c r="F203" s="85"/>
      <c r="G203" s="85">
        <v>-45793890993</v>
      </c>
      <c r="H203" s="85">
        <v>92552472052</v>
      </c>
      <c r="I203" s="94">
        <f t="shared" si="6"/>
        <v>-3038989135</v>
      </c>
      <c r="J203" s="94"/>
      <c r="K203" s="85">
        <v>13165233</v>
      </c>
      <c r="L203" s="85"/>
      <c r="M203" s="85">
        <v>42754901858</v>
      </c>
      <c r="N203" s="85"/>
      <c r="O203" s="85">
        <v>-46681048270</v>
      </c>
      <c r="P203" s="85"/>
      <c r="Q203" s="85">
        <f t="shared" si="7"/>
        <v>-3926146412</v>
      </c>
    </row>
    <row r="204" spans="1:17">
      <c r="A204" s="173" t="s">
        <v>175</v>
      </c>
      <c r="C204" s="85">
        <v>1037989</v>
      </c>
      <c r="D204" s="85"/>
      <c r="E204" s="85">
        <v>24330149729</v>
      </c>
      <c r="F204" s="85"/>
      <c r="G204" s="85">
        <v>-25723097234</v>
      </c>
      <c r="H204" s="85">
        <v>33702814457</v>
      </c>
      <c r="I204" s="94">
        <f t="shared" si="6"/>
        <v>-1392947505</v>
      </c>
      <c r="J204" s="94"/>
      <c r="K204" s="85">
        <v>1037989</v>
      </c>
      <c r="L204" s="85"/>
      <c r="M204" s="85">
        <v>24330149729</v>
      </c>
      <c r="N204" s="85"/>
      <c r="O204" s="85">
        <v>-33762260563</v>
      </c>
      <c r="P204" s="85"/>
      <c r="Q204" s="85">
        <f t="shared" si="7"/>
        <v>-9432110834</v>
      </c>
    </row>
    <row r="205" spans="1:17">
      <c r="A205" s="173" t="s">
        <v>336</v>
      </c>
      <c r="C205" s="85">
        <v>632580</v>
      </c>
      <c r="D205" s="85"/>
      <c r="E205" s="85">
        <v>24159116448</v>
      </c>
      <c r="F205" s="85"/>
      <c r="G205" s="85">
        <v>-25674563366</v>
      </c>
      <c r="H205" s="85">
        <v>5255793844</v>
      </c>
      <c r="I205" s="94">
        <f t="shared" si="6"/>
        <v>-1515446918</v>
      </c>
      <c r="J205" s="94"/>
      <c r="K205" s="85">
        <v>632580</v>
      </c>
      <c r="L205" s="85"/>
      <c r="M205" s="85">
        <v>24159116448</v>
      </c>
      <c r="N205" s="85"/>
      <c r="O205" s="85">
        <v>-23802882824</v>
      </c>
      <c r="P205" s="85"/>
      <c r="Q205" s="85">
        <f t="shared" si="7"/>
        <v>356233624</v>
      </c>
    </row>
    <row r="206" spans="1:17">
      <c r="A206" s="173" t="s">
        <v>171</v>
      </c>
      <c r="C206" s="85">
        <v>513476</v>
      </c>
      <c r="D206" s="85"/>
      <c r="E206" s="85">
        <v>27777100909</v>
      </c>
      <c r="F206" s="85"/>
      <c r="G206" s="85">
        <v>-27662995719</v>
      </c>
      <c r="H206" s="85">
        <v>63807936571</v>
      </c>
      <c r="I206" s="94">
        <f t="shared" si="6"/>
        <v>114105190</v>
      </c>
      <c r="J206" s="94"/>
      <c r="K206" s="85">
        <v>513476</v>
      </c>
      <c r="L206" s="85"/>
      <c r="M206" s="85">
        <v>27777100909</v>
      </c>
      <c r="N206" s="85"/>
      <c r="O206" s="85">
        <v>-29374616741</v>
      </c>
      <c r="P206" s="85"/>
      <c r="Q206" s="85">
        <f t="shared" si="7"/>
        <v>-1597515832</v>
      </c>
    </row>
    <row r="207" spans="1:17">
      <c r="A207" s="173" t="s">
        <v>84</v>
      </c>
      <c r="C207" s="85">
        <v>19600800</v>
      </c>
      <c r="D207" s="85"/>
      <c r="E207" s="85">
        <v>52685209852</v>
      </c>
      <c r="F207" s="85"/>
      <c r="G207" s="85">
        <v>-53250250934</v>
      </c>
      <c r="H207" s="85">
        <v>21566876369</v>
      </c>
      <c r="I207" s="94">
        <f t="shared" si="6"/>
        <v>-565041082</v>
      </c>
      <c r="J207" s="94"/>
      <c r="K207" s="85">
        <v>19600800</v>
      </c>
      <c r="L207" s="85"/>
      <c r="M207" s="85">
        <v>52685209852</v>
      </c>
      <c r="N207" s="85"/>
      <c r="O207" s="85">
        <v>-72079023960</v>
      </c>
      <c r="P207" s="85"/>
      <c r="Q207" s="85">
        <f t="shared" si="7"/>
        <v>-19393814108</v>
      </c>
    </row>
    <row r="208" spans="1:17">
      <c r="A208" s="173" t="s">
        <v>243</v>
      </c>
      <c r="C208" s="85">
        <v>2190396</v>
      </c>
      <c r="D208" s="85"/>
      <c r="E208" s="85">
        <v>26128357728</v>
      </c>
      <c r="F208" s="85"/>
      <c r="G208" s="85">
        <v>-26912208463</v>
      </c>
      <c r="H208" s="85">
        <v>7058025070</v>
      </c>
      <c r="I208" s="94">
        <f t="shared" si="6"/>
        <v>-783850735</v>
      </c>
      <c r="J208" s="94"/>
      <c r="K208" s="85">
        <v>2190396</v>
      </c>
      <c r="L208" s="85"/>
      <c r="M208" s="85">
        <v>26128357728</v>
      </c>
      <c r="N208" s="85"/>
      <c r="O208" s="85">
        <v>-29426648342</v>
      </c>
      <c r="P208" s="85"/>
      <c r="Q208" s="85">
        <f t="shared" si="7"/>
        <v>-3298290614</v>
      </c>
    </row>
    <row r="209" spans="1:17">
      <c r="A209" s="173" t="s">
        <v>187</v>
      </c>
      <c r="C209" s="85">
        <v>5772179</v>
      </c>
      <c r="D209" s="85"/>
      <c r="E209" s="85">
        <v>22079187293</v>
      </c>
      <c r="F209" s="85"/>
      <c r="G209" s="85">
        <v>-27254714043</v>
      </c>
      <c r="H209" s="85">
        <v>1604843880</v>
      </c>
      <c r="I209" s="94">
        <f t="shared" si="6"/>
        <v>-5175526750</v>
      </c>
      <c r="J209" s="94"/>
      <c r="K209" s="85">
        <v>5772179</v>
      </c>
      <c r="L209" s="85"/>
      <c r="M209" s="85">
        <v>22079187293</v>
      </c>
      <c r="N209" s="85"/>
      <c r="O209" s="85">
        <v>-24577517376</v>
      </c>
      <c r="P209" s="85"/>
      <c r="Q209" s="85">
        <f t="shared" si="7"/>
        <v>-2498330083</v>
      </c>
    </row>
    <row r="210" spans="1:17">
      <c r="A210" s="173" t="s">
        <v>393</v>
      </c>
      <c r="C210" s="85">
        <v>9397709</v>
      </c>
      <c r="D210" s="85"/>
      <c r="E210" s="85">
        <v>12022887119</v>
      </c>
      <c r="F210" s="85"/>
      <c r="G210" s="85">
        <v>-11591836014</v>
      </c>
      <c r="H210" s="85">
        <v>30843750591</v>
      </c>
      <c r="I210" s="94">
        <f t="shared" si="6"/>
        <v>431051105</v>
      </c>
      <c r="J210" s="94"/>
      <c r="K210" s="85">
        <v>9397709</v>
      </c>
      <c r="L210" s="85"/>
      <c r="M210" s="85">
        <v>12022887119</v>
      </c>
      <c r="N210" s="85"/>
      <c r="O210" s="85">
        <v>-16738394540</v>
      </c>
      <c r="P210" s="85"/>
      <c r="Q210" s="85">
        <f t="shared" si="7"/>
        <v>-4715507421</v>
      </c>
    </row>
    <row r="211" spans="1:17">
      <c r="A211" s="173" t="s">
        <v>246</v>
      </c>
      <c r="C211" s="85">
        <v>531592</v>
      </c>
      <c r="D211" s="85"/>
      <c r="E211" s="85">
        <v>7440280713</v>
      </c>
      <c r="F211" s="85"/>
      <c r="G211" s="85">
        <v>-7746032797</v>
      </c>
      <c r="H211" s="85">
        <v>22184562656</v>
      </c>
      <c r="I211" s="94">
        <f t="shared" si="6"/>
        <v>-305752084</v>
      </c>
      <c r="J211" s="94"/>
      <c r="K211" s="85">
        <v>531592</v>
      </c>
      <c r="L211" s="85"/>
      <c r="M211" s="85">
        <v>7440280713</v>
      </c>
      <c r="N211" s="85"/>
      <c r="O211" s="85">
        <v>-9723687358</v>
      </c>
      <c r="P211" s="85"/>
      <c r="Q211" s="85">
        <f t="shared" si="7"/>
        <v>-2283406645</v>
      </c>
    </row>
    <row r="212" spans="1:17">
      <c r="A212" s="173" t="s">
        <v>176</v>
      </c>
      <c r="C212" s="85">
        <v>25806200</v>
      </c>
      <c r="D212" s="85"/>
      <c r="E212" s="85">
        <v>120695732885</v>
      </c>
      <c r="F212" s="85"/>
      <c r="G212" s="85">
        <v>-125531147071</v>
      </c>
      <c r="H212" s="85">
        <v>38567713100</v>
      </c>
      <c r="I212" s="94">
        <f t="shared" si="6"/>
        <v>-4835414186</v>
      </c>
      <c r="J212" s="94"/>
      <c r="K212" s="85">
        <v>25806200</v>
      </c>
      <c r="L212" s="85"/>
      <c r="M212" s="85">
        <v>120695732885</v>
      </c>
      <c r="N212" s="85"/>
      <c r="O212" s="85">
        <v>-117440365362</v>
      </c>
      <c r="P212" s="85"/>
      <c r="Q212" s="85">
        <f t="shared" si="7"/>
        <v>3255367523</v>
      </c>
    </row>
    <row r="213" spans="1:17">
      <c r="A213" s="173" t="s">
        <v>198</v>
      </c>
      <c r="C213" s="85">
        <v>12432601</v>
      </c>
      <c r="D213" s="85"/>
      <c r="E213" s="85">
        <v>30760622666</v>
      </c>
      <c r="F213" s="85"/>
      <c r="G213" s="85">
        <v>-32792430386</v>
      </c>
      <c r="H213" s="85">
        <v>3852356217</v>
      </c>
      <c r="I213" s="94">
        <f t="shared" si="6"/>
        <v>-2031807720</v>
      </c>
      <c r="J213" s="94"/>
      <c r="K213" s="85">
        <v>12432601</v>
      </c>
      <c r="L213" s="85"/>
      <c r="M213" s="85">
        <v>30760622666</v>
      </c>
      <c r="N213" s="85"/>
      <c r="O213" s="85">
        <v>-40310016449</v>
      </c>
      <c r="P213" s="85"/>
      <c r="Q213" s="85">
        <f t="shared" si="7"/>
        <v>-9549393783</v>
      </c>
    </row>
    <row r="214" spans="1:17">
      <c r="A214" s="173" t="s">
        <v>81</v>
      </c>
      <c r="C214" s="85">
        <v>10823361</v>
      </c>
      <c r="D214" s="85"/>
      <c r="E214" s="85">
        <v>41518834368</v>
      </c>
      <c r="F214" s="85"/>
      <c r="G214" s="85">
        <v>-46025288001</v>
      </c>
      <c r="H214" s="85">
        <v>83923107800</v>
      </c>
      <c r="I214" s="94">
        <f t="shared" si="6"/>
        <v>-4506453633</v>
      </c>
      <c r="J214" s="94"/>
      <c r="K214" s="85">
        <v>10823361</v>
      </c>
      <c r="L214" s="85"/>
      <c r="M214" s="85">
        <v>41518834368</v>
      </c>
      <c r="N214" s="85"/>
      <c r="O214" s="85">
        <v>-61760701300</v>
      </c>
      <c r="P214" s="85"/>
      <c r="Q214" s="85">
        <f t="shared" si="7"/>
        <v>-20241866932</v>
      </c>
    </row>
    <row r="215" spans="1:17">
      <c r="A215" s="173" t="s">
        <v>431</v>
      </c>
      <c r="C215" s="85">
        <v>1568379</v>
      </c>
      <c r="D215" s="85"/>
      <c r="E215" s="85">
        <v>19877851103</v>
      </c>
      <c r="F215" s="85"/>
      <c r="G215" s="85">
        <v>-23105078691</v>
      </c>
      <c r="H215" s="85">
        <v>33384918196</v>
      </c>
      <c r="I215" s="94">
        <f t="shared" si="6"/>
        <v>-3227227588</v>
      </c>
      <c r="J215" s="94"/>
      <c r="K215" s="85">
        <v>1568379</v>
      </c>
      <c r="L215" s="85"/>
      <c r="M215" s="85">
        <v>19877851103</v>
      </c>
      <c r="N215" s="85"/>
      <c r="O215" s="85">
        <v>-28249246873</v>
      </c>
      <c r="P215" s="85"/>
      <c r="Q215" s="85">
        <f t="shared" si="7"/>
        <v>-8371395770</v>
      </c>
    </row>
    <row r="216" spans="1:17">
      <c r="A216" s="173" t="s">
        <v>98</v>
      </c>
      <c r="C216" s="85">
        <v>12442079</v>
      </c>
      <c r="D216" s="85"/>
      <c r="E216" s="85">
        <v>33999765687</v>
      </c>
      <c r="F216" s="85"/>
      <c r="G216" s="85">
        <v>-38266742465</v>
      </c>
      <c r="H216" s="85"/>
      <c r="I216" s="94">
        <f t="shared" si="6"/>
        <v>-4266976778</v>
      </c>
      <c r="J216" s="94"/>
      <c r="K216" s="85">
        <v>12442079</v>
      </c>
      <c r="L216" s="85"/>
      <c r="M216" s="85">
        <v>33999765687</v>
      </c>
      <c r="N216" s="85"/>
      <c r="O216" s="85">
        <v>-39262973528</v>
      </c>
      <c r="P216" s="85"/>
      <c r="Q216" s="85">
        <f t="shared" si="7"/>
        <v>-5263207841</v>
      </c>
    </row>
    <row r="217" spans="1:17">
      <c r="A217" s="173" t="s">
        <v>134</v>
      </c>
      <c r="C217" s="85">
        <v>18382789</v>
      </c>
      <c r="D217" s="85"/>
      <c r="E217" s="85">
        <v>48351446582</v>
      </c>
      <c r="F217" s="85"/>
      <c r="G217" s="85">
        <v>-48068099933</v>
      </c>
      <c r="H217" s="85"/>
      <c r="I217" s="94">
        <f t="shared" si="6"/>
        <v>283346649</v>
      </c>
      <c r="J217" s="94"/>
      <c r="K217" s="85">
        <v>18382789</v>
      </c>
      <c r="L217" s="85"/>
      <c r="M217" s="85">
        <v>48351446582</v>
      </c>
      <c r="N217" s="85"/>
      <c r="O217" s="85">
        <v>-43882331968</v>
      </c>
      <c r="P217" s="85"/>
      <c r="Q217" s="85">
        <f t="shared" si="7"/>
        <v>4469114614</v>
      </c>
    </row>
    <row r="218" spans="1:17">
      <c r="A218" s="173" t="s">
        <v>148</v>
      </c>
      <c r="C218" s="85">
        <v>2838930</v>
      </c>
      <c r="D218" s="85"/>
      <c r="E218" s="85">
        <v>47946431851</v>
      </c>
      <c r="F218" s="85"/>
      <c r="G218" s="85">
        <v>-50707637259</v>
      </c>
      <c r="H218" s="85"/>
      <c r="I218" s="94">
        <f t="shared" si="6"/>
        <v>-2761205408</v>
      </c>
      <c r="J218" s="94"/>
      <c r="K218" s="85">
        <v>2838930</v>
      </c>
      <c r="L218" s="85"/>
      <c r="M218" s="85">
        <v>47946431851</v>
      </c>
      <c r="N218" s="85"/>
      <c r="O218" s="85">
        <v>-58727752744</v>
      </c>
      <c r="P218" s="85"/>
      <c r="Q218" s="85">
        <f t="shared" si="7"/>
        <v>-10781320893</v>
      </c>
    </row>
    <row r="219" spans="1:17">
      <c r="A219" s="173" t="s">
        <v>361</v>
      </c>
      <c r="C219" s="85">
        <v>16802060</v>
      </c>
      <c r="D219" s="85"/>
      <c r="E219" s="85">
        <v>27792274008</v>
      </c>
      <c r="F219" s="85"/>
      <c r="G219" s="85">
        <v>-27959294886</v>
      </c>
      <c r="H219" s="85"/>
      <c r="I219" s="94">
        <f t="shared" si="6"/>
        <v>-167020878</v>
      </c>
      <c r="J219" s="94"/>
      <c r="K219" s="85">
        <v>16802060</v>
      </c>
      <c r="L219" s="85"/>
      <c r="M219" s="85">
        <v>27792274008</v>
      </c>
      <c r="N219" s="85"/>
      <c r="O219" s="85">
        <v>-32287797087</v>
      </c>
      <c r="P219" s="85"/>
      <c r="Q219" s="85">
        <f t="shared" si="7"/>
        <v>-4495523079</v>
      </c>
    </row>
    <row r="220" spans="1:17">
      <c r="A220" s="173" t="s">
        <v>375</v>
      </c>
      <c r="C220" s="85">
        <v>1184718</v>
      </c>
      <c r="D220" s="85"/>
      <c r="E220" s="85">
        <v>37014134408</v>
      </c>
      <c r="F220" s="85"/>
      <c r="G220" s="85">
        <v>-34564583037</v>
      </c>
      <c r="H220" s="85"/>
      <c r="I220" s="94">
        <f t="shared" si="6"/>
        <v>2449551371</v>
      </c>
      <c r="J220" s="94"/>
      <c r="K220" s="85">
        <v>1184718</v>
      </c>
      <c r="L220" s="85"/>
      <c r="M220" s="85">
        <v>37014134408</v>
      </c>
      <c r="N220" s="85"/>
      <c r="O220" s="85">
        <v>-24181705695</v>
      </c>
      <c r="P220" s="85"/>
      <c r="Q220" s="85">
        <f t="shared" si="7"/>
        <v>12832428713</v>
      </c>
    </row>
    <row r="221" spans="1:17">
      <c r="A221" s="173" t="s">
        <v>211</v>
      </c>
      <c r="C221" s="85">
        <v>6617125</v>
      </c>
      <c r="D221" s="85"/>
      <c r="E221" s="85">
        <v>38808743329</v>
      </c>
      <c r="F221" s="85"/>
      <c r="G221" s="85">
        <v>-43358571239</v>
      </c>
      <c r="H221" s="85"/>
      <c r="I221" s="94">
        <f t="shared" si="6"/>
        <v>-4549827910</v>
      </c>
      <c r="J221" s="94"/>
      <c r="K221" s="85">
        <v>6617125</v>
      </c>
      <c r="L221" s="85"/>
      <c r="M221" s="85">
        <v>38808743329</v>
      </c>
      <c r="N221" s="85"/>
      <c r="O221" s="85">
        <v>-47433350136</v>
      </c>
      <c r="P221" s="85"/>
      <c r="Q221" s="85">
        <f t="shared" si="7"/>
        <v>-8624606807</v>
      </c>
    </row>
    <row r="222" spans="1:17">
      <c r="A222" s="173" t="s">
        <v>105</v>
      </c>
      <c r="C222" s="85">
        <v>3177191</v>
      </c>
      <c r="D222" s="85"/>
      <c r="E222" s="85">
        <v>25929533921</v>
      </c>
      <c r="F222" s="85"/>
      <c r="G222" s="85">
        <v>-35101285718</v>
      </c>
      <c r="H222" s="85"/>
      <c r="I222" s="94">
        <f t="shared" si="6"/>
        <v>-9171751797</v>
      </c>
      <c r="J222" s="94"/>
      <c r="K222" s="85">
        <v>3177191</v>
      </c>
      <c r="L222" s="85"/>
      <c r="M222" s="85">
        <v>25929533921</v>
      </c>
      <c r="N222" s="85"/>
      <c r="O222" s="85">
        <v>-33838447910</v>
      </c>
      <c r="P222" s="85"/>
      <c r="Q222" s="85">
        <f t="shared" si="7"/>
        <v>-7908913989</v>
      </c>
    </row>
    <row r="223" spans="1:17">
      <c r="A223" s="173" t="s">
        <v>244</v>
      </c>
      <c r="C223" s="85">
        <v>10281868</v>
      </c>
      <c r="D223" s="85"/>
      <c r="E223" s="85">
        <v>23814209766</v>
      </c>
      <c r="F223" s="85"/>
      <c r="G223" s="85">
        <v>-25849834331</v>
      </c>
      <c r="H223" s="85"/>
      <c r="I223" s="94">
        <f t="shared" si="6"/>
        <v>-2035624565</v>
      </c>
      <c r="J223" s="94"/>
      <c r="K223" s="85">
        <v>10281868</v>
      </c>
      <c r="L223" s="85"/>
      <c r="M223" s="85">
        <v>23814209766</v>
      </c>
      <c r="N223" s="85"/>
      <c r="O223" s="85">
        <v>-36567393945</v>
      </c>
      <c r="P223" s="85"/>
      <c r="Q223" s="85">
        <f t="shared" si="7"/>
        <v>-12753184179</v>
      </c>
    </row>
    <row r="224" spans="1:17">
      <c r="A224" s="173" t="s">
        <v>132</v>
      </c>
      <c r="C224" s="85">
        <v>6149077</v>
      </c>
      <c r="D224" s="85"/>
      <c r="E224" s="85">
        <v>31846072861</v>
      </c>
      <c r="F224" s="85"/>
      <c r="G224" s="85">
        <v>-33740944758</v>
      </c>
      <c r="H224" s="85"/>
      <c r="I224" s="94">
        <f t="shared" si="6"/>
        <v>-1894871897</v>
      </c>
      <c r="J224" s="94"/>
      <c r="K224" s="85">
        <v>6149077</v>
      </c>
      <c r="L224" s="85"/>
      <c r="M224" s="85">
        <v>31846072861</v>
      </c>
      <c r="N224" s="85"/>
      <c r="O224" s="85">
        <v>-39846447740</v>
      </c>
      <c r="P224" s="85"/>
      <c r="Q224" s="85">
        <f t="shared" si="7"/>
        <v>-8000374879</v>
      </c>
    </row>
    <row r="225" spans="1:17">
      <c r="A225" s="173" t="s">
        <v>371</v>
      </c>
      <c r="C225" s="85">
        <v>773404</v>
      </c>
      <c r="D225" s="85"/>
      <c r="E225" s="85">
        <v>25109081364</v>
      </c>
      <c r="F225" s="85"/>
      <c r="G225" s="85">
        <v>-25939387791</v>
      </c>
      <c r="H225" s="85"/>
      <c r="I225" s="94">
        <f t="shared" si="6"/>
        <v>-830306427</v>
      </c>
      <c r="J225" s="94"/>
      <c r="K225" s="85">
        <v>773404</v>
      </c>
      <c r="L225" s="85"/>
      <c r="M225" s="85">
        <v>25109081364</v>
      </c>
      <c r="N225" s="85"/>
      <c r="O225" s="85">
        <v>-33794502206</v>
      </c>
      <c r="P225" s="85"/>
      <c r="Q225" s="85">
        <f t="shared" si="7"/>
        <v>-8685420842</v>
      </c>
    </row>
    <row r="226" spans="1:17">
      <c r="A226" s="173" t="s">
        <v>379</v>
      </c>
      <c r="C226" s="85">
        <v>3391046</v>
      </c>
      <c r="D226" s="85"/>
      <c r="E226" s="85">
        <v>26798410751</v>
      </c>
      <c r="F226" s="85"/>
      <c r="G226" s="85">
        <v>-25311767113</v>
      </c>
      <c r="H226" s="85"/>
      <c r="I226" s="94">
        <f t="shared" si="6"/>
        <v>1486643638</v>
      </c>
      <c r="J226" s="94"/>
      <c r="K226" s="85">
        <v>3391046</v>
      </c>
      <c r="L226" s="85"/>
      <c r="M226" s="85">
        <v>26798410751</v>
      </c>
      <c r="N226" s="85"/>
      <c r="O226" s="85">
        <v>-30473292016</v>
      </c>
      <c r="P226" s="85"/>
      <c r="Q226" s="85">
        <f t="shared" si="7"/>
        <v>-3674881265</v>
      </c>
    </row>
    <row r="227" spans="1:17">
      <c r="A227" s="173" t="s">
        <v>183</v>
      </c>
      <c r="C227" s="85">
        <v>515318</v>
      </c>
      <c r="D227" s="85"/>
      <c r="E227" s="85">
        <v>29720852798</v>
      </c>
      <c r="F227" s="85"/>
      <c r="G227" s="85">
        <v>-30821462576</v>
      </c>
      <c r="H227" s="85"/>
      <c r="I227" s="94">
        <f t="shared" si="6"/>
        <v>-1100609778</v>
      </c>
      <c r="J227" s="94"/>
      <c r="K227" s="85">
        <v>515318</v>
      </c>
      <c r="L227" s="85"/>
      <c r="M227" s="85">
        <v>29720852798</v>
      </c>
      <c r="N227" s="85"/>
      <c r="O227" s="85">
        <v>-28635640992</v>
      </c>
      <c r="P227" s="85"/>
      <c r="Q227" s="85">
        <f t="shared" si="7"/>
        <v>1085211806</v>
      </c>
    </row>
    <row r="228" spans="1:17">
      <c r="A228" s="173" t="s">
        <v>506</v>
      </c>
      <c r="C228" s="85">
        <v>400000</v>
      </c>
      <c r="D228" s="85"/>
      <c r="E228" s="85">
        <v>2330053200</v>
      </c>
      <c r="F228" s="85"/>
      <c r="G228" s="85">
        <v>-2430253172</v>
      </c>
      <c r="H228" s="85"/>
      <c r="I228" s="94">
        <f t="shared" si="6"/>
        <v>-100199972</v>
      </c>
      <c r="J228" s="94"/>
      <c r="K228" s="85">
        <v>400000</v>
      </c>
      <c r="L228" s="85"/>
      <c r="M228" s="85">
        <v>2330053200</v>
      </c>
      <c r="N228" s="85"/>
      <c r="O228" s="85">
        <v>-2430253172</v>
      </c>
      <c r="P228" s="85"/>
      <c r="Q228" s="85">
        <f t="shared" si="7"/>
        <v>-100199972</v>
      </c>
    </row>
    <row r="229" spans="1:17">
      <c r="A229" s="173" t="s">
        <v>159</v>
      </c>
      <c r="C229" s="85">
        <v>1951853</v>
      </c>
      <c r="D229" s="85"/>
      <c r="E229" s="85">
        <v>21750084514</v>
      </c>
      <c r="F229" s="85"/>
      <c r="G229" s="85">
        <v>-21790412864</v>
      </c>
      <c r="H229" s="85"/>
      <c r="I229" s="94">
        <f t="shared" si="6"/>
        <v>-40328350</v>
      </c>
      <c r="J229" s="94"/>
      <c r="K229" s="85">
        <v>1951853</v>
      </c>
      <c r="L229" s="85"/>
      <c r="M229" s="85">
        <v>21750084514</v>
      </c>
      <c r="N229" s="85"/>
      <c r="O229" s="85">
        <v>-28996992055</v>
      </c>
      <c r="P229" s="85"/>
      <c r="Q229" s="85">
        <f t="shared" si="7"/>
        <v>-7246907541</v>
      </c>
    </row>
    <row r="230" spans="1:17">
      <c r="A230" s="173" t="s">
        <v>87</v>
      </c>
      <c r="C230" s="85">
        <v>10307370</v>
      </c>
      <c r="D230" s="85"/>
      <c r="E230" s="85">
        <v>28268827530</v>
      </c>
      <c r="F230" s="85"/>
      <c r="G230" s="85">
        <v>-30111042016</v>
      </c>
      <c r="H230" s="85"/>
      <c r="I230" s="94">
        <f t="shared" si="6"/>
        <v>-1842214486</v>
      </c>
      <c r="J230" s="94"/>
      <c r="K230" s="85">
        <v>10307370</v>
      </c>
      <c r="L230" s="85"/>
      <c r="M230" s="85">
        <v>28268827530</v>
      </c>
      <c r="N230" s="85"/>
      <c r="O230" s="85">
        <v>-34019948918</v>
      </c>
      <c r="P230" s="85"/>
      <c r="Q230" s="85">
        <f t="shared" si="7"/>
        <v>-5751121388</v>
      </c>
    </row>
    <row r="231" spans="1:17">
      <c r="A231" s="173" t="s">
        <v>103</v>
      </c>
      <c r="C231" s="85">
        <v>27769426</v>
      </c>
      <c r="D231" s="85"/>
      <c r="E231" s="85">
        <v>42179214418</v>
      </c>
      <c r="F231" s="85"/>
      <c r="G231" s="85">
        <v>-42754918684</v>
      </c>
      <c r="H231" s="85"/>
      <c r="I231" s="94">
        <f t="shared" si="6"/>
        <v>-575704266</v>
      </c>
      <c r="J231" s="94"/>
      <c r="K231" s="85">
        <v>27769426</v>
      </c>
      <c r="L231" s="85"/>
      <c r="M231" s="85">
        <v>42179214418</v>
      </c>
      <c r="N231" s="85"/>
      <c r="O231" s="85">
        <v>-47151784411</v>
      </c>
      <c r="P231" s="85"/>
      <c r="Q231" s="85">
        <f t="shared" si="7"/>
        <v>-4972569993</v>
      </c>
    </row>
    <row r="232" spans="1:17">
      <c r="A232" s="173" t="s">
        <v>255</v>
      </c>
      <c r="C232" s="85">
        <v>19079319</v>
      </c>
      <c r="D232" s="85"/>
      <c r="E232" s="85">
        <v>231003408095</v>
      </c>
      <c r="F232" s="85"/>
      <c r="G232" s="85">
        <v>-235934515331</v>
      </c>
      <c r="H232" s="85"/>
      <c r="I232" s="94">
        <f t="shared" si="6"/>
        <v>-4931107236</v>
      </c>
      <c r="J232" s="94"/>
      <c r="K232" s="85">
        <v>19079319</v>
      </c>
      <c r="L232" s="85"/>
      <c r="M232" s="85">
        <v>231003408095</v>
      </c>
      <c r="N232" s="85"/>
      <c r="O232" s="85">
        <v>-287046640259</v>
      </c>
      <c r="P232" s="85"/>
      <c r="Q232" s="85">
        <f t="shared" si="7"/>
        <v>-56043232164</v>
      </c>
    </row>
    <row r="233" spans="1:17">
      <c r="A233" s="173" t="s">
        <v>389</v>
      </c>
      <c r="C233" s="85">
        <v>8967300</v>
      </c>
      <c r="D233" s="85"/>
      <c r="E233" s="85">
        <v>26768575531</v>
      </c>
      <c r="F233" s="85"/>
      <c r="G233" s="85">
        <v>-29820035657</v>
      </c>
      <c r="H233" s="85"/>
      <c r="I233" s="94">
        <f t="shared" si="6"/>
        <v>-3051460126</v>
      </c>
      <c r="J233" s="94"/>
      <c r="K233" s="85">
        <v>8967300</v>
      </c>
      <c r="L233" s="85"/>
      <c r="M233" s="85">
        <v>26768575531</v>
      </c>
      <c r="N233" s="85"/>
      <c r="O233" s="85">
        <v>-33097652910</v>
      </c>
      <c r="P233" s="85"/>
      <c r="Q233" s="85">
        <f t="shared" si="7"/>
        <v>-6329077379</v>
      </c>
    </row>
    <row r="234" spans="1:17">
      <c r="A234" s="173" t="s">
        <v>315</v>
      </c>
      <c r="C234" s="85">
        <v>9812282</v>
      </c>
      <c r="D234" s="85"/>
      <c r="E234" s="85">
        <v>29671360525</v>
      </c>
      <c r="F234" s="85"/>
      <c r="G234" s="85">
        <v>-31739187098</v>
      </c>
      <c r="H234" s="85"/>
      <c r="I234" s="94">
        <f t="shared" si="6"/>
        <v>-2067826573</v>
      </c>
      <c r="J234" s="94"/>
      <c r="K234" s="85">
        <v>9812282</v>
      </c>
      <c r="L234" s="85"/>
      <c r="M234" s="85">
        <v>29671360525</v>
      </c>
      <c r="N234" s="85"/>
      <c r="O234" s="85">
        <v>-34064429941</v>
      </c>
      <c r="P234" s="85"/>
      <c r="Q234" s="85">
        <f t="shared" si="7"/>
        <v>-4393069416</v>
      </c>
    </row>
    <row r="235" spans="1:17">
      <c r="A235" s="173" t="s">
        <v>192</v>
      </c>
      <c r="C235" s="85">
        <v>33724726</v>
      </c>
      <c r="D235" s="85"/>
      <c r="E235" s="85">
        <v>115758592583</v>
      </c>
      <c r="F235" s="85"/>
      <c r="G235" s="85">
        <v>-106543793672</v>
      </c>
      <c r="H235" s="85"/>
      <c r="I235" s="94">
        <f t="shared" si="6"/>
        <v>9214798911</v>
      </c>
      <c r="J235" s="94"/>
      <c r="K235" s="85">
        <v>33724726</v>
      </c>
      <c r="L235" s="85"/>
      <c r="M235" s="85">
        <v>115758592583</v>
      </c>
      <c r="N235" s="85"/>
      <c r="O235" s="85">
        <v>-121277722873</v>
      </c>
      <c r="P235" s="85"/>
      <c r="Q235" s="85">
        <f t="shared" si="7"/>
        <v>-5519130290</v>
      </c>
    </row>
    <row r="236" spans="1:17">
      <c r="A236" s="173" t="s">
        <v>191</v>
      </c>
      <c r="C236" s="85">
        <v>2927062</v>
      </c>
      <c r="D236" s="85"/>
      <c r="E236" s="85">
        <v>10125568017</v>
      </c>
      <c r="F236" s="85"/>
      <c r="G236" s="85">
        <v>-11256692891</v>
      </c>
      <c r="H236" s="85"/>
      <c r="I236" s="94">
        <f t="shared" si="6"/>
        <v>-1131124874</v>
      </c>
      <c r="J236" s="94"/>
      <c r="K236" s="85">
        <v>2927062</v>
      </c>
      <c r="L236" s="85"/>
      <c r="M236" s="85">
        <v>10125568017</v>
      </c>
      <c r="N236" s="85"/>
      <c r="O236" s="85">
        <v>-14802698432</v>
      </c>
      <c r="P236" s="85"/>
      <c r="Q236" s="85">
        <f t="shared" si="7"/>
        <v>-4677130415</v>
      </c>
    </row>
    <row r="237" spans="1:17">
      <c r="A237" s="173" t="s">
        <v>235</v>
      </c>
      <c r="C237" s="85">
        <v>6101042</v>
      </c>
      <c r="D237" s="85"/>
      <c r="E237" s="85">
        <v>27909937167</v>
      </c>
      <c r="F237" s="85"/>
      <c r="G237" s="85">
        <v>-30570666481</v>
      </c>
      <c r="H237" s="85"/>
      <c r="I237" s="94">
        <f t="shared" si="6"/>
        <v>-2660729314</v>
      </c>
      <c r="J237" s="94"/>
      <c r="K237" s="85">
        <v>6101042</v>
      </c>
      <c r="L237" s="85"/>
      <c r="M237" s="85">
        <v>27909937167</v>
      </c>
      <c r="N237" s="85"/>
      <c r="O237" s="85">
        <v>-35055875656</v>
      </c>
      <c r="P237" s="85"/>
      <c r="Q237" s="85">
        <f t="shared" si="7"/>
        <v>-7145938489</v>
      </c>
    </row>
    <row r="238" spans="1:17">
      <c r="A238" s="173" t="s">
        <v>239</v>
      </c>
      <c r="C238" s="85">
        <v>6276715</v>
      </c>
      <c r="D238" s="85"/>
      <c r="E238" s="85">
        <v>25712437780</v>
      </c>
      <c r="F238" s="85"/>
      <c r="G238" s="85">
        <v>-30006654053</v>
      </c>
      <c r="H238" s="85"/>
      <c r="I238" s="94">
        <f t="shared" si="6"/>
        <v>-4294216273</v>
      </c>
      <c r="J238" s="94"/>
      <c r="K238" s="85">
        <v>6276715</v>
      </c>
      <c r="L238" s="85"/>
      <c r="M238" s="85">
        <v>25712437780</v>
      </c>
      <c r="N238" s="85"/>
      <c r="O238" s="85">
        <v>-34928350617</v>
      </c>
      <c r="P238" s="85"/>
      <c r="Q238" s="85">
        <f t="shared" si="7"/>
        <v>-9215912837</v>
      </c>
    </row>
    <row r="239" spans="1:17">
      <c r="A239" s="173" t="s">
        <v>200</v>
      </c>
      <c r="C239" s="85">
        <v>4097151</v>
      </c>
      <c r="D239" s="85"/>
      <c r="E239" s="85">
        <v>23744266312</v>
      </c>
      <c r="F239" s="85"/>
      <c r="G239" s="85">
        <v>-24110815876</v>
      </c>
      <c r="H239" s="85"/>
      <c r="I239" s="94">
        <f t="shared" si="6"/>
        <v>-366549564</v>
      </c>
      <c r="J239" s="94"/>
      <c r="K239" s="85">
        <v>4097151</v>
      </c>
      <c r="L239" s="85"/>
      <c r="M239" s="85">
        <v>23744266312</v>
      </c>
      <c r="N239" s="85"/>
      <c r="O239" s="85">
        <v>-43656933608</v>
      </c>
      <c r="P239" s="85"/>
      <c r="Q239" s="85">
        <f t="shared" si="7"/>
        <v>-19912667296</v>
      </c>
    </row>
    <row r="240" spans="1:17">
      <c r="A240" s="173" t="s">
        <v>380</v>
      </c>
      <c r="C240" s="85">
        <v>5820192</v>
      </c>
      <c r="D240" s="85"/>
      <c r="E240" s="85">
        <v>41135344812</v>
      </c>
      <c r="F240" s="85"/>
      <c r="G240" s="85">
        <v>-48955717645</v>
      </c>
      <c r="H240" s="85"/>
      <c r="I240" s="94">
        <f t="shared" si="6"/>
        <v>-7820372833</v>
      </c>
      <c r="J240" s="94"/>
      <c r="K240" s="85">
        <v>5820192</v>
      </c>
      <c r="L240" s="85"/>
      <c r="M240" s="85">
        <v>41135344812</v>
      </c>
      <c r="N240" s="85"/>
      <c r="O240" s="85">
        <v>-64824639796</v>
      </c>
      <c r="P240" s="85"/>
      <c r="Q240" s="85">
        <f t="shared" si="7"/>
        <v>-23689294984</v>
      </c>
    </row>
    <row r="241" spans="1:17">
      <c r="A241" s="173" t="s">
        <v>366</v>
      </c>
      <c r="C241" s="85">
        <v>2485215</v>
      </c>
      <c r="D241" s="85"/>
      <c r="E241" s="85">
        <v>45875847420</v>
      </c>
      <c r="F241" s="85"/>
      <c r="G241" s="85">
        <v>-49738791102</v>
      </c>
      <c r="H241" s="85"/>
      <c r="I241" s="94">
        <f t="shared" si="6"/>
        <v>-3862943682</v>
      </c>
      <c r="J241" s="94"/>
      <c r="K241" s="85">
        <v>2485215</v>
      </c>
      <c r="L241" s="85"/>
      <c r="M241" s="85">
        <v>45875847420</v>
      </c>
      <c r="N241" s="85"/>
      <c r="O241" s="85">
        <v>-60255977253</v>
      </c>
      <c r="P241" s="85"/>
      <c r="Q241" s="85">
        <f t="shared" si="7"/>
        <v>-14380129833</v>
      </c>
    </row>
    <row r="242" spans="1:17">
      <c r="A242" s="173" t="s">
        <v>236</v>
      </c>
      <c r="C242" s="85">
        <v>4398645</v>
      </c>
      <c r="D242" s="85"/>
      <c r="E242" s="85">
        <v>29339294250</v>
      </c>
      <c r="F242" s="85"/>
      <c r="G242" s="85">
        <v>-31713701458</v>
      </c>
      <c r="H242" s="85"/>
      <c r="I242" s="94">
        <f t="shared" si="6"/>
        <v>-2374407208</v>
      </c>
      <c r="J242" s="94"/>
      <c r="K242" s="85">
        <v>4398645</v>
      </c>
      <c r="L242" s="85"/>
      <c r="M242" s="85">
        <v>29339294250</v>
      </c>
      <c r="N242" s="85"/>
      <c r="O242" s="85">
        <v>-53894847522</v>
      </c>
      <c r="P242" s="85"/>
      <c r="Q242" s="85">
        <f t="shared" si="7"/>
        <v>-24555553272</v>
      </c>
    </row>
    <row r="243" spans="1:17">
      <c r="A243" s="173" t="s">
        <v>364</v>
      </c>
      <c r="C243" s="85">
        <v>11344987</v>
      </c>
      <c r="D243" s="85"/>
      <c r="E243" s="85">
        <v>28904192333</v>
      </c>
      <c r="F243" s="85"/>
      <c r="G243" s="85">
        <v>-31797656455</v>
      </c>
      <c r="H243" s="85"/>
      <c r="I243" s="94">
        <f t="shared" si="6"/>
        <v>-2893464122</v>
      </c>
      <c r="J243" s="94"/>
      <c r="K243" s="85">
        <v>11344987</v>
      </c>
      <c r="L243" s="85"/>
      <c r="M243" s="85">
        <v>28904192333</v>
      </c>
      <c r="N243" s="85"/>
      <c r="O243" s="85">
        <v>-27319642370</v>
      </c>
      <c r="P243" s="85"/>
      <c r="Q243" s="85">
        <f t="shared" si="7"/>
        <v>1584549963</v>
      </c>
    </row>
    <row r="244" spans="1:17">
      <c r="A244" s="173" t="s">
        <v>242</v>
      </c>
      <c r="C244" s="85">
        <v>1364884</v>
      </c>
      <c r="D244" s="85"/>
      <c r="E244" s="85">
        <v>39793857039</v>
      </c>
      <c r="F244" s="85"/>
      <c r="G244" s="85">
        <v>-42195749455</v>
      </c>
      <c r="H244" s="85"/>
      <c r="I244" s="94">
        <f t="shared" si="6"/>
        <v>-2401892416</v>
      </c>
      <c r="J244" s="94"/>
      <c r="K244" s="85">
        <v>1364884</v>
      </c>
      <c r="L244" s="85"/>
      <c r="M244" s="85">
        <v>39793857039</v>
      </c>
      <c r="N244" s="85"/>
      <c r="O244" s="85">
        <v>-36323840223</v>
      </c>
      <c r="P244" s="85"/>
      <c r="Q244" s="85">
        <f t="shared" si="7"/>
        <v>3470016816</v>
      </c>
    </row>
    <row r="245" spans="1:17">
      <c r="A245" s="173" t="s">
        <v>471</v>
      </c>
      <c r="C245" s="85">
        <v>3142177</v>
      </c>
      <c r="D245" s="85"/>
      <c r="E245" s="85">
        <v>102606352393</v>
      </c>
      <c r="F245" s="85"/>
      <c r="G245" s="85">
        <v>-104715322169</v>
      </c>
      <c r="H245" s="85"/>
      <c r="I245" s="94">
        <f t="shared" si="6"/>
        <v>-2108969776</v>
      </c>
      <c r="J245" s="94"/>
      <c r="K245" s="85">
        <v>3142177</v>
      </c>
      <c r="L245" s="85"/>
      <c r="M245" s="85">
        <v>102606352393</v>
      </c>
      <c r="N245" s="85"/>
      <c r="O245" s="85">
        <v>-109963907552</v>
      </c>
      <c r="P245" s="85"/>
      <c r="Q245" s="85">
        <f t="shared" si="7"/>
        <v>-7357555159</v>
      </c>
    </row>
    <row r="246" spans="1:17">
      <c r="A246" s="173" t="s">
        <v>238</v>
      </c>
      <c r="C246" s="85">
        <v>14183646</v>
      </c>
      <c r="D246" s="85"/>
      <c r="E246" s="85">
        <v>29129057334</v>
      </c>
      <c r="F246" s="85"/>
      <c r="G246" s="85">
        <v>-30627908737</v>
      </c>
      <c r="H246" s="85"/>
      <c r="I246" s="94">
        <f t="shared" si="6"/>
        <v>-1498851403</v>
      </c>
      <c r="J246" s="94"/>
      <c r="K246" s="85">
        <v>14183646</v>
      </c>
      <c r="L246" s="85"/>
      <c r="M246" s="85">
        <v>29129057334</v>
      </c>
      <c r="N246" s="85"/>
      <c r="O246" s="85">
        <v>-34853140632</v>
      </c>
      <c r="P246" s="85"/>
      <c r="Q246" s="85">
        <f t="shared" si="7"/>
        <v>-5724083298</v>
      </c>
    </row>
    <row r="247" spans="1:17">
      <c r="A247" s="173" t="s">
        <v>320</v>
      </c>
      <c r="C247" s="85">
        <v>19552694</v>
      </c>
      <c r="D247" s="85"/>
      <c r="E247" s="85">
        <v>14577266606</v>
      </c>
      <c r="F247" s="85"/>
      <c r="G247" s="85">
        <v>-16509600165</v>
      </c>
      <c r="H247" s="85"/>
      <c r="I247" s="94">
        <f t="shared" si="6"/>
        <v>-1932333559</v>
      </c>
      <c r="J247" s="94"/>
      <c r="K247" s="85">
        <v>19552694</v>
      </c>
      <c r="L247" s="85"/>
      <c r="M247" s="85">
        <v>14577266606</v>
      </c>
      <c r="N247" s="85"/>
      <c r="O247" s="85">
        <v>-24521356420</v>
      </c>
      <c r="P247" s="85"/>
      <c r="Q247" s="85">
        <f t="shared" si="7"/>
        <v>-9944089814</v>
      </c>
    </row>
    <row r="248" spans="1:17">
      <c r="A248" s="173" t="s">
        <v>177</v>
      </c>
      <c r="C248" s="85">
        <v>3889827</v>
      </c>
      <c r="D248" s="85"/>
      <c r="E248" s="85">
        <v>45356186072</v>
      </c>
      <c r="F248" s="85"/>
      <c r="G248" s="85">
        <v>-49247190526</v>
      </c>
      <c r="H248" s="85"/>
      <c r="I248" s="94">
        <f t="shared" si="6"/>
        <v>-3891004454</v>
      </c>
      <c r="J248" s="94"/>
      <c r="K248" s="85">
        <v>3889827</v>
      </c>
      <c r="L248" s="85"/>
      <c r="M248" s="85">
        <v>45356186072</v>
      </c>
      <c r="N248" s="85"/>
      <c r="O248" s="85">
        <v>-74950760834</v>
      </c>
      <c r="P248" s="85"/>
      <c r="Q248" s="85">
        <f t="shared" si="7"/>
        <v>-29594574762</v>
      </c>
    </row>
    <row r="249" spans="1:17">
      <c r="A249" s="173" t="s">
        <v>346</v>
      </c>
      <c r="C249" s="85">
        <v>10332325</v>
      </c>
      <c r="D249" s="85"/>
      <c r="E249" s="85">
        <v>36964780753</v>
      </c>
      <c r="F249" s="85"/>
      <c r="G249" s="85">
        <v>-37432612498</v>
      </c>
      <c r="H249" s="85"/>
      <c r="I249" s="94">
        <f t="shared" si="6"/>
        <v>-467831745</v>
      </c>
      <c r="J249" s="94"/>
      <c r="K249" s="85">
        <v>10332325</v>
      </c>
      <c r="L249" s="85"/>
      <c r="M249" s="85">
        <v>36964780753</v>
      </c>
      <c r="N249" s="85"/>
      <c r="O249" s="85">
        <v>-39567091692</v>
      </c>
      <c r="P249" s="85"/>
      <c r="Q249" s="85">
        <f t="shared" si="7"/>
        <v>-2602310939</v>
      </c>
    </row>
    <row r="250" spans="1:17">
      <c r="A250" s="173" t="s">
        <v>252</v>
      </c>
      <c r="C250" s="85">
        <v>4199839</v>
      </c>
      <c r="D250" s="85"/>
      <c r="E250" s="85">
        <v>27470512726</v>
      </c>
      <c r="F250" s="85"/>
      <c r="G250" s="85">
        <v>-27369408219</v>
      </c>
      <c r="H250" s="85"/>
      <c r="I250" s="94">
        <f t="shared" si="6"/>
        <v>101104507</v>
      </c>
      <c r="J250" s="94"/>
      <c r="K250" s="85">
        <v>4199839</v>
      </c>
      <c r="L250" s="85"/>
      <c r="M250" s="85">
        <v>27470512726</v>
      </c>
      <c r="N250" s="85"/>
      <c r="O250" s="85">
        <v>-30727171078</v>
      </c>
      <c r="P250" s="85"/>
      <c r="Q250" s="85">
        <f t="shared" si="7"/>
        <v>-3256658352</v>
      </c>
    </row>
    <row r="251" spans="1:17" ht="36">
      <c r="A251" s="173" t="s">
        <v>86</v>
      </c>
      <c r="C251" s="85">
        <v>1862905</v>
      </c>
      <c r="D251" s="85"/>
      <c r="E251" s="85">
        <v>25462534838</v>
      </c>
      <c r="F251" s="85"/>
      <c r="G251" s="85">
        <v>-26892671007</v>
      </c>
      <c r="H251" s="85"/>
      <c r="I251" s="94">
        <f t="shared" si="6"/>
        <v>-1430136169</v>
      </c>
      <c r="J251" s="94"/>
      <c r="K251" s="85">
        <v>1862905</v>
      </c>
      <c r="L251" s="85"/>
      <c r="M251" s="85">
        <v>25462534838</v>
      </c>
      <c r="N251" s="85"/>
      <c r="O251" s="85">
        <v>-40083309467</v>
      </c>
      <c r="P251" s="85"/>
      <c r="Q251" s="85">
        <f t="shared" si="7"/>
        <v>-14620774629</v>
      </c>
    </row>
    <row r="252" spans="1:17">
      <c r="A252" s="173" t="s">
        <v>387</v>
      </c>
      <c r="C252" s="85">
        <v>755353</v>
      </c>
      <c r="D252" s="85"/>
      <c r="E252" s="85">
        <v>20581035591</v>
      </c>
      <c r="F252" s="85"/>
      <c r="G252" s="85">
        <v>-22841120124</v>
      </c>
      <c r="H252" s="85"/>
      <c r="I252" s="94">
        <f t="shared" si="6"/>
        <v>-2260084533</v>
      </c>
      <c r="J252" s="94"/>
      <c r="K252" s="85">
        <v>755353</v>
      </c>
      <c r="L252" s="85"/>
      <c r="M252" s="85">
        <v>20581035591</v>
      </c>
      <c r="N252" s="85"/>
      <c r="O252" s="85">
        <v>-29967237009</v>
      </c>
      <c r="P252" s="85"/>
      <c r="Q252" s="85">
        <f t="shared" si="7"/>
        <v>-9386201418</v>
      </c>
    </row>
    <row r="253" spans="1:17">
      <c r="A253" s="173" t="s">
        <v>467</v>
      </c>
      <c r="C253" s="85">
        <v>11812575</v>
      </c>
      <c r="D253" s="85"/>
      <c r="E253" s="85">
        <v>28181496432</v>
      </c>
      <c r="F253" s="85"/>
      <c r="G253" s="85">
        <v>-28533765138</v>
      </c>
      <c r="H253" s="85"/>
      <c r="I253" s="94">
        <f t="shared" si="6"/>
        <v>-352268706</v>
      </c>
      <c r="J253" s="94"/>
      <c r="K253" s="85">
        <v>11812575</v>
      </c>
      <c r="L253" s="85"/>
      <c r="M253" s="85">
        <v>28181496432</v>
      </c>
      <c r="N253" s="85"/>
      <c r="O253" s="85">
        <v>-30266703603</v>
      </c>
      <c r="P253" s="85"/>
      <c r="Q253" s="85">
        <f t="shared" si="7"/>
        <v>-2085207171</v>
      </c>
    </row>
    <row r="254" spans="1:17">
      <c r="A254" s="173" t="s">
        <v>180</v>
      </c>
      <c r="C254" s="85">
        <v>37812096</v>
      </c>
      <c r="D254" s="85"/>
      <c r="E254" s="85">
        <v>45705930662</v>
      </c>
      <c r="F254" s="85"/>
      <c r="G254" s="85">
        <v>-58260026748</v>
      </c>
      <c r="H254" s="85"/>
      <c r="I254" s="94">
        <f t="shared" si="6"/>
        <v>-12554096086</v>
      </c>
      <c r="J254" s="94"/>
      <c r="K254" s="85">
        <v>37812096</v>
      </c>
      <c r="L254" s="85"/>
      <c r="M254" s="85">
        <v>45705930662</v>
      </c>
      <c r="N254" s="85"/>
      <c r="O254" s="85">
        <v>-102697476022</v>
      </c>
      <c r="P254" s="85"/>
      <c r="Q254" s="85">
        <f t="shared" si="7"/>
        <v>-56991545360</v>
      </c>
    </row>
    <row r="255" spans="1:17">
      <c r="A255" s="173" t="s">
        <v>279</v>
      </c>
      <c r="C255" s="85">
        <v>9730771</v>
      </c>
      <c r="D255" s="85"/>
      <c r="E255" s="85">
        <v>19848735220</v>
      </c>
      <c r="F255" s="85"/>
      <c r="G255" s="85">
        <v>-25828333191</v>
      </c>
      <c r="H255" s="85"/>
      <c r="I255" s="94">
        <f t="shared" si="6"/>
        <v>-5979597971</v>
      </c>
      <c r="J255" s="94"/>
      <c r="K255" s="85">
        <v>9730771</v>
      </c>
      <c r="L255" s="85"/>
      <c r="M255" s="85">
        <v>19848735220</v>
      </c>
      <c r="N255" s="85"/>
      <c r="O255" s="85">
        <v>-37613069674</v>
      </c>
      <c r="P255" s="85"/>
      <c r="Q255" s="85">
        <f t="shared" si="7"/>
        <v>-17764334454</v>
      </c>
    </row>
    <row r="256" spans="1:17">
      <c r="A256" s="173" t="s">
        <v>337</v>
      </c>
      <c r="C256" s="85">
        <v>2591341</v>
      </c>
      <c r="D256" s="85"/>
      <c r="E256" s="85">
        <v>40210150558</v>
      </c>
      <c r="F256" s="85"/>
      <c r="G256" s="85">
        <v>-37310084174</v>
      </c>
      <c r="H256" s="85"/>
      <c r="I256" s="94">
        <f t="shared" si="6"/>
        <v>2900066384</v>
      </c>
      <c r="J256" s="94"/>
      <c r="K256" s="85">
        <v>2591341</v>
      </c>
      <c r="L256" s="85"/>
      <c r="M256" s="85">
        <v>40210150558</v>
      </c>
      <c r="N256" s="85"/>
      <c r="O256" s="85">
        <v>-42288182372</v>
      </c>
      <c r="P256" s="85"/>
      <c r="Q256" s="85">
        <f t="shared" si="7"/>
        <v>-2078031814</v>
      </c>
    </row>
    <row r="257" spans="1:17">
      <c r="A257" s="173" t="s">
        <v>381</v>
      </c>
      <c r="C257" s="85">
        <v>6739795</v>
      </c>
      <c r="D257" s="85"/>
      <c r="E257" s="85">
        <v>22912950816</v>
      </c>
      <c r="F257" s="85"/>
      <c r="G257" s="85">
        <v>-26972964906</v>
      </c>
      <c r="H257" s="85"/>
      <c r="I257" s="94">
        <f t="shared" si="6"/>
        <v>-4060014090</v>
      </c>
      <c r="J257" s="94"/>
      <c r="K257" s="85">
        <v>6739795</v>
      </c>
      <c r="L257" s="85"/>
      <c r="M257" s="85">
        <v>22912950816</v>
      </c>
      <c r="N257" s="85"/>
      <c r="O257" s="85">
        <v>-36715016213</v>
      </c>
      <c r="P257" s="85"/>
      <c r="Q257" s="85">
        <f t="shared" si="7"/>
        <v>-13802065397</v>
      </c>
    </row>
    <row r="258" spans="1:17">
      <c r="A258" s="173" t="s">
        <v>111</v>
      </c>
      <c r="C258" s="85">
        <v>3825993</v>
      </c>
      <c r="D258" s="85"/>
      <c r="E258" s="85">
        <v>31148440122</v>
      </c>
      <c r="F258" s="85"/>
      <c r="G258" s="85">
        <v>-30989082114</v>
      </c>
      <c r="H258" s="85"/>
      <c r="I258" s="94">
        <f t="shared" si="6"/>
        <v>159358008</v>
      </c>
      <c r="J258" s="94"/>
      <c r="K258" s="85">
        <v>3825993</v>
      </c>
      <c r="L258" s="85"/>
      <c r="M258" s="85">
        <v>31148440122</v>
      </c>
      <c r="N258" s="85"/>
      <c r="O258" s="85">
        <v>-28678099031</v>
      </c>
      <c r="P258" s="85"/>
      <c r="Q258" s="85">
        <f t="shared" si="7"/>
        <v>2470341091</v>
      </c>
    </row>
    <row r="259" spans="1:17">
      <c r="A259" s="173" t="s">
        <v>90</v>
      </c>
      <c r="C259" s="85">
        <v>0</v>
      </c>
      <c r="D259" s="85"/>
      <c r="E259" s="85">
        <v>0</v>
      </c>
      <c r="F259" s="85"/>
      <c r="G259" s="85">
        <v>429973008</v>
      </c>
      <c r="H259" s="85"/>
      <c r="I259" s="94">
        <f t="shared" si="6"/>
        <v>429973008</v>
      </c>
      <c r="J259" s="94"/>
      <c r="K259" s="85">
        <v>0</v>
      </c>
      <c r="L259" s="85"/>
      <c r="M259" s="85">
        <v>0</v>
      </c>
      <c r="N259" s="85"/>
      <c r="O259" s="85">
        <v>0</v>
      </c>
      <c r="P259" s="85"/>
      <c r="Q259" s="85">
        <f t="shared" si="7"/>
        <v>0</v>
      </c>
    </row>
    <row r="260" spans="1:17">
      <c r="A260" s="173" t="s">
        <v>446</v>
      </c>
      <c r="C260" s="85">
        <v>831278</v>
      </c>
      <c r="D260" s="85"/>
      <c r="E260" s="85">
        <v>4677038532</v>
      </c>
      <c r="F260" s="85"/>
      <c r="G260" s="85">
        <v>-4624951530</v>
      </c>
      <c r="H260" s="85"/>
      <c r="I260" s="94">
        <f t="shared" si="6"/>
        <v>52087002</v>
      </c>
      <c r="J260" s="94"/>
      <c r="K260" s="85">
        <v>831278</v>
      </c>
      <c r="L260" s="85"/>
      <c r="M260" s="85">
        <v>4677038532</v>
      </c>
      <c r="N260" s="85"/>
      <c r="O260" s="85">
        <v>-4847090978</v>
      </c>
      <c r="P260" s="85"/>
      <c r="Q260" s="85">
        <f t="shared" si="7"/>
        <v>-170052446</v>
      </c>
    </row>
    <row r="261" spans="1:17">
      <c r="A261" s="173" t="s">
        <v>168</v>
      </c>
      <c r="C261" s="85">
        <v>6673218</v>
      </c>
      <c r="D261" s="85"/>
      <c r="E261" s="85">
        <v>74229003232</v>
      </c>
      <c r="F261" s="85"/>
      <c r="G261" s="85">
        <v>-69625992128</v>
      </c>
      <c r="H261" s="85"/>
      <c r="I261" s="94">
        <f t="shared" si="6"/>
        <v>4603011104</v>
      </c>
      <c r="J261" s="94"/>
      <c r="K261" s="85">
        <v>6673218</v>
      </c>
      <c r="L261" s="85"/>
      <c r="M261" s="85">
        <v>74229003232</v>
      </c>
      <c r="N261" s="85"/>
      <c r="O261" s="85">
        <v>-71819807297</v>
      </c>
      <c r="P261" s="85"/>
      <c r="Q261" s="85">
        <f t="shared" si="7"/>
        <v>2409195935</v>
      </c>
    </row>
    <row r="262" spans="1:17">
      <c r="A262" s="173" t="s">
        <v>317</v>
      </c>
      <c r="C262" s="85">
        <v>0</v>
      </c>
      <c r="D262" s="85"/>
      <c r="E262" s="85">
        <v>0</v>
      </c>
      <c r="F262" s="85"/>
      <c r="G262" s="85">
        <v>-1426631573</v>
      </c>
      <c r="H262" s="85"/>
      <c r="I262" s="94">
        <f t="shared" si="6"/>
        <v>-1426631573</v>
      </c>
      <c r="J262" s="94"/>
      <c r="K262" s="85">
        <v>0</v>
      </c>
      <c r="L262" s="85"/>
      <c r="M262" s="85">
        <v>0</v>
      </c>
      <c r="N262" s="85"/>
      <c r="O262" s="85">
        <v>0</v>
      </c>
      <c r="P262" s="85"/>
      <c r="Q262" s="85">
        <f t="shared" si="7"/>
        <v>0</v>
      </c>
    </row>
    <row r="263" spans="1:17">
      <c r="A263" s="173" t="s">
        <v>465</v>
      </c>
      <c r="C263" s="85">
        <v>1734239</v>
      </c>
      <c r="D263" s="85"/>
      <c r="E263" s="85">
        <v>33702641436</v>
      </c>
      <c r="F263" s="85"/>
      <c r="G263" s="85">
        <v>-34923504324</v>
      </c>
      <c r="H263" s="85"/>
      <c r="I263" s="94">
        <f t="shared" si="6"/>
        <v>-1220862888</v>
      </c>
      <c r="J263" s="94"/>
      <c r="K263" s="85">
        <v>1734239</v>
      </c>
      <c r="L263" s="85"/>
      <c r="M263" s="85">
        <v>33702641436</v>
      </c>
      <c r="N263" s="85"/>
      <c r="O263" s="85">
        <v>-34454591849</v>
      </c>
      <c r="P263" s="85"/>
      <c r="Q263" s="85">
        <f t="shared" si="7"/>
        <v>-751950413</v>
      </c>
    </row>
    <row r="264" spans="1:17">
      <c r="A264" s="173" t="s">
        <v>131</v>
      </c>
      <c r="C264" s="85">
        <v>19706485</v>
      </c>
      <c r="D264" s="85"/>
      <c r="E264" s="85">
        <v>41627116759</v>
      </c>
      <c r="F264" s="85"/>
      <c r="G264" s="85">
        <v>-41332524052</v>
      </c>
      <c r="H264" s="85"/>
      <c r="I264" s="94">
        <f t="shared" si="6"/>
        <v>294592707</v>
      </c>
      <c r="J264" s="94"/>
      <c r="K264" s="85">
        <v>19706485</v>
      </c>
      <c r="L264" s="85"/>
      <c r="M264" s="85">
        <v>41627116759</v>
      </c>
      <c r="N264" s="85"/>
      <c r="O264" s="85">
        <v>-41682396228</v>
      </c>
      <c r="P264" s="85"/>
      <c r="Q264" s="85">
        <f t="shared" si="7"/>
        <v>-55279469</v>
      </c>
    </row>
    <row r="265" spans="1:17">
      <c r="A265" s="173" t="s">
        <v>390</v>
      </c>
      <c r="C265" s="85">
        <v>52465248</v>
      </c>
      <c r="D265" s="85"/>
      <c r="E265" s="85">
        <v>140239631516</v>
      </c>
      <c r="F265" s="85"/>
      <c r="G265" s="85">
        <v>-138727192204</v>
      </c>
      <c r="H265" s="85"/>
      <c r="I265" s="94">
        <f t="shared" ref="I265:I293" si="8">E265+G265</f>
        <v>1512439312</v>
      </c>
      <c r="J265" s="94"/>
      <c r="K265" s="85">
        <v>52465248</v>
      </c>
      <c r="L265" s="85"/>
      <c r="M265" s="85">
        <v>140239631516</v>
      </c>
      <c r="N265" s="85"/>
      <c r="O265" s="85">
        <v>-179380981999</v>
      </c>
      <c r="P265" s="85"/>
      <c r="Q265" s="85">
        <f t="shared" ref="Q265:Q293" si="9">M265+O265</f>
        <v>-39141350483</v>
      </c>
    </row>
    <row r="266" spans="1:17">
      <c r="A266" s="173" t="s">
        <v>258</v>
      </c>
      <c r="C266" s="85">
        <v>36781872</v>
      </c>
      <c r="D266" s="85"/>
      <c r="E266" s="85">
        <v>37659910462</v>
      </c>
      <c r="F266" s="85"/>
      <c r="G266" s="85">
        <v>-37744027130</v>
      </c>
      <c r="H266" s="85"/>
      <c r="I266" s="94">
        <f t="shared" si="8"/>
        <v>-84116668</v>
      </c>
      <c r="J266" s="94"/>
      <c r="K266" s="85">
        <v>36781872</v>
      </c>
      <c r="L266" s="85"/>
      <c r="M266" s="85">
        <v>37659910462</v>
      </c>
      <c r="N266" s="85"/>
      <c r="O266" s="85">
        <v>-40051297618</v>
      </c>
      <c r="P266" s="85"/>
      <c r="Q266" s="85">
        <f t="shared" si="9"/>
        <v>-2391387156</v>
      </c>
    </row>
    <row r="267" spans="1:17">
      <c r="A267" s="173" t="s">
        <v>249</v>
      </c>
      <c r="C267" s="85">
        <v>17617379</v>
      </c>
      <c r="D267" s="85"/>
      <c r="E267" s="85">
        <v>34149483414</v>
      </c>
      <c r="F267" s="85"/>
      <c r="G267" s="85">
        <v>-36157347434</v>
      </c>
      <c r="H267" s="85"/>
      <c r="I267" s="94">
        <f t="shared" si="8"/>
        <v>-2007864020</v>
      </c>
      <c r="J267" s="94"/>
      <c r="K267" s="85">
        <v>17617379</v>
      </c>
      <c r="L267" s="85"/>
      <c r="M267" s="85">
        <v>34149483414</v>
      </c>
      <c r="N267" s="85"/>
      <c r="O267" s="85">
        <v>-50790767188</v>
      </c>
      <c r="P267" s="85"/>
      <c r="Q267" s="85">
        <f t="shared" si="9"/>
        <v>-16641283774</v>
      </c>
    </row>
    <row r="268" spans="1:17">
      <c r="A268" s="173" t="s">
        <v>100</v>
      </c>
      <c r="C268" s="85">
        <v>16567910</v>
      </c>
      <c r="D268" s="85"/>
      <c r="E268" s="85">
        <v>34124453701</v>
      </c>
      <c r="F268" s="85"/>
      <c r="G268" s="85">
        <v>-38472357069</v>
      </c>
      <c r="H268" s="85"/>
      <c r="I268" s="94">
        <f t="shared" si="8"/>
        <v>-4347903368</v>
      </c>
      <c r="J268" s="94"/>
      <c r="K268" s="85">
        <v>16567910</v>
      </c>
      <c r="L268" s="85"/>
      <c r="M268" s="85">
        <v>34124453701</v>
      </c>
      <c r="N268" s="85"/>
      <c r="O268" s="85">
        <v>-51982285587</v>
      </c>
      <c r="P268" s="85"/>
      <c r="Q268" s="85">
        <f t="shared" si="9"/>
        <v>-17857831886</v>
      </c>
    </row>
    <row r="269" spans="1:17">
      <c r="A269" s="173" t="s">
        <v>190</v>
      </c>
      <c r="C269" s="85">
        <v>4553099</v>
      </c>
      <c r="D269" s="85"/>
      <c r="E269" s="85">
        <v>33537719737</v>
      </c>
      <c r="F269" s="85"/>
      <c r="G269" s="85">
        <v>-34032422631</v>
      </c>
      <c r="H269" s="85"/>
      <c r="I269" s="94">
        <f t="shared" si="8"/>
        <v>-494702894</v>
      </c>
      <c r="J269" s="94"/>
      <c r="K269" s="85">
        <v>4553099</v>
      </c>
      <c r="L269" s="85"/>
      <c r="M269" s="85">
        <v>33537719737</v>
      </c>
      <c r="N269" s="85"/>
      <c r="O269" s="85">
        <v>-39814779678</v>
      </c>
      <c r="P269" s="85"/>
      <c r="Q269" s="85">
        <f t="shared" si="9"/>
        <v>-6277059941</v>
      </c>
    </row>
    <row r="270" spans="1:17">
      <c r="A270" s="173" t="s">
        <v>203</v>
      </c>
      <c r="C270" s="85">
        <v>32943432</v>
      </c>
      <c r="D270" s="85"/>
      <c r="E270" s="85">
        <v>56751276401</v>
      </c>
      <c r="F270" s="85"/>
      <c r="G270" s="85">
        <v>-63104275607</v>
      </c>
      <c r="H270" s="85"/>
      <c r="I270" s="94">
        <f t="shared" si="8"/>
        <v>-6352999206</v>
      </c>
      <c r="J270" s="94"/>
      <c r="K270" s="85">
        <v>32943432</v>
      </c>
      <c r="L270" s="85"/>
      <c r="M270" s="85">
        <v>56751276401</v>
      </c>
      <c r="N270" s="85"/>
      <c r="O270" s="85">
        <v>-79384638799</v>
      </c>
      <c r="P270" s="85"/>
      <c r="Q270" s="85">
        <f t="shared" si="9"/>
        <v>-22633362398</v>
      </c>
    </row>
    <row r="271" spans="1:17">
      <c r="A271" s="173" t="s">
        <v>193</v>
      </c>
      <c r="C271" s="85">
        <v>5686473</v>
      </c>
      <c r="D271" s="85"/>
      <c r="E271" s="85">
        <v>36007307158</v>
      </c>
      <c r="F271" s="85"/>
      <c r="G271" s="85">
        <v>-39681522172</v>
      </c>
      <c r="H271" s="85"/>
      <c r="I271" s="94">
        <f t="shared" si="8"/>
        <v>-3674215014</v>
      </c>
      <c r="J271" s="94"/>
      <c r="K271" s="85">
        <v>5686473</v>
      </c>
      <c r="L271" s="85"/>
      <c r="M271" s="85">
        <v>36007307158</v>
      </c>
      <c r="N271" s="85"/>
      <c r="O271" s="85">
        <v>-45013920118</v>
      </c>
      <c r="P271" s="85"/>
      <c r="Q271" s="85">
        <f t="shared" si="9"/>
        <v>-9006612960</v>
      </c>
    </row>
    <row r="272" spans="1:17">
      <c r="A272" s="173" t="s">
        <v>139</v>
      </c>
      <c r="C272" s="85">
        <v>3932363</v>
      </c>
      <c r="D272" s="85"/>
      <c r="E272" s="85">
        <v>15280145909</v>
      </c>
      <c r="F272" s="85"/>
      <c r="G272" s="85">
        <v>-15072970741</v>
      </c>
      <c r="H272" s="85"/>
      <c r="I272" s="94">
        <f t="shared" si="8"/>
        <v>207175168</v>
      </c>
      <c r="J272" s="94"/>
      <c r="K272" s="85">
        <v>3932363</v>
      </c>
      <c r="L272" s="85"/>
      <c r="M272" s="85">
        <v>15280145909</v>
      </c>
      <c r="N272" s="85"/>
      <c r="O272" s="85">
        <v>-13747803534</v>
      </c>
      <c r="P272" s="85"/>
      <c r="Q272" s="85">
        <f t="shared" si="9"/>
        <v>1532342375</v>
      </c>
    </row>
    <row r="273" spans="1:17">
      <c r="A273" s="173" t="s">
        <v>314</v>
      </c>
      <c r="C273" s="85">
        <v>2318766</v>
      </c>
      <c r="D273" s="85"/>
      <c r="E273" s="85">
        <v>27590483031</v>
      </c>
      <c r="F273" s="85"/>
      <c r="G273" s="85">
        <v>-25965953417</v>
      </c>
      <c r="H273" s="85"/>
      <c r="I273" s="94">
        <f t="shared" si="8"/>
        <v>1624529614</v>
      </c>
      <c r="J273" s="94"/>
      <c r="K273" s="85">
        <v>2318766</v>
      </c>
      <c r="L273" s="85"/>
      <c r="M273" s="85">
        <v>27590483031</v>
      </c>
      <c r="N273" s="85"/>
      <c r="O273" s="85">
        <v>-22671410503</v>
      </c>
      <c r="P273" s="85"/>
      <c r="Q273" s="85">
        <f t="shared" si="9"/>
        <v>4919072528</v>
      </c>
    </row>
    <row r="274" spans="1:17">
      <c r="A274" s="173" t="s">
        <v>284</v>
      </c>
      <c r="C274" s="85">
        <v>1581187</v>
      </c>
      <c r="D274" s="85"/>
      <c r="E274" s="85">
        <v>53833428609</v>
      </c>
      <c r="F274" s="85"/>
      <c r="G274" s="85">
        <v>-54475117884</v>
      </c>
      <c r="H274" s="85"/>
      <c r="I274" s="94">
        <f t="shared" si="8"/>
        <v>-641689275</v>
      </c>
      <c r="J274" s="94"/>
      <c r="K274" s="85">
        <v>1581187</v>
      </c>
      <c r="L274" s="85"/>
      <c r="M274" s="85">
        <v>53833428609</v>
      </c>
      <c r="N274" s="85"/>
      <c r="O274" s="85">
        <v>-81474797498</v>
      </c>
      <c r="P274" s="85"/>
      <c r="Q274" s="85">
        <f t="shared" si="9"/>
        <v>-27641368889</v>
      </c>
    </row>
    <row r="275" spans="1:17">
      <c r="A275" s="173" t="s">
        <v>410</v>
      </c>
      <c r="C275" s="85">
        <v>12587339</v>
      </c>
      <c r="D275" s="85"/>
      <c r="E275" s="85">
        <v>46759004475</v>
      </c>
      <c r="F275" s="85"/>
      <c r="G275" s="85">
        <v>-48523259125</v>
      </c>
      <c r="H275" s="85"/>
      <c r="I275" s="94">
        <f t="shared" si="8"/>
        <v>-1764254650</v>
      </c>
      <c r="J275" s="94"/>
      <c r="K275" s="85">
        <v>12587339</v>
      </c>
      <c r="L275" s="85"/>
      <c r="M275" s="85">
        <v>46759004475</v>
      </c>
      <c r="N275" s="85"/>
      <c r="O275" s="85">
        <v>-54722557193</v>
      </c>
      <c r="P275" s="85"/>
      <c r="Q275" s="85">
        <f t="shared" si="9"/>
        <v>-7963552718</v>
      </c>
    </row>
    <row r="276" spans="1:17">
      <c r="A276" s="173" t="s">
        <v>434</v>
      </c>
      <c r="C276" s="85">
        <v>2080375</v>
      </c>
      <c r="D276" s="85"/>
      <c r="E276" s="85">
        <v>33460187721</v>
      </c>
      <c r="F276" s="85"/>
      <c r="G276" s="132">
        <v>-31228768224</v>
      </c>
      <c r="H276" s="85"/>
      <c r="I276" s="94">
        <f t="shared" si="8"/>
        <v>2231419497</v>
      </c>
      <c r="J276" s="94"/>
      <c r="K276" s="85">
        <v>2080375</v>
      </c>
      <c r="L276" s="85"/>
      <c r="M276" s="85">
        <v>33460187721</v>
      </c>
      <c r="N276" s="85"/>
      <c r="O276" s="132">
        <v>-30330904845</v>
      </c>
      <c r="P276" s="85"/>
      <c r="Q276" s="85">
        <f t="shared" si="9"/>
        <v>3129282876</v>
      </c>
    </row>
    <row r="277" spans="1:17">
      <c r="A277" s="173" t="s">
        <v>263</v>
      </c>
      <c r="C277" s="85">
        <v>251591</v>
      </c>
      <c r="D277" s="85"/>
      <c r="E277" s="85">
        <v>9966247239</v>
      </c>
      <c r="F277" s="85"/>
      <c r="G277" s="85">
        <v>-9819875492</v>
      </c>
      <c r="H277" s="85"/>
      <c r="I277" s="94">
        <f t="shared" si="8"/>
        <v>146371747</v>
      </c>
      <c r="J277" s="94"/>
      <c r="K277" s="85">
        <v>251591</v>
      </c>
      <c r="L277" s="85"/>
      <c r="M277" s="85">
        <v>9966247239</v>
      </c>
      <c r="N277" s="85"/>
      <c r="O277" s="85">
        <v>-9819875492</v>
      </c>
      <c r="P277" s="85"/>
      <c r="Q277" s="85">
        <f t="shared" si="9"/>
        <v>146371747</v>
      </c>
    </row>
    <row r="278" spans="1:17">
      <c r="A278" s="173" t="s">
        <v>359</v>
      </c>
      <c r="C278" s="85">
        <v>0</v>
      </c>
      <c r="D278" s="85"/>
      <c r="E278" s="85">
        <v>0</v>
      </c>
      <c r="F278" s="85"/>
      <c r="G278" s="85">
        <v>-8241754403</v>
      </c>
      <c r="H278" s="85"/>
      <c r="I278" s="94">
        <f t="shared" si="8"/>
        <v>-8241754403</v>
      </c>
      <c r="J278" s="94"/>
      <c r="K278" s="85">
        <v>0</v>
      </c>
      <c r="L278" s="85"/>
      <c r="M278" s="85">
        <v>0</v>
      </c>
      <c r="N278" s="85"/>
      <c r="O278" s="85">
        <v>0</v>
      </c>
      <c r="P278" s="85"/>
      <c r="Q278" s="85">
        <f t="shared" si="9"/>
        <v>0</v>
      </c>
    </row>
    <row r="279" spans="1:17">
      <c r="A279" s="173" t="s">
        <v>510</v>
      </c>
      <c r="C279" s="85">
        <v>11725822</v>
      </c>
      <c r="D279" s="85"/>
      <c r="E279" s="85">
        <v>77745875911</v>
      </c>
      <c r="F279" s="85"/>
      <c r="G279" s="85">
        <v>-74509408228</v>
      </c>
      <c r="H279" s="85"/>
      <c r="I279" s="94">
        <f t="shared" si="8"/>
        <v>3236467683</v>
      </c>
      <c r="J279" s="94"/>
      <c r="K279" s="85">
        <v>11725822</v>
      </c>
      <c r="L279" s="85"/>
      <c r="M279" s="85">
        <v>77745875911</v>
      </c>
      <c r="N279" s="85"/>
      <c r="O279" s="85">
        <v>-80340765929</v>
      </c>
      <c r="P279" s="85"/>
      <c r="Q279" s="85">
        <f t="shared" si="9"/>
        <v>-2594890018</v>
      </c>
    </row>
    <row r="280" spans="1:17">
      <c r="A280" s="173" t="s">
        <v>429</v>
      </c>
      <c r="C280" s="85">
        <v>5942853</v>
      </c>
      <c r="D280" s="85"/>
      <c r="E280" s="85">
        <v>32373061776</v>
      </c>
      <c r="F280" s="85"/>
      <c r="G280" s="85">
        <v>-37622207094</v>
      </c>
      <c r="H280" s="85"/>
      <c r="I280" s="94">
        <f t="shared" si="8"/>
        <v>-5249145318</v>
      </c>
      <c r="J280" s="94"/>
      <c r="K280" s="85">
        <v>5942853</v>
      </c>
      <c r="L280" s="85"/>
      <c r="M280" s="85">
        <v>32373061776</v>
      </c>
      <c r="N280" s="85"/>
      <c r="O280" s="85">
        <v>-38139317777</v>
      </c>
      <c r="P280" s="85"/>
      <c r="Q280" s="85">
        <f t="shared" si="9"/>
        <v>-5766256001</v>
      </c>
    </row>
    <row r="281" spans="1:17">
      <c r="A281" s="173" t="s">
        <v>367</v>
      </c>
      <c r="C281" s="85">
        <v>2712308</v>
      </c>
      <c r="D281" s="85"/>
      <c r="E281" s="85">
        <v>26314616934</v>
      </c>
      <c r="F281" s="85"/>
      <c r="G281" s="85">
        <v>-29118633491</v>
      </c>
      <c r="H281" s="85"/>
      <c r="I281" s="94">
        <f t="shared" si="8"/>
        <v>-2804016557</v>
      </c>
      <c r="J281" s="94"/>
      <c r="K281" s="85">
        <v>2712308</v>
      </c>
      <c r="L281" s="85"/>
      <c r="M281" s="85">
        <v>26314616934</v>
      </c>
      <c r="N281" s="85"/>
      <c r="O281" s="85">
        <v>-32304096534</v>
      </c>
      <c r="P281" s="85"/>
      <c r="Q281" s="85">
        <f t="shared" si="9"/>
        <v>-5989479600</v>
      </c>
    </row>
    <row r="282" spans="1:17">
      <c r="A282" s="173" t="s">
        <v>288</v>
      </c>
      <c r="C282" s="85">
        <v>4235919</v>
      </c>
      <c r="D282" s="85"/>
      <c r="E282" s="85">
        <v>14880667809</v>
      </c>
      <c r="F282" s="85"/>
      <c r="G282" s="85">
        <v>-14965848584</v>
      </c>
      <c r="H282" s="85"/>
      <c r="I282" s="94">
        <f t="shared" si="8"/>
        <v>-85180775</v>
      </c>
      <c r="J282" s="94"/>
      <c r="K282" s="85">
        <v>4235919</v>
      </c>
      <c r="L282" s="85"/>
      <c r="M282" s="85">
        <v>14880667809</v>
      </c>
      <c r="N282" s="85"/>
      <c r="O282" s="85">
        <v>-14965848584</v>
      </c>
      <c r="P282" s="85"/>
      <c r="Q282" s="85">
        <f t="shared" si="9"/>
        <v>-85180775</v>
      </c>
    </row>
    <row r="283" spans="1:17">
      <c r="A283" s="173" t="s">
        <v>452</v>
      </c>
      <c r="C283" s="85">
        <v>14275959</v>
      </c>
      <c r="D283" s="85"/>
      <c r="E283" s="85">
        <v>25430302545</v>
      </c>
      <c r="F283" s="85"/>
      <c r="G283" s="85">
        <v>-24860976552</v>
      </c>
      <c r="H283" s="85"/>
      <c r="I283" s="94">
        <f t="shared" si="8"/>
        <v>569325993</v>
      </c>
      <c r="J283" s="94"/>
      <c r="K283" s="85">
        <v>14275959</v>
      </c>
      <c r="L283" s="85"/>
      <c r="M283" s="85">
        <v>25430302545</v>
      </c>
      <c r="N283" s="85"/>
      <c r="O283" s="85">
        <v>-26688783457</v>
      </c>
      <c r="P283" s="85"/>
      <c r="Q283" s="85">
        <f t="shared" si="9"/>
        <v>-1258480912</v>
      </c>
    </row>
    <row r="284" spans="1:17">
      <c r="A284" s="173" t="s">
        <v>469</v>
      </c>
      <c r="C284" s="85">
        <v>615113</v>
      </c>
      <c r="D284" s="85"/>
      <c r="E284" s="85">
        <v>5166778508</v>
      </c>
      <c r="F284" s="85"/>
      <c r="G284" s="85">
        <v>-5717086280</v>
      </c>
      <c r="H284" s="85"/>
      <c r="I284" s="94">
        <f t="shared" si="8"/>
        <v>-550307772</v>
      </c>
      <c r="J284" s="94"/>
      <c r="K284" s="85">
        <v>615113</v>
      </c>
      <c r="L284" s="85"/>
      <c r="M284" s="85">
        <v>5166778508</v>
      </c>
      <c r="N284" s="85"/>
      <c r="O284" s="85">
        <v>-6002797345</v>
      </c>
      <c r="P284" s="85"/>
      <c r="Q284" s="85">
        <f t="shared" si="9"/>
        <v>-836018837</v>
      </c>
    </row>
    <row r="285" spans="1:17">
      <c r="A285" s="173" t="s">
        <v>368</v>
      </c>
      <c r="C285" s="85">
        <v>0</v>
      </c>
      <c r="D285" s="85"/>
      <c r="E285" s="85">
        <v>0</v>
      </c>
      <c r="F285" s="85"/>
      <c r="G285" s="85">
        <v>0</v>
      </c>
      <c r="H285" s="85"/>
      <c r="I285" s="94">
        <f t="shared" si="8"/>
        <v>0</v>
      </c>
      <c r="J285" s="94"/>
      <c r="K285" s="85">
        <v>0</v>
      </c>
      <c r="L285" s="85"/>
      <c r="M285" s="85">
        <v>0</v>
      </c>
      <c r="N285" s="85"/>
      <c r="O285" s="85">
        <v>0</v>
      </c>
      <c r="P285" s="85"/>
      <c r="Q285" s="85">
        <f t="shared" si="9"/>
        <v>0</v>
      </c>
    </row>
    <row r="286" spans="1:17">
      <c r="A286" s="173" t="s">
        <v>437</v>
      </c>
      <c r="C286" s="85">
        <v>29952517</v>
      </c>
      <c r="D286" s="85"/>
      <c r="E286" s="85">
        <v>27035063971</v>
      </c>
      <c r="F286" s="85"/>
      <c r="G286" s="85">
        <v>-31275132230</v>
      </c>
      <c r="H286" s="85"/>
      <c r="I286" s="94">
        <f t="shared" si="8"/>
        <v>-4240068259</v>
      </c>
      <c r="J286" s="94"/>
      <c r="K286" s="85">
        <v>29952517</v>
      </c>
      <c r="L286" s="85"/>
      <c r="M286" s="85">
        <v>27035063971</v>
      </c>
      <c r="N286" s="85"/>
      <c r="O286" s="85">
        <v>-37565849607</v>
      </c>
      <c r="P286" s="85"/>
      <c r="Q286" s="85">
        <f t="shared" si="9"/>
        <v>-10530785636</v>
      </c>
    </row>
    <row r="287" spans="1:17">
      <c r="A287" s="173" t="s">
        <v>508</v>
      </c>
      <c r="C287" s="85">
        <v>754117</v>
      </c>
      <c r="D287" s="85"/>
      <c r="E287" s="85">
        <v>1980766539</v>
      </c>
      <c r="F287" s="85"/>
      <c r="G287" s="85">
        <v>-2411642446</v>
      </c>
      <c r="H287" s="85"/>
      <c r="I287" s="94">
        <f t="shared" si="8"/>
        <v>-430875907</v>
      </c>
      <c r="J287" s="94"/>
      <c r="K287" s="85">
        <v>754117</v>
      </c>
      <c r="L287" s="85"/>
      <c r="M287" s="85">
        <v>1980766539</v>
      </c>
      <c r="N287" s="85"/>
      <c r="O287" s="85">
        <v>-2411642446</v>
      </c>
      <c r="P287" s="85"/>
      <c r="Q287" s="85">
        <f t="shared" si="9"/>
        <v>-430875907</v>
      </c>
    </row>
    <row r="288" spans="1:17">
      <c r="A288" s="173" t="s">
        <v>287</v>
      </c>
      <c r="C288" s="85">
        <v>0</v>
      </c>
      <c r="D288" s="85"/>
      <c r="E288" s="85">
        <v>0</v>
      </c>
      <c r="F288" s="85"/>
      <c r="G288" s="85">
        <v>0</v>
      </c>
      <c r="H288" s="85"/>
      <c r="I288" s="94">
        <f t="shared" si="8"/>
        <v>0</v>
      </c>
      <c r="J288" s="94"/>
      <c r="K288" s="85">
        <v>0</v>
      </c>
      <c r="L288" s="85"/>
      <c r="M288" s="85">
        <v>0</v>
      </c>
      <c r="N288" s="85"/>
      <c r="O288" s="85">
        <v>0</v>
      </c>
      <c r="P288" s="85"/>
      <c r="Q288" s="85">
        <f t="shared" si="9"/>
        <v>0</v>
      </c>
    </row>
    <row r="289" spans="1:17">
      <c r="A289" s="173" t="s">
        <v>266</v>
      </c>
      <c r="C289" s="85">
        <v>0</v>
      </c>
      <c r="D289" s="85"/>
      <c r="E289" s="85">
        <v>0</v>
      </c>
      <c r="F289" s="85"/>
      <c r="G289" s="85">
        <v>0</v>
      </c>
      <c r="H289" s="85"/>
      <c r="I289" s="94">
        <f t="shared" si="8"/>
        <v>0</v>
      </c>
      <c r="J289" s="94"/>
      <c r="K289" s="85">
        <v>0</v>
      </c>
      <c r="L289" s="85"/>
      <c r="M289" s="85">
        <v>0</v>
      </c>
      <c r="N289" s="85"/>
      <c r="O289" s="85">
        <v>-85177273</v>
      </c>
      <c r="P289" s="85"/>
      <c r="Q289" s="85">
        <f t="shared" si="9"/>
        <v>-85177273</v>
      </c>
    </row>
    <row r="290" spans="1:17">
      <c r="A290" s="173" t="s">
        <v>435</v>
      </c>
      <c r="C290" s="85">
        <v>0</v>
      </c>
      <c r="D290" s="85"/>
      <c r="E290" s="85">
        <v>0</v>
      </c>
      <c r="F290" s="85"/>
      <c r="G290" s="85">
        <v>12421315210</v>
      </c>
      <c r="H290" s="85"/>
      <c r="I290" s="94">
        <f t="shared" si="8"/>
        <v>12421315210</v>
      </c>
      <c r="J290" s="94"/>
      <c r="K290" s="85">
        <v>0</v>
      </c>
      <c r="L290" s="85"/>
      <c r="M290" s="85">
        <v>0</v>
      </c>
      <c r="N290" s="85"/>
      <c r="O290" s="85">
        <v>0</v>
      </c>
      <c r="P290" s="85"/>
      <c r="Q290" s="85">
        <f t="shared" si="9"/>
        <v>0</v>
      </c>
    </row>
    <row r="291" spans="1:17">
      <c r="A291" s="173" t="s">
        <v>356</v>
      </c>
      <c r="C291" s="85">
        <v>0</v>
      </c>
      <c r="D291" s="85"/>
      <c r="E291" s="85">
        <v>0</v>
      </c>
      <c r="F291" s="85"/>
      <c r="G291" s="85">
        <v>0</v>
      </c>
      <c r="H291" s="85"/>
      <c r="I291" s="94">
        <f t="shared" si="8"/>
        <v>0</v>
      </c>
      <c r="J291" s="94"/>
      <c r="K291" s="85">
        <v>0</v>
      </c>
      <c r="L291" s="85"/>
      <c r="M291" s="85">
        <v>0</v>
      </c>
      <c r="N291" s="85"/>
      <c r="O291" s="85">
        <v>0</v>
      </c>
      <c r="P291" s="85"/>
      <c r="Q291" s="85">
        <f t="shared" si="9"/>
        <v>0</v>
      </c>
    </row>
    <row r="292" spans="1:17">
      <c r="A292" s="173" t="s">
        <v>509</v>
      </c>
      <c r="C292" s="85">
        <v>1599082</v>
      </c>
      <c r="D292" s="85"/>
      <c r="E292" s="85">
        <v>16420231886</v>
      </c>
      <c r="F292" s="85"/>
      <c r="G292" s="85">
        <v>-13936989204</v>
      </c>
      <c r="H292" s="85"/>
      <c r="I292" s="94">
        <f>E292+G292</f>
        <v>2483242682</v>
      </c>
      <c r="J292" s="94"/>
      <c r="K292" s="85">
        <v>1599082</v>
      </c>
      <c r="L292" s="85"/>
      <c r="M292" s="85">
        <v>16420231886</v>
      </c>
      <c r="N292" s="85"/>
      <c r="O292" s="85">
        <v>-13936989204</v>
      </c>
      <c r="P292" s="85"/>
      <c r="Q292" s="85">
        <f t="shared" si="9"/>
        <v>2483242682</v>
      </c>
    </row>
    <row r="293" spans="1:17">
      <c r="A293" s="173" t="s">
        <v>436</v>
      </c>
      <c r="C293" s="85">
        <v>2074675</v>
      </c>
      <c r="D293" s="85"/>
      <c r="E293" s="85">
        <v>4759859222</v>
      </c>
      <c r="F293" s="85"/>
      <c r="G293" s="85">
        <v>-4759859222</v>
      </c>
      <c r="H293" s="85"/>
      <c r="I293" s="94">
        <f t="shared" si="8"/>
        <v>0</v>
      </c>
      <c r="J293" s="94"/>
      <c r="K293" s="85">
        <v>2074675</v>
      </c>
      <c r="L293" s="85"/>
      <c r="M293" s="85">
        <v>4759859222</v>
      </c>
      <c r="N293" s="85"/>
      <c r="O293" s="85">
        <v>-5858365296</v>
      </c>
      <c r="P293" s="85"/>
      <c r="Q293" s="85">
        <f t="shared" si="9"/>
        <v>-1098506074</v>
      </c>
    </row>
    <row r="294" spans="1:17" ht="23.25" thickBot="1">
      <c r="A294" s="91" t="s">
        <v>2</v>
      </c>
      <c r="B294" s="91"/>
      <c r="D294" s="91"/>
      <c r="E294" s="102">
        <v>9682346989633</v>
      </c>
      <c r="F294" s="103"/>
      <c r="G294" s="102">
        <v>-10174679427423</v>
      </c>
      <c r="H294" s="103"/>
      <c r="I294" s="185">
        <f>SUM(I8:I293)</f>
        <v>-492332437790</v>
      </c>
      <c r="J294" s="104"/>
      <c r="L294" s="103"/>
      <c r="M294" s="102">
        <v>9682346989633</v>
      </c>
      <c r="N294" s="103"/>
      <c r="O294" s="102">
        <v>-11769670116871</v>
      </c>
      <c r="P294" s="103"/>
      <c r="Q294" s="102">
        <f>SUM(Q8:Q293)</f>
        <v>-2087323127238</v>
      </c>
    </row>
    <row r="295" spans="1:17" ht="22.5" thickTop="1">
      <c r="A295" s="91"/>
      <c r="B295" s="91"/>
    </row>
    <row r="296" spans="1:17">
      <c r="A296" s="91"/>
      <c r="B296" s="91"/>
    </row>
    <row r="297" spans="1:17" s="186" customFormat="1" ht="18">
      <c r="A297" s="350" t="s">
        <v>229</v>
      </c>
      <c r="B297" s="351"/>
      <c r="C297" s="351"/>
      <c r="D297" s="351"/>
      <c r="E297" s="351"/>
      <c r="F297" s="351"/>
      <c r="G297" s="351"/>
      <c r="H297" s="351"/>
      <c r="I297" s="351"/>
      <c r="J297" s="351"/>
      <c r="K297" s="351"/>
      <c r="L297" s="351"/>
      <c r="M297" s="351"/>
      <c r="N297" s="351"/>
      <c r="O297" s="351"/>
      <c r="P297" s="351"/>
      <c r="Q297" s="352"/>
    </row>
    <row r="298" spans="1:17" s="44" customFormat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</row>
  </sheetData>
  <autoFilter ref="A7:Q276" xr:uid="{00000000-0009-0000-0000-000008000000}">
    <sortState xmlns:xlrd2="http://schemas.microsoft.com/office/spreadsheetml/2017/richdata2" ref="A8:Q189">
      <sortCondition ref="A7"/>
    </sortState>
  </autoFilter>
  <mergeCells count="7">
    <mergeCell ref="A297:Q297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Fariba Abdoli</cp:lastModifiedBy>
  <cp:lastPrinted>2023-04-30T14:00:33Z</cp:lastPrinted>
  <dcterms:created xsi:type="dcterms:W3CDTF">2017-11-22T14:26:20Z</dcterms:created>
  <dcterms:modified xsi:type="dcterms:W3CDTF">2024-06-23T17:51:17Z</dcterms:modified>
</cp:coreProperties>
</file>