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Y:\fund\شاخصی کیان\گزارش ماهانه\1401\مرداد\"/>
    </mc:Choice>
  </mc:AlternateContent>
  <xr:revisionPtr revIDLastSave="0" documentId="13_ncr:1_{51E5C288-5344-4759-9809-1C34BB152E92}" xr6:coauthVersionLast="47" xr6:coauthVersionMax="47" xr10:uidLastSave="{00000000-0000-0000-0000-000000000000}"/>
  <bookViews>
    <workbookView xWindow="-120" yWindow="-120" windowWidth="29040" windowHeight="15840" tabRatio="851" xr2:uid="{00000000-000D-0000-FFFF-FFFF00000000}"/>
  </bookViews>
  <sheets>
    <sheet name="روکش" sheetId="16" r:id="rId1"/>
    <sheet name=" سهام" sheetId="1" r:id="rId2"/>
    <sheet name="اوراق" sheetId="17" r:id="rId3"/>
    <sheet name="سپرده" sheetId="2" r:id="rId4"/>
    <sheet name="درآمدها" sheetId="11" r:id="rId5"/>
    <sheet name="سود اوراق بهادار و سپرده بانکی" sheetId="13" r:id="rId6"/>
    <sheet name="درآمد سود سهام" sheetId="18" r:id="rId7"/>
    <sheet name="درآمد ناشی ازفروش" sheetId="15" r:id="rId8"/>
    <sheet name="درآمد ناشی از تغییر قیمت اوراق " sheetId="14" r:id="rId9"/>
    <sheet name="درآمد سرمایه گذاری در سهام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</sheets>
  <externalReferences>
    <externalReference r:id="rId14"/>
  </externalReferences>
  <definedNames>
    <definedName name="_xlnm._FilterDatabase" localSheetId="1" hidden="1">' سهام'!$A$9:$W$9</definedName>
    <definedName name="_xlnm._FilterDatabase" localSheetId="11" hidden="1">'درآمد سپرده بانکی'!$A$7:$M$7</definedName>
    <definedName name="_xlnm._FilterDatabase" localSheetId="10" hidden="1">'درآمد سرمایه گذاری در اوراق بها'!$A$9:$Q$9</definedName>
    <definedName name="_xlnm._FilterDatabase" localSheetId="9" hidden="1">'درآمد سرمایه گذاری در سهام '!$B$10:$V$10</definedName>
    <definedName name="_xlnm._FilterDatabase" localSheetId="6" hidden="1">'درآمد سود سهام'!$A$7:$W$7</definedName>
    <definedName name="_xlnm._FilterDatabase" localSheetId="8" hidden="1">'درآمد ناشی از تغییر قیمت اوراق '!$B$6:$R$6</definedName>
    <definedName name="_xlnm._FilterDatabase" localSheetId="7" hidden="1">'درآمد ناشی ازفروش'!$B$7:$R$7</definedName>
    <definedName name="_xlnm._FilterDatabase" localSheetId="3" hidden="1">سپرده!$A$8:$S$8</definedName>
    <definedName name="_xlnm._FilterDatabase" localSheetId="5" hidden="1">'سود اوراق بهادار و سپرده بانکی'!$A$6:$Q$6</definedName>
    <definedName name="_xlnm.Print_Area" localSheetId="1">' سهام'!$A$1:$W$174</definedName>
    <definedName name="_xlnm.Print_Area" localSheetId="2">اوراق!$A$1:$AG$11</definedName>
    <definedName name="_xlnm.Print_Area" localSheetId="11">'درآمد سپرده بانکی'!$A$1:$L$10</definedName>
    <definedName name="_xlnm.Print_Area" localSheetId="10">'درآمد سرمایه گذاری در اوراق بها'!$A$1:$Q$12</definedName>
    <definedName name="_xlnm.Print_Area" localSheetId="9">'درآمد سرمایه گذاری در سهام '!$B$1:$V$175</definedName>
    <definedName name="_xlnm.Print_Area" localSheetId="6">'درآمد سود سهام'!$B$1:$T$73</definedName>
    <definedName name="_xlnm.Print_Area" localSheetId="8">'درآمد ناشی از تغییر قیمت اوراق '!$B$1:$R$174</definedName>
    <definedName name="_xlnm.Print_Area" localSheetId="7">'درآمد ناشی ازفروش'!$B$1:$R$154</definedName>
    <definedName name="_xlnm.Print_Area" localSheetId="4">درآمدها!$A$1:$I$11</definedName>
    <definedName name="_xlnm.Print_Area" localSheetId="0">روکش!$A$1:$I$36</definedName>
    <definedName name="_xlnm.Print_Area" localSheetId="12">'سایر درآمدها'!$A$1:$E$11</definedName>
    <definedName name="_xlnm.Print_Area" localSheetId="3">سپرده!$A$1:$S$12</definedName>
    <definedName name="_xlnm.Print_Area" localSheetId="5">'سود اوراق بهادار و سپرده بانکی'!$A$1:$Q$10</definedName>
    <definedName name="_xlnm.Print_Titles" localSheetId="1">' سهام'!$7:$9</definedName>
    <definedName name="_xlnm.Print_Titles" localSheetId="9">'درآمد سرمایه گذاری در سهام '!$7:$10</definedName>
    <definedName name="_xlnm.Print_Titles" localSheetId="8">'درآمد ناشی از تغییر قیمت اوراق '!$5:$6</definedName>
    <definedName name="_xlnm.Print_Titles" localSheetId="7">'درآمد ناشی ازفروش'!$6:$7</definedName>
    <definedName name="تحققنیافته">'درآمد ناشی از تغییر قیمت اوراق '!$A$7:$R$169</definedName>
    <definedName name="سود">'درآمد سود سهام'!$A$8:$T$69</definedName>
    <definedName name="فروش">'درآمد ناشی ازفروش'!$A$8:$R$149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3" i="5" l="1"/>
  <c r="H96" i="5"/>
  <c r="H106" i="5"/>
  <c r="H110" i="5"/>
  <c r="H119" i="5"/>
  <c r="H135" i="5"/>
  <c r="H145" i="5"/>
  <c r="H150" i="5"/>
  <c r="H151" i="5"/>
  <c r="H155" i="5"/>
  <c r="H156" i="5"/>
  <c r="H162" i="5"/>
  <c r="H163" i="5"/>
  <c r="H164" i="5"/>
  <c r="H165" i="5"/>
  <c r="H169" i="5"/>
  <c r="H170" i="5"/>
  <c r="H11" i="5"/>
  <c r="Q11" i="6"/>
  <c r="M11" i="6"/>
  <c r="C6" i="6"/>
  <c r="J9" i="15"/>
  <c r="H14" i="5" s="1"/>
  <c r="J10" i="15"/>
  <c r="H15" i="5" s="1"/>
  <c r="J11" i="15"/>
  <c r="H16" i="5" s="1"/>
  <c r="J12" i="15"/>
  <c r="H17" i="5" s="1"/>
  <c r="J13" i="15"/>
  <c r="H19" i="5" s="1"/>
  <c r="J14" i="15"/>
  <c r="H20" i="5" s="1"/>
  <c r="J15" i="15"/>
  <c r="H21" i="5" s="1"/>
  <c r="J16" i="15"/>
  <c r="H22" i="5" s="1"/>
  <c r="J17" i="15"/>
  <c r="H23" i="5" s="1"/>
  <c r="J18" i="15"/>
  <c r="H24" i="5" s="1"/>
  <c r="J19" i="15"/>
  <c r="H25" i="5" s="1"/>
  <c r="J20" i="15"/>
  <c r="H26" i="5" s="1"/>
  <c r="J21" i="15"/>
  <c r="H27" i="5" s="1"/>
  <c r="J22" i="15"/>
  <c r="H28" i="5" s="1"/>
  <c r="J23" i="15"/>
  <c r="H29" i="5" s="1"/>
  <c r="J24" i="15"/>
  <c r="H30" i="5" s="1"/>
  <c r="J25" i="15"/>
  <c r="H32" i="5" s="1"/>
  <c r="J26" i="15"/>
  <c r="H33" i="5" s="1"/>
  <c r="J27" i="15"/>
  <c r="H36" i="5" s="1"/>
  <c r="J28" i="15"/>
  <c r="H37" i="5" s="1"/>
  <c r="J29" i="15"/>
  <c r="H38" i="5" s="1"/>
  <c r="J30" i="15"/>
  <c r="H39" i="5" s="1"/>
  <c r="J31" i="15"/>
  <c r="H40" i="5" s="1"/>
  <c r="J32" i="15"/>
  <c r="H41" i="5" s="1"/>
  <c r="J33" i="15"/>
  <c r="H42" i="5" s="1"/>
  <c r="J34" i="15"/>
  <c r="H46" i="5" s="1"/>
  <c r="J35" i="15"/>
  <c r="H47" i="5" s="1"/>
  <c r="J36" i="15"/>
  <c r="H48" i="5" s="1"/>
  <c r="J37" i="15"/>
  <c r="H49" i="5" s="1"/>
  <c r="J38" i="15"/>
  <c r="H50" i="5" s="1"/>
  <c r="J39" i="15"/>
  <c r="H51" i="5" s="1"/>
  <c r="J40" i="15"/>
  <c r="H52" i="5" s="1"/>
  <c r="J41" i="15"/>
  <c r="H53" i="5" s="1"/>
  <c r="J42" i="15"/>
  <c r="H54" i="5" s="1"/>
  <c r="J43" i="15"/>
  <c r="H55" i="5" s="1"/>
  <c r="J44" i="15"/>
  <c r="H56" i="5" s="1"/>
  <c r="J45" i="15"/>
  <c r="H57" i="5" s="1"/>
  <c r="J46" i="15"/>
  <c r="H58" i="5" s="1"/>
  <c r="J47" i="15"/>
  <c r="H59" i="5" s="1"/>
  <c r="J48" i="15"/>
  <c r="H60" i="5" s="1"/>
  <c r="J49" i="15"/>
  <c r="H61" i="5" s="1"/>
  <c r="J50" i="15"/>
  <c r="H62" i="5" s="1"/>
  <c r="J51" i="15"/>
  <c r="H63" i="5" s="1"/>
  <c r="J52" i="15"/>
  <c r="H64" i="5" s="1"/>
  <c r="J53" i="15"/>
  <c r="H65" i="5" s="1"/>
  <c r="J54" i="15"/>
  <c r="H68" i="5" s="1"/>
  <c r="J55" i="15"/>
  <c r="H69" i="5" s="1"/>
  <c r="J56" i="15"/>
  <c r="H70" i="5" s="1"/>
  <c r="J57" i="15"/>
  <c r="H71" i="5" s="1"/>
  <c r="J58" i="15"/>
  <c r="H72" i="5" s="1"/>
  <c r="J59" i="15"/>
  <c r="H73" i="5" s="1"/>
  <c r="J60" i="15"/>
  <c r="H74" i="5" s="1"/>
  <c r="J61" i="15"/>
  <c r="H75" i="5" s="1"/>
  <c r="J62" i="15"/>
  <c r="H76" i="5" s="1"/>
  <c r="J63" i="15"/>
  <c r="H77" i="5" s="1"/>
  <c r="J64" i="15"/>
  <c r="H78" i="5" s="1"/>
  <c r="J65" i="15"/>
  <c r="H79" i="5" s="1"/>
  <c r="J66" i="15"/>
  <c r="H80" i="5" s="1"/>
  <c r="J67" i="15"/>
  <c r="H81" i="5" s="1"/>
  <c r="J68" i="15"/>
  <c r="H82" i="5" s="1"/>
  <c r="J69" i="15"/>
  <c r="J70" i="15"/>
  <c r="H84" i="5" s="1"/>
  <c r="J71" i="15"/>
  <c r="H86" i="5" s="1"/>
  <c r="J72" i="15"/>
  <c r="H89" i="5" s="1"/>
  <c r="J73" i="15"/>
  <c r="H90" i="5" s="1"/>
  <c r="J74" i="15"/>
  <c r="H91" i="5" s="1"/>
  <c r="J75" i="15"/>
  <c r="H92" i="5" s="1"/>
  <c r="J76" i="15"/>
  <c r="H93" i="5" s="1"/>
  <c r="J77" i="15"/>
  <c r="H94" i="5" s="1"/>
  <c r="J78" i="15"/>
  <c r="H95" i="5" s="1"/>
  <c r="J79" i="15"/>
  <c r="J80" i="15"/>
  <c r="H97" i="5" s="1"/>
  <c r="J81" i="15"/>
  <c r="H98" i="5" s="1"/>
  <c r="J82" i="15"/>
  <c r="H99" i="5" s="1"/>
  <c r="J83" i="15"/>
  <c r="H100" i="5" s="1"/>
  <c r="J84" i="15"/>
  <c r="H101" i="5" s="1"/>
  <c r="J85" i="15"/>
  <c r="H103" i="5" s="1"/>
  <c r="J86" i="15"/>
  <c r="H104" i="5" s="1"/>
  <c r="J87" i="15"/>
  <c r="H105" i="5" s="1"/>
  <c r="J88" i="15"/>
  <c r="J89" i="15"/>
  <c r="H107" i="5" s="1"/>
  <c r="J90" i="15"/>
  <c r="H108" i="5" s="1"/>
  <c r="J91" i="15"/>
  <c r="H109" i="5" s="1"/>
  <c r="J92" i="15"/>
  <c r="J93" i="15"/>
  <c r="H111" i="5" s="1"/>
  <c r="J94" i="15"/>
  <c r="H112" i="5" s="1"/>
  <c r="J95" i="15"/>
  <c r="H113" i="5" s="1"/>
  <c r="J96" i="15"/>
  <c r="H114" i="5" s="1"/>
  <c r="J97" i="15"/>
  <c r="H115" i="5" s="1"/>
  <c r="J98" i="15"/>
  <c r="H116" i="5" s="1"/>
  <c r="J99" i="15"/>
  <c r="H117" i="5" s="1"/>
  <c r="J100" i="15"/>
  <c r="J101" i="15"/>
  <c r="H120" i="5" s="1"/>
  <c r="J102" i="15"/>
  <c r="H121" i="5" s="1"/>
  <c r="J103" i="15"/>
  <c r="H122" i="5" s="1"/>
  <c r="J104" i="15"/>
  <c r="H123" i="5" s="1"/>
  <c r="J105" i="15"/>
  <c r="H124" i="5" s="1"/>
  <c r="J106" i="15"/>
  <c r="H125" i="5" s="1"/>
  <c r="J107" i="15"/>
  <c r="H127" i="5" s="1"/>
  <c r="J108" i="15"/>
  <c r="H128" i="5" s="1"/>
  <c r="J109" i="15"/>
  <c r="H129" i="5" s="1"/>
  <c r="J110" i="15"/>
  <c r="H130" i="5" s="1"/>
  <c r="J111" i="15"/>
  <c r="H131" i="5" s="1"/>
  <c r="J112" i="15"/>
  <c r="H132" i="5" s="1"/>
  <c r="J113" i="15"/>
  <c r="H133" i="5" s="1"/>
  <c r="J114" i="15"/>
  <c r="H134" i="5" s="1"/>
  <c r="J115" i="15"/>
  <c r="J116" i="15"/>
  <c r="H136" i="5" s="1"/>
  <c r="J117" i="15"/>
  <c r="H137" i="5" s="1"/>
  <c r="J118" i="15"/>
  <c r="H138" i="5" s="1"/>
  <c r="J119" i="15"/>
  <c r="H139" i="5" s="1"/>
  <c r="J120" i="15"/>
  <c r="H141" i="5" s="1"/>
  <c r="J121" i="15"/>
  <c r="H142" i="5" s="1"/>
  <c r="J122" i="15"/>
  <c r="H143" i="5" s="1"/>
  <c r="J123" i="15"/>
  <c r="H144" i="5" s="1"/>
  <c r="J124" i="15"/>
  <c r="J125" i="15"/>
  <c r="H146" i="5" s="1"/>
  <c r="J126" i="15"/>
  <c r="H148" i="5" s="1"/>
  <c r="J127" i="15"/>
  <c r="J128" i="15"/>
  <c r="J129" i="15"/>
  <c r="H152" i="5" s="1"/>
  <c r="J130" i="15"/>
  <c r="H153" i="5" s="1"/>
  <c r="J131" i="15"/>
  <c r="H154" i="5" s="1"/>
  <c r="J132" i="15"/>
  <c r="J133" i="15"/>
  <c r="J134" i="15"/>
  <c r="H157" i="5" s="1"/>
  <c r="J135" i="15"/>
  <c r="H158" i="5" s="1"/>
  <c r="J136" i="15"/>
  <c r="H159" i="5" s="1"/>
  <c r="J137" i="15"/>
  <c r="H160" i="5" s="1"/>
  <c r="J138" i="15"/>
  <c r="H161" i="5" s="1"/>
  <c r="J139" i="15"/>
  <c r="J140" i="15"/>
  <c r="J141" i="15"/>
  <c r="J142" i="15"/>
  <c r="J143" i="15"/>
  <c r="H166" i="5" s="1"/>
  <c r="J144" i="15"/>
  <c r="H168" i="5" s="1"/>
  <c r="J145" i="15"/>
  <c r="J146" i="15"/>
  <c r="J147" i="15"/>
  <c r="H171" i="5" s="1"/>
  <c r="J148" i="15"/>
  <c r="H172" i="5" s="1"/>
  <c r="J149" i="15"/>
  <c r="H173" i="5" s="1"/>
  <c r="J8" i="15"/>
  <c r="R149" i="15"/>
  <c r="R173" i="5" s="1"/>
  <c r="J62" i="5" l="1"/>
  <c r="L62" i="5" s="1"/>
  <c r="J38" i="5"/>
  <c r="L38" i="5" s="1"/>
  <c r="T149" i="5"/>
  <c r="V149" i="5" s="1"/>
  <c r="T66" i="5"/>
  <c r="V66" i="5" s="1"/>
  <c r="T13" i="5"/>
  <c r="V13" i="5" s="1"/>
  <c r="T140" i="5"/>
  <c r="V140" i="5" s="1"/>
  <c r="R113" i="14"/>
  <c r="P117" i="5" s="1"/>
  <c r="R23" i="14"/>
  <c r="P27" i="5" s="1"/>
  <c r="R15" i="14"/>
  <c r="P19" i="5" s="1"/>
  <c r="R24" i="14"/>
  <c r="P28" i="5" s="1"/>
  <c r="R9" i="14"/>
  <c r="P13" i="5" s="1"/>
  <c r="R10" i="14"/>
  <c r="P14" i="5" s="1"/>
  <c r="R145" i="14"/>
  <c r="P149" i="5" s="1"/>
  <c r="R108" i="14"/>
  <c r="P112" i="5" s="1"/>
  <c r="R163" i="14"/>
  <c r="P167" i="5" s="1"/>
  <c r="T167" i="5" s="1"/>
  <c r="V167" i="5" s="1"/>
  <c r="R141" i="14"/>
  <c r="P145" i="5" s="1"/>
  <c r="R25" i="14"/>
  <c r="P29" i="5" s="1"/>
  <c r="R61" i="14"/>
  <c r="P65" i="5" s="1"/>
  <c r="R21" i="14"/>
  <c r="P25" i="5" s="1"/>
  <c r="R144" i="14"/>
  <c r="P148" i="5" s="1"/>
  <c r="R105" i="14"/>
  <c r="P109" i="5" s="1"/>
  <c r="R137" i="14"/>
  <c r="P141" i="5" s="1"/>
  <c r="R42" i="14"/>
  <c r="P46" i="5" s="1"/>
  <c r="R82" i="14"/>
  <c r="P86" i="5" s="1"/>
  <c r="R77" i="14"/>
  <c r="P81" i="5" s="1"/>
  <c r="R47" i="14"/>
  <c r="P51" i="5" s="1"/>
  <c r="R43" i="14"/>
  <c r="P47" i="5" s="1"/>
  <c r="R44" i="14"/>
  <c r="P48" i="5" s="1"/>
  <c r="R45" i="14"/>
  <c r="P49" i="5" s="1"/>
  <c r="R73" i="14"/>
  <c r="P77" i="5" s="1"/>
  <c r="R49" i="14"/>
  <c r="P53" i="5" s="1"/>
  <c r="R22" i="14"/>
  <c r="P26" i="5" s="1"/>
  <c r="R75" i="14"/>
  <c r="P79" i="5" s="1"/>
  <c r="R166" i="14"/>
  <c r="P170" i="5" s="1"/>
  <c r="R34" i="14"/>
  <c r="P38" i="5" s="1"/>
  <c r="R8" i="14"/>
  <c r="P12" i="5" s="1"/>
  <c r="T12" i="5" s="1"/>
  <c r="V12" i="5" s="1"/>
  <c r="R133" i="14"/>
  <c r="P137" i="5" s="1"/>
  <c r="R160" i="14"/>
  <c r="P164" i="5" s="1"/>
  <c r="R46" i="14"/>
  <c r="P50" i="5" s="1"/>
  <c r="R52" i="14"/>
  <c r="P56" i="5" s="1"/>
  <c r="R83" i="14"/>
  <c r="P87" i="5" s="1"/>
  <c r="T87" i="5" s="1"/>
  <c r="V87" i="5" s="1"/>
  <c r="R136" i="14"/>
  <c r="P140" i="5" s="1"/>
  <c r="R139" i="14"/>
  <c r="P143" i="5" s="1"/>
  <c r="R121" i="14"/>
  <c r="P125" i="5" s="1"/>
  <c r="R102" i="14"/>
  <c r="P106" i="5" s="1"/>
  <c r="R64" i="14"/>
  <c r="P68" i="5" s="1"/>
  <c r="R115" i="14"/>
  <c r="P119" i="5" s="1"/>
  <c r="R114" i="14"/>
  <c r="P118" i="5" s="1"/>
  <c r="T118" i="5" s="1"/>
  <c r="V118" i="5" s="1"/>
  <c r="R11" i="14"/>
  <c r="P15" i="5" s="1"/>
  <c r="R68" i="14"/>
  <c r="P72" i="5" s="1"/>
  <c r="R162" i="14"/>
  <c r="P166" i="5" s="1"/>
  <c r="R56" i="14"/>
  <c r="P60" i="5" s="1"/>
  <c r="R28" i="14"/>
  <c r="P32" i="5" s="1"/>
  <c r="R161" i="14"/>
  <c r="P165" i="5" s="1"/>
  <c r="R57" i="14"/>
  <c r="P61" i="5" s="1"/>
  <c r="R100" i="14"/>
  <c r="P104" i="5" s="1"/>
  <c r="R58" i="14"/>
  <c r="P62" i="5" s="1"/>
  <c r="R59" i="14"/>
  <c r="P63" i="5" s="1"/>
  <c r="R50" i="14"/>
  <c r="P54" i="5" s="1"/>
  <c r="R138" i="14"/>
  <c r="P142" i="5" s="1"/>
  <c r="R55" i="14"/>
  <c r="P59" i="5" s="1"/>
  <c r="R54" i="14"/>
  <c r="P58" i="5" s="1"/>
  <c r="R127" i="14"/>
  <c r="P131" i="5" s="1"/>
  <c r="R140" i="14"/>
  <c r="P144" i="5" s="1"/>
  <c r="R86" i="14"/>
  <c r="P90" i="5" s="1"/>
  <c r="R87" i="14"/>
  <c r="P91" i="5" s="1"/>
  <c r="R38" i="14"/>
  <c r="P42" i="5" s="1"/>
  <c r="R67" i="14"/>
  <c r="P71" i="5" s="1"/>
  <c r="R88" i="14"/>
  <c r="P92" i="5" s="1"/>
  <c r="R89" i="14"/>
  <c r="P93" i="5" s="1"/>
  <c r="R90" i="14"/>
  <c r="P94" i="5" s="1"/>
  <c r="R91" i="14"/>
  <c r="P95" i="5" s="1"/>
  <c r="R92" i="14"/>
  <c r="P96" i="5" s="1"/>
  <c r="R93" i="14"/>
  <c r="P97" i="5" s="1"/>
  <c r="R94" i="14"/>
  <c r="P98" i="5" s="1"/>
  <c r="R95" i="14"/>
  <c r="P99" i="5" s="1"/>
  <c r="R96" i="14"/>
  <c r="P100" i="5" s="1"/>
  <c r="R85" i="14"/>
  <c r="P89" i="5" s="1"/>
  <c r="R168" i="14"/>
  <c r="P172" i="5" s="1"/>
  <c r="R157" i="14"/>
  <c r="P161" i="5" s="1"/>
  <c r="R31" i="14"/>
  <c r="P35" i="5" s="1"/>
  <c r="T35" i="5" s="1"/>
  <c r="V35" i="5" s="1"/>
  <c r="R32" i="14"/>
  <c r="P36" i="5" s="1"/>
  <c r="R33" i="14"/>
  <c r="P37" i="5" s="1"/>
  <c r="R35" i="14"/>
  <c r="P39" i="5" s="1"/>
  <c r="R62" i="14"/>
  <c r="P66" i="5" s="1"/>
  <c r="R164" i="14"/>
  <c r="P168" i="5" s="1"/>
  <c r="R76" i="14"/>
  <c r="P80" i="5" s="1"/>
  <c r="R147" i="14"/>
  <c r="P151" i="5" s="1"/>
  <c r="R155" i="14"/>
  <c r="P159" i="5" s="1"/>
  <c r="R36" i="14"/>
  <c r="P40" i="5" s="1"/>
  <c r="R103" i="14"/>
  <c r="P107" i="5" s="1"/>
  <c r="R146" i="14"/>
  <c r="P150" i="5" s="1"/>
  <c r="R106" i="14"/>
  <c r="P110" i="5" s="1"/>
  <c r="R30" i="14"/>
  <c r="P34" i="5" s="1"/>
  <c r="T34" i="5" s="1"/>
  <c r="V34" i="5" s="1"/>
  <c r="R135" i="14"/>
  <c r="P139" i="5" s="1"/>
  <c r="R66" i="14"/>
  <c r="P70" i="5" s="1"/>
  <c r="R41" i="14"/>
  <c r="P45" i="5" s="1"/>
  <c r="T45" i="5" s="1"/>
  <c r="V45" i="5" s="1"/>
  <c r="R40" i="14"/>
  <c r="P44" i="5" s="1"/>
  <c r="T44" i="5" s="1"/>
  <c r="V44" i="5" s="1"/>
  <c r="R97" i="14"/>
  <c r="P101" i="5" s="1"/>
  <c r="R104" i="14"/>
  <c r="P108" i="5" s="1"/>
  <c r="R143" i="14"/>
  <c r="P147" i="5" s="1"/>
  <c r="T147" i="5" s="1"/>
  <c r="V147" i="5" s="1"/>
  <c r="R152" i="14"/>
  <c r="P156" i="5" s="1"/>
  <c r="R159" i="14"/>
  <c r="P163" i="5" s="1"/>
  <c r="R167" i="14"/>
  <c r="P171" i="5" s="1"/>
  <c r="R13" i="14"/>
  <c r="P17" i="5" s="1"/>
  <c r="R153" i="14"/>
  <c r="P157" i="5" s="1"/>
  <c r="R134" i="14"/>
  <c r="P138" i="5" s="1"/>
  <c r="R16" i="14"/>
  <c r="P20" i="5" s="1"/>
  <c r="R156" i="14"/>
  <c r="P160" i="5" s="1"/>
  <c r="R116" i="14"/>
  <c r="P120" i="5" s="1"/>
  <c r="R120" i="14"/>
  <c r="P124" i="5" s="1"/>
  <c r="R112" i="14"/>
  <c r="P116" i="5" s="1"/>
  <c r="R107" i="14"/>
  <c r="P111" i="5" s="1"/>
  <c r="R158" i="14"/>
  <c r="P162" i="5" s="1"/>
  <c r="R165" i="14"/>
  <c r="P169" i="5" s="1"/>
  <c r="R119" i="14"/>
  <c r="P123" i="5" s="1"/>
  <c r="R123" i="14"/>
  <c r="P127" i="5" s="1"/>
  <c r="R37" i="14"/>
  <c r="P41" i="5" s="1"/>
  <c r="R124" i="14"/>
  <c r="P128" i="5" s="1"/>
  <c r="R122" i="14"/>
  <c r="P126" i="5" s="1"/>
  <c r="T126" i="5" s="1"/>
  <c r="V126" i="5" s="1"/>
  <c r="R125" i="14"/>
  <c r="P129" i="5" s="1"/>
  <c r="R126" i="14"/>
  <c r="P130" i="5" s="1"/>
  <c r="R111" i="14"/>
  <c r="P115" i="5" s="1"/>
  <c r="R17" i="14"/>
  <c r="P21" i="5" s="1"/>
  <c r="R118" i="14"/>
  <c r="P122" i="5" s="1"/>
  <c r="R129" i="14"/>
  <c r="P133" i="5" s="1"/>
  <c r="R39" i="14"/>
  <c r="P43" i="5" s="1"/>
  <c r="T43" i="5" s="1"/>
  <c r="V43" i="5" s="1"/>
  <c r="R51" i="14"/>
  <c r="P55" i="5" s="1"/>
  <c r="R130" i="14"/>
  <c r="P134" i="5" s="1"/>
  <c r="R53" i="14"/>
  <c r="P57" i="5" s="1"/>
  <c r="R98" i="14"/>
  <c r="P102" i="5" s="1"/>
  <c r="T102" i="5" s="1"/>
  <c r="V102" i="5" s="1"/>
  <c r="R101" i="14"/>
  <c r="P105" i="5" s="1"/>
  <c r="R132" i="14"/>
  <c r="P136" i="5" s="1"/>
  <c r="R29" i="14"/>
  <c r="P33" i="5" s="1"/>
  <c r="R131" i="14"/>
  <c r="P135" i="5" s="1"/>
  <c r="R63" i="14"/>
  <c r="P67" i="5" s="1"/>
  <c r="T67" i="5" s="1"/>
  <c r="V67" i="5" s="1"/>
  <c r="R109" i="14"/>
  <c r="P113" i="5" s="1"/>
  <c r="R110" i="14"/>
  <c r="P114" i="5" s="1"/>
  <c r="R142" i="14"/>
  <c r="P146" i="5" s="1"/>
  <c r="R128" i="14"/>
  <c r="P132" i="5" s="1"/>
  <c r="R48" i="14"/>
  <c r="P52" i="5" s="1"/>
  <c r="R99" i="14"/>
  <c r="P103" i="5" s="1"/>
  <c r="R117" i="14"/>
  <c r="P121" i="5" s="1"/>
  <c r="R14" i="14"/>
  <c r="P18" i="5" s="1"/>
  <c r="T18" i="5" s="1"/>
  <c r="V18" i="5" s="1"/>
  <c r="R12" i="14"/>
  <c r="P16" i="5" s="1"/>
  <c r="R27" i="14"/>
  <c r="P31" i="5" s="1"/>
  <c r="T31" i="5" s="1"/>
  <c r="V31" i="5" s="1"/>
  <c r="R84" i="14"/>
  <c r="P88" i="5" s="1"/>
  <c r="T88" i="5" s="1"/>
  <c r="V88" i="5" s="1"/>
  <c r="R26" i="14"/>
  <c r="P30" i="5" s="1"/>
  <c r="R154" i="14"/>
  <c r="P158" i="5" s="1"/>
  <c r="R7" i="14"/>
  <c r="P11" i="5" s="1"/>
  <c r="R20" i="14"/>
  <c r="P24" i="5" s="1"/>
  <c r="R69" i="14"/>
  <c r="P73" i="5" s="1"/>
  <c r="R60" i="14"/>
  <c r="P64" i="5" s="1"/>
  <c r="R72" i="14"/>
  <c r="P76" i="5" s="1"/>
  <c r="R70" i="14"/>
  <c r="P74" i="5" s="1"/>
  <c r="R71" i="14"/>
  <c r="P75" i="5" s="1"/>
  <c r="R18" i="14"/>
  <c r="P22" i="5" s="1"/>
  <c r="R74" i="14"/>
  <c r="P78" i="5" s="1"/>
  <c r="R65" i="14"/>
  <c r="P69" i="5" s="1"/>
  <c r="R19" i="14"/>
  <c r="P23" i="5" s="1"/>
  <c r="R78" i="14"/>
  <c r="P82" i="5" s="1"/>
  <c r="R79" i="14"/>
  <c r="P83" i="5" s="1"/>
  <c r="R148" i="14"/>
  <c r="P152" i="5" s="1"/>
  <c r="R149" i="14"/>
  <c r="P153" i="5" s="1"/>
  <c r="R150" i="14"/>
  <c r="P154" i="5" s="1"/>
  <c r="R151" i="14"/>
  <c r="P155" i="5" s="1"/>
  <c r="R169" i="14"/>
  <c r="P173" i="5" s="1"/>
  <c r="T173" i="5" s="1"/>
  <c r="V173" i="5" s="1"/>
  <c r="R81" i="14"/>
  <c r="P85" i="5" s="1"/>
  <c r="T85" i="5" s="1"/>
  <c r="V85" i="5" s="1"/>
  <c r="R80" i="14"/>
  <c r="P84" i="5" s="1"/>
  <c r="J113" i="14"/>
  <c r="F117" i="5" s="1"/>
  <c r="J23" i="14"/>
  <c r="F27" i="5" s="1"/>
  <c r="J15" i="14"/>
  <c r="F19" i="5" s="1"/>
  <c r="J24" i="14"/>
  <c r="F28" i="5" s="1"/>
  <c r="J9" i="14"/>
  <c r="F13" i="5" s="1"/>
  <c r="J13" i="5" s="1"/>
  <c r="L13" i="5" s="1"/>
  <c r="J10" i="14"/>
  <c r="F14" i="5" s="1"/>
  <c r="J145" i="14"/>
  <c r="F149" i="5" s="1"/>
  <c r="J149" i="5" s="1"/>
  <c r="L149" i="5" s="1"/>
  <c r="J108" i="14"/>
  <c r="F112" i="5" s="1"/>
  <c r="J163" i="14"/>
  <c r="F167" i="5" s="1"/>
  <c r="J167" i="5" s="1"/>
  <c r="L167" i="5" s="1"/>
  <c r="J141" i="14"/>
  <c r="F145" i="5" s="1"/>
  <c r="J145" i="5" s="1"/>
  <c r="L145" i="5" s="1"/>
  <c r="J25" i="14"/>
  <c r="F29" i="5" s="1"/>
  <c r="J29" i="5" s="1"/>
  <c r="L29" i="5" s="1"/>
  <c r="J61" i="14"/>
  <c r="F65" i="5" s="1"/>
  <c r="J21" i="14"/>
  <c r="F25" i="5" s="1"/>
  <c r="J25" i="5" s="1"/>
  <c r="L25" i="5" s="1"/>
  <c r="J144" i="14"/>
  <c r="F148" i="5" s="1"/>
  <c r="J148" i="5" s="1"/>
  <c r="L148" i="5" s="1"/>
  <c r="J105" i="14"/>
  <c r="F109" i="5" s="1"/>
  <c r="J137" i="14"/>
  <c r="F141" i="5" s="1"/>
  <c r="J141" i="5" s="1"/>
  <c r="L141" i="5" s="1"/>
  <c r="J42" i="14"/>
  <c r="F46" i="5" s="1"/>
  <c r="J46" i="5" s="1"/>
  <c r="L46" i="5" s="1"/>
  <c r="J82" i="14"/>
  <c r="F86" i="5" s="1"/>
  <c r="J77" i="14"/>
  <c r="F81" i="5" s="1"/>
  <c r="J47" i="14"/>
  <c r="F51" i="5" s="1"/>
  <c r="J43" i="14"/>
  <c r="F47" i="5" s="1"/>
  <c r="J47" i="5" s="1"/>
  <c r="L47" i="5" s="1"/>
  <c r="J44" i="14"/>
  <c r="F48" i="5" s="1"/>
  <c r="J45" i="14"/>
  <c r="F49" i="5" s="1"/>
  <c r="J49" i="5" s="1"/>
  <c r="L49" i="5" s="1"/>
  <c r="J73" i="14"/>
  <c r="F77" i="5" s="1"/>
  <c r="J77" i="5" s="1"/>
  <c r="L77" i="5" s="1"/>
  <c r="J49" i="14"/>
  <c r="F53" i="5" s="1"/>
  <c r="J53" i="5" s="1"/>
  <c r="L53" i="5" s="1"/>
  <c r="J22" i="14"/>
  <c r="F26" i="5" s="1"/>
  <c r="J26" i="5" s="1"/>
  <c r="L26" i="5" s="1"/>
  <c r="J75" i="14"/>
  <c r="F79" i="5" s="1"/>
  <c r="J79" i="5" s="1"/>
  <c r="L79" i="5" s="1"/>
  <c r="J166" i="14"/>
  <c r="F170" i="5" s="1"/>
  <c r="J170" i="5" s="1"/>
  <c r="L170" i="5" s="1"/>
  <c r="J34" i="14"/>
  <c r="F38" i="5" s="1"/>
  <c r="J8" i="14"/>
  <c r="F12" i="5" s="1"/>
  <c r="J12" i="5" s="1"/>
  <c r="L12" i="5" s="1"/>
  <c r="J133" i="14"/>
  <c r="F137" i="5" s="1"/>
  <c r="J137" i="5" s="1"/>
  <c r="L137" i="5" s="1"/>
  <c r="J160" i="14"/>
  <c r="F164" i="5" s="1"/>
  <c r="J164" i="5" s="1"/>
  <c r="L164" i="5" s="1"/>
  <c r="J46" i="14"/>
  <c r="F50" i="5" s="1"/>
  <c r="J52" i="14"/>
  <c r="F56" i="5" s="1"/>
  <c r="J83" i="14"/>
  <c r="F87" i="5" s="1"/>
  <c r="J87" i="5" s="1"/>
  <c r="L87" i="5" s="1"/>
  <c r="J136" i="14"/>
  <c r="F140" i="5" s="1"/>
  <c r="J140" i="5" s="1"/>
  <c r="L140" i="5" s="1"/>
  <c r="J139" i="14"/>
  <c r="F143" i="5" s="1"/>
  <c r="J121" i="14"/>
  <c r="F125" i="5" s="1"/>
  <c r="J125" i="5" s="1"/>
  <c r="L125" i="5" s="1"/>
  <c r="J102" i="14"/>
  <c r="F106" i="5" s="1"/>
  <c r="J64" i="14"/>
  <c r="F68" i="5" s="1"/>
  <c r="J115" i="14"/>
  <c r="F119" i="5" s="1"/>
  <c r="J119" i="5" s="1"/>
  <c r="L119" i="5" s="1"/>
  <c r="J114" i="14"/>
  <c r="F118" i="5" s="1"/>
  <c r="J118" i="5" s="1"/>
  <c r="L118" i="5" s="1"/>
  <c r="J11" i="14"/>
  <c r="F15" i="5" s="1"/>
  <c r="J68" i="14"/>
  <c r="F72" i="5" s="1"/>
  <c r="J162" i="14"/>
  <c r="F166" i="5" s="1"/>
  <c r="J166" i="5" s="1"/>
  <c r="L166" i="5" s="1"/>
  <c r="J56" i="14"/>
  <c r="F60" i="5" s="1"/>
  <c r="J60" i="5" s="1"/>
  <c r="L60" i="5" s="1"/>
  <c r="J28" i="14"/>
  <c r="F32" i="5" s="1"/>
  <c r="J161" i="14"/>
  <c r="F165" i="5" s="1"/>
  <c r="J165" i="5" s="1"/>
  <c r="L165" i="5" s="1"/>
  <c r="J57" i="14"/>
  <c r="F61" i="5" s="1"/>
  <c r="J61" i="5" s="1"/>
  <c r="L61" i="5" s="1"/>
  <c r="J100" i="14"/>
  <c r="F104" i="5" s="1"/>
  <c r="J104" i="5" s="1"/>
  <c r="L104" i="5" s="1"/>
  <c r="J58" i="14"/>
  <c r="F62" i="5" s="1"/>
  <c r="J59" i="14"/>
  <c r="F63" i="5" s="1"/>
  <c r="J63" i="5" s="1"/>
  <c r="L63" i="5" s="1"/>
  <c r="J50" i="14"/>
  <c r="F54" i="5" s="1"/>
  <c r="J54" i="5" s="1"/>
  <c r="L54" i="5" s="1"/>
  <c r="J138" i="14"/>
  <c r="F142" i="5" s="1"/>
  <c r="J142" i="5" s="1"/>
  <c r="L142" i="5" s="1"/>
  <c r="J55" i="14"/>
  <c r="F59" i="5" s="1"/>
  <c r="J59" i="5" s="1"/>
  <c r="L59" i="5" s="1"/>
  <c r="J54" i="14"/>
  <c r="F58" i="5" s="1"/>
  <c r="J58" i="5" s="1"/>
  <c r="L58" i="5" s="1"/>
  <c r="J127" i="14"/>
  <c r="F131" i="5" s="1"/>
  <c r="J131" i="5" s="1"/>
  <c r="L131" i="5" s="1"/>
  <c r="J140" i="14"/>
  <c r="F144" i="5" s="1"/>
  <c r="J144" i="5" s="1"/>
  <c r="L144" i="5" s="1"/>
  <c r="J86" i="14"/>
  <c r="F90" i="5" s="1"/>
  <c r="J90" i="5" s="1"/>
  <c r="L90" i="5" s="1"/>
  <c r="J87" i="14"/>
  <c r="F91" i="5" s="1"/>
  <c r="J91" i="5" s="1"/>
  <c r="L91" i="5" s="1"/>
  <c r="J38" i="14"/>
  <c r="F42" i="5" s="1"/>
  <c r="J42" i="5" s="1"/>
  <c r="L42" i="5" s="1"/>
  <c r="J67" i="14"/>
  <c r="F71" i="5" s="1"/>
  <c r="J71" i="5" s="1"/>
  <c r="L71" i="5" s="1"/>
  <c r="J88" i="14"/>
  <c r="F92" i="5" s="1"/>
  <c r="J89" i="14"/>
  <c r="F93" i="5" s="1"/>
  <c r="J93" i="5" s="1"/>
  <c r="L93" i="5" s="1"/>
  <c r="J90" i="14"/>
  <c r="F94" i="5" s="1"/>
  <c r="J94" i="5" s="1"/>
  <c r="L94" i="5" s="1"/>
  <c r="J91" i="14"/>
  <c r="F95" i="5" s="1"/>
  <c r="J95" i="5" s="1"/>
  <c r="L95" i="5" s="1"/>
  <c r="J92" i="14"/>
  <c r="F96" i="5" s="1"/>
  <c r="J96" i="5" s="1"/>
  <c r="L96" i="5" s="1"/>
  <c r="J93" i="14"/>
  <c r="F97" i="5" s="1"/>
  <c r="J97" i="5" s="1"/>
  <c r="L97" i="5" s="1"/>
  <c r="J94" i="14"/>
  <c r="F98" i="5" s="1"/>
  <c r="J98" i="5" s="1"/>
  <c r="L98" i="5" s="1"/>
  <c r="J95" i="14"/>
  <c r="F99" i="5" s="1"/>
  <c r="J99" i="5" s="1"/>
  <c r="L99" i="5" s="1"/>
  <c r="J96" i="14"/>
  <c r="F100" i="5" s="1"/>
  <c r="J100" i="5" s="1"/>
  <c r="L100" i="5" s="1"/>
  <c r="J85" i="14"/>
  <c r="F89" i="5" s="1"/>
  <c r="J89" i="5" s="1"/>
  <c r="L89" i="5" s="1"/>
  <c r="J168" i="14"/>
  <c r="F172" i="5" s="1"/>
  <c r="J172" i="5" s="1"/>
  <c r="L172" i="5" s="1"/>
  <c r="J157" i="14"/>
  <c r="F161" i="5" s="1"/>
  <c r="J161" i="5" s="1"/>
  <c r="L161" i="5" s="1"/>
  <c r="J31" i="14"/>
  <c r="F35" i="5" s="1"/>
  <c r="J35" i="5" s="1"/>
  <c r="L35" i="5" s="1"/>
  <c r="J32" i="14"/>
  <c r="F36" i="5" s="1"/>
  <c r="J33" i="14"/>
  <c r="F37" i="5" s="1"/>
  <c r="J35" i="14"/>
  <c r="F39" i="5" s="1"/>
  <c r="J62" i="14"/>
  <c r="F66" i="5" s="1"/>
  <c r="J66" i="5" s="1"/>
  <c r="L66" i="5" s="1"/>
  <c r="J164" i="14"/>
  <c r="F168" i="5" s="1"/>
  <c r="J76" i="14"/>
  <c r="F80" i="5" s="1"/>
  <c r="J80" i="5" s="1"/>
  <c r="L80" i="5" s="1"/>
  <c r="J147" i="14"/>
  <c r="F151" i="5" s="1"/>
  <c r="J151" i="5" s="1"/>
  <c r="L151" i="5" s="1"/>
  <c r="J155" i="14"/>
  <c r="F159" i="5" s="1"/>
  <c r="J159" i="5" s="1"/>
  <c r="L159" i="5" s="1"/>
  <c r="J36" i="14"/>
  <c r="F40" i="5" s="1"/>
  <c r="J103" i="14"/>
  <c r="F107" i="5" s="1"/>
  <c r="J107" i="5" s="1"/>
  <c r="L107" i="5" s="1"/>
  <c r="J146" i="14"/>
  <c r="F150" i="5" s="1"/>
  <c r="J106" i="14"/>
  <c r="F110" i="5" s="1"/>
  <c r="J110" i="5" s="1"/>
  <c r="L110" i="5" s="1"/>
  <c r="J30" i="14"/>
  <c r="F34" i="5" s="1"/>
  <c r="J34" i="5" s="1"/>
  <c r="L34" i="5" s="1"/>
  <c r="J135" i="14"/>
  <c r="F139" i="5" s="1"/>
  <c r="J139" i="5" s="1"/>
  <c r="L139" i="5" s="1"/>
  <c r="J66" i="14"/>
  <c r="F70" i="5" s="1"/>
  <c r="J41" i="14"/>
  <c r="F45" i="5" s="1"/>
  <c r="J45" i="5" s="1"/>
  <c r="L45" i="5" s="1"/>
  <c r="J40" i="14"/>
  <c r="F44" i="5" s="1"/>
  <c r="J44" i="5" s="1"/>
  <c r="L44" i="5" s="1"/>
  <c r="J97" i="14"/>
  <c r="F101" i="5" s="1"/>
  <c r="J104" i="14"/>
  <c r="F108" i="5" s="1"/>
  <c r="J143" i="14"/>
  <c r="F147" i="5" s="1"/>
  <c r="J147" i="5" s="1"/>
  <c r="L147" i="5" s="1"/>
  <c r="J152" i="14"/>
  <c r="F156" i="5" s="1"/>
  <c r="J156" i="5" s="1"/>
  <c r="L156" i="5" s="1"/>
  <c r="J159" i="14"/>
  <c r="F163" i="5" s="1"/>
  <c r="J167" i="14"/>
  <c r="F171" i="5" s="1"/>
  <c r="J13" i="14"/>
  <c r="F17" i="5" s="1"/>
  <c r="J17" i="5" s="1"/>
  <c r="L17" i="5" s="1"/>
  <c r="J153" i="14"/>
  <c r="F157" i="5" s="1"/>
  <c r="J157" i="5" s="1"/>
  <c r="L157" i="5" s="1"/>
  <c r="J134" i="14"/>
  <c r="F138" i="5" s="1"/>
  <c r="J16" i="14"/>
  <c r="F20" i="5" s="1"/>
  <c r="J156" i="14"/>
  <c r="F160" i="5" s="1"/>
  <c r="J160" i="5" s="1"/>
  <c r="L160" i="5" s="1"/>
  <c r="J116" i="14"/>
  <c r="F120" i="5" s="1"/>
  <c r="J120" i="5" s="1"/>
  <c r="L120" i="5" s="1"/>
  <c r="J120" i="14"/>
  <c r="F124" i="5" s="1"/>
  <c r="J112" i="14"/>
  <c r="F116" i="5" s="1"/>
  <c r="J107" i="14"/>
  <c r="F111" i="5" s="1"/>
  <c r="J158" i="14"/>
  <c r="F162" i="5" s="1"/>
  <c r="J165" i="14"/>
  <c r="F169" i="5" s="1"/>
  <c r="J169" i="5" s="1"/>
  <c r="L169" i="5" s="1"/>
  <c r="J119" i="14"/>
  <c r="F123" i="5" s="1"/>
  <c r="J123" i="14"/>
  <c r="F127" i="5" s="1"/>
  <c r="J127" i="5" s="1"/>
  <c r="L127" i="5" s="1"/>
  <c r="J37" i="14"/>
  <c r="F41" i="5" s="1"/>
  <c r="J124" i="14"/>
  <c r="F128" i="5" s="1"/>
  <c r="J122" i="14"/>
  <c r="F126" i="5" s="1"/>
  <c r="J126" i="5" s="1"/>
  <c r="L126" i="5" s="1"/>
  <c r="J125" i="14"/>
  <c r="F129" i="5" s="1"/>
  <c r="J129" i="5" s="1"/>
  <c r="L129" i="5" s="1"/>
  <c r="J126" i="14"/>
  <c r="F130" i="5" s="1"/>
  <c r="J111" i="14"/>
  <c r="F115" i="5" s="1"/>
  <c r="J115" i="5" s="1"/>
  <c r="L115" i="5" s="1"/>
  <c r="J17" i="14"/>
  <c r="F21" i="5" s="1"/>
  <c r="J118" i="14"/>
  <c r="F122" i="5" s="1"/>
  <c r="J129" i="14"/>
  <c r="F133" i="5" s="1"/>
  <c r="J39" i="14"/>
  <c r="F43" i="5" s="1"/>
  <c r="J43" i="5" s="1"/>
  <c r="L43" i="5" s="1"/>
  <c r="J51" i="14"/>
  <c r="F55" i="5" s="1"/>
  <c r="J130" i="14"/>
  <c r="F134" i="5" s="1"/>
  <c r="J53" i="14"/>
  <c r="F57" i="5" s="1"/>
  <c r="J57" i="5" s="1"/>
  <c r="L57" i="5" s="1"/>
  <c r="J98" i="14"/>
  <c r="F102" i="5" s="1"/>
  <c r="J102" i="5" s="1"/>
  <c r="L102" i="5" s="1"/>
  <c r="J101" i="14"/>
  <c r="F105" i="5" s="1"/>
  <c r="J132" i="14"/>
  <c r="F136" i="5" s="1"/>
  <c r="J29" i="14"/>
  <c r="F33" i="5" s="1"/>
  <c r="J33" i="5" s="1"/>
  <c r="L33" i="5" s="1"/>
  <c r="J131" i="14"/>
  <c r="F135" i="5" s="1"/>
  <c r="J135" i="5" s="1"/>
  <c r="L135" i="5" s="1"/>
  <c r="J63" i="14"/>
  <c r="F67" i="5" s="1"/>
  <c r="J67" i="5" s="1"/>
  <c r="L67" i="5" s="1"/>
  <c r="J109" i="14"/>
  <c r="F113" i="5" s="1"/>
  <c r="J113" i="5" s="1"/>
  <c r="L113" i="5" s="1"/>
  <c r="J110" i="14"/>
  <c r="F114" i="5" s="1"/>
  <c r="J114" i="5" s="1"/>
  <c r="L114" i="5" s="1"/>
  <c r="J142" i="14"/>
  <c r="F146" i="5" s="1"/>
  <c r="J128" i="14"/>
  <c r="F132" i="5" s="1"/>
  <c r="J48" i="14"/>
  <c r="F52" i="5" s="1"/>
  <c r="J52" i="5" s="1"/>
  <c r="L52" i="5" s="1"/>
  <c r="J99" i="14"/>
  <c r="F103" i="5" s="1"/>
  <c r="J103" i="5" s="1"/>
  <c r="L103" i="5" s="1"/>
  <c r="J117" i="14"/>
  <c r="F121" i="5" s="1"/>
  <c r="J14" i="14"/>
  <c r="F18" i="5" s="1"/>
  <c r="J18" i="5" s="1"/>
  <c r="L18" i="5" s="1"/>
  <c r="J12" i="14"/>
  <c r="F16" i="5" s="1"/>
  <c r="J27" i="14"/>
  <c r="F31" i="5" s="1"/>
  <c r="J31" i="5" s="1"/>
  <c r="L31" i="5" s="1"/>
  <c r="J84" i="14"/>
  <c r="F88" i="5" s="1"/>
  <c r="J88" i="5" s="1"/>
  <c r="L88" i="5" s="1"/>
  <c r="J26" i="14"/>
  <c r="F30" i="5" s="1"/>
  <c r="J30" i="5" s="1"/>
  <c r="L30" i="5" s="1"/>
  <c r="J154" i="14"/>
  <c r="F158" i="5" s="1"/>
  <c r="J7" i="14"/>
  <c r="F11" i="5" s="1"/>
  <c r="J11" i="5" s="1"/>
  <c r="L11" i="5" s="1"/>
  <c r="J20" i="14"/>
  <c r="F24" i="5" s="1"/>
  <c r="J24" i="5" s="1"/>
  <c r="L24" i="5" s="1"/>
  <c r="J69" i="14"/>
  <c r="F73" i="5" s="1"/>
  <c r="J73" i="5" s="1"/>
  <c r="L73" i="5" s="1"/>
  <c r="J60" i="14"/>
  <c r="F64" i="5" s="1"/>
  <c r="J72" i="14"/>
  <c r="F76" i="5" s="1"/>
  <c r="J76" i="5" s="1"/>
  <c r="L76" i="5" s="1"/>
  <c r="J70" i="14"/>
  <c r="F74" i="5" s="1"/>
  <c r="J71" i="14"/>
  <c r="F75" i="5" s="1"/>
  <c r="J75" i="5" s="1"/>
  <c r="L75" i="5" s="1"/>
  <c r="J18" i="14"/>
  <c r="F22" i="5" s="1"/>
  <c r="J74" i="14"/>
  <c r="F78" i="5" s="1"/>
  <c r="J65" i="14"/>
  <c r="F69" i="5" s="1"/>
  <c r="J69" i="5" s="1"/>
  <c r="L69" i="5" s="1"/>
  <c r="J19" i="14"/>
  <c r="F23" i="5" s="1"/>
  <c r="J78" i="14"/>
  <c r="F82" i="5" s="1"/>
  <c r="J79" i="14"/>
  <c r="F83" i="5" s="1"/>
  <c r="J83" i="5" s="1"/>
  <c r="L83" i="5" s="1"/>
  <c r="J148" i="14"/>
  <c r="F152" i="5" s="1"/>
  <c r="J152" i="5" s="1"/>
  <c r="L152" i="5" s="1"/>
  <c r="J149" i="14"/>
  <c r="F153" i="5" s="1"/>
  <c r="J150" i="14"/>
  <c r="F154" i="5" s="1"/>
  <c r="J154" i="5" s="1"/>
  <c r="L154" i="5" s="1"/>
  <c r="J151" i="14"/>
  <c r="F155" i="5" s="1"/>
  <c r="J169" i="14"/>
  <c r="F173" i="5" s="1"/>
  <c r="J173" i="5" s="1"/>
  <c r="L173" i="5" s="1"/>
  <c r="J81" i="14"/>
  <c r="F85" i="5" s="1"/>
  <c r="J85" i="5" s="1"/>
  <c r="L85" i="5" s="1"/>
  <c r="J80" i="14"/>
  <c r="F84" i="5" s="1"/>
  <c r="J84" i="5" s="1"/>
  <c r="L84" i="5" s="1"/>
  <c r="H170" i="14"/>
  <c r="F170" i="14"/>
  <c r="P170" i="14"/>
  <c r="J170" i="14" l="1"/>
  <c r="R170" i="14"/>
  <c r="N170" i="14"/>
  <c r="J71" i="18" l="1"/>
  <c r="W172" i="1"/>
  <c r="U173" i="1" l="1"/>
  <c r="K7" i="13" l="1"/>
  <c r="Q7" i="13"/>
  <c r="P174" i="5"/>
  <c r="H174" i="5"/>
  <c r="F174" i="5"/>
  <c r="F177" i="5" s="1"/>
  <c r="H71" i="18" l="1"/>
  <c r="F71" i="18"/>
  <c r="R71" i="18"/>
  <c r="P71" i="18"/>
  <c r="L71" i="18"/>
  <c r="N24" i="18"/>
  <c r="D48" i="5" s="1"/>
  <c r="J48" i="5" s="1"/>
  <c r="L48" i="5" s="1"/>
  <c r="N35" i="18"/>
  <c r="D78" i="5" s="1"/>
  <c r="J78" i="5" s="1"/>
  <c r="L78" i="5" s="1"/>
  <c r="N29" i="18"/>
  <c r="D64" i="5" s="1"/>
  <c r="J64" i="5" s="1"/>
  <c r="L64" i="5" s="1"/>
  <c r="N40" i="18"/>
  <c r="D101" i="5" s="1"/>
  <c r="J101" i="5" s="1"/>
  <c r="L101" i="5" s="1"/>
  <c r="N36" i="18"/>
  <c r="D81" i="5" s="1"/>
  <c r="J81" i="5" s="1"/>
  <c r="L81" i="5" s="1"/>
  <c r="N69" i="18"/>
  <c r="D171" i="5" s="1"/>
  <c r="J171" i="5" s="1"/>
  <c r="L171" i="5" s="1"/>
  <c r="N54" i="18"/>
  <c r="D130" i="5" s="1"/>
  <c r="J130" i="5" s="1"/>
  <c r="L130" i="5" s="1"/>
  <c r="N39" i="18"/>
  <c r="D92" i="5" s="1"/>
  <c r="J92" i="5" s="1"/>
  <c r="L92" i="5" s="1"/>
  <c r="N8" i="18"/>
  <c r="D14" i="5" s="1"/>
  <c r="N60" i="18"/>
  <c r="D143" i="5" s="1"/>
  <c r="J143" i="5" s="1"/>
  <c r="L143" i="5" s="1"/>
  <c r="N30" i="18"/>
  <c r="D65" i="5" s="1"/>
  <c r="J65" i="5" s="1"/>
  <c r="L65" i="5" s="1"/>
  <c r="N67" i="18"/>
  <c r="D163" i="5" s="1"/>
  <c r="J163" i="5" s="1"/>
  <c r="L163" i="5" s="1"/>
  <c r="N12" i="18"/>
  <c r="D20" i="5" s="1"/>
  <c r="J20" i="5" s="1"/>
  <c r="L20" i="5" s="1"/>
  <c r="N47" i="18"/>
  <c r="D116" i="5" s="1"/>
  <c r="J116" i="5" s="1"/>
  <c r="L116" i="5" s="1"/>
  <c r="N9" i="18"/>
  <c r="D15" i="5" s="1"/>
  <c r="J15" i="5" s="1"/>
  <c r="L15" i="5" s="1"/>
  <c r="N42" i="18"/>
  <c r="D106" i="5" s="1"/>
  <c r="J106" i="5" s="1"/>
  <c r="L106" i="5" s="1"/>
  <c r="N44" i="18"/>
  <c r="D109" i="5" s="1"/>
  <c r="J109" i="5" s="1"/>
  <c r="L109" i="5" s="1"/>
  <c r="N59" i="18"/>
  <c r="D138" i="5" s="1"/>
  <c r="J138" i="5" s="1"/>
  <c r="L138" i="5" s="1"/>
  <c r="N21" i="18"/>
  <c r="D39" i="5" s="1"/>
  <c r="J39" i="5" s="1"/>
  <c r="L39" i="5" s="1"/>
  <c r="N53" i="18"/>
  <c r="D128" i="5" s="1"/>
  <c r="J128" i="5" s="1"/>
  <c r="L128" i="5" s="1"/>
  <c r="N41" i="18"/>
  <c r="D105" i="5" s="1"/>
  <c r="J105" i="5" s="1"/>
  <c r="L105" i="5" s="1"/>
  <c r="N45" i="18"/>
  <c r="D111" i="5" s="1"/>
  <c r="J111" i="5" s="1"/>
  <c r="L111" i="5" s="1"/>
  <c r="N32" i="18"/>
  <c r="D70" i="5" s="1"/>
  <c r="J70" i="5" s="1"/>
  <c r="L70" i="5" s="1"/>
  <c r="N27" i="18"/>
  <c r="D55" i="5" s="1"/>
  <c r="J55" i="5" s="1"/>
  <c r="L55" i="5" s="1"/>
  <c r="N31" i="18"/>
  <c r="D68" i="5" s="1"/>
  <c r="J68" i="5" s="1"/>
  <c r="L68" i="5" s="1"/>
  <c r="N13" i="18"/>
  <c r="D21" i="5" s="1"/>
  <c r="J21" i="5" s="1"/>
  <c r="L21" i="5" s="1"/>
  <c r="N62" i="18"/>
  <c r="D150" i="5" s="1"/>
  <c r="J150" i="5" s="1"/>
  <c r="L150" i="5" s="1"/>
  <c r="N22" i="18"/>
  <c r="D40" i="5" s="1"/>
  <c r="J40" i="5" s="1"/>
  <c r="L40" i="5" s="1"/>
  <c r="N63" i="18"/>
  <c r="D153" i="5" s="1"/>
  <c r="J153" i="5" s="1"/>
  <c r="L153" i="5" s="1"/>
  <c r="N33" i="18"/>
  <c r="D72" i="5" s="1"/>
  <c r="J72" i="5" s="1"/>
  <c r="L72" i="5" s="1"/>
  <c r="N51" i="18"/>
  <c r="D123" i="5" s="1"/>
  <c r="J123" i="5" s="1"/>
  <c r="L123" i="5" s="1"/>
  <c r="N15" i="18"/>
  <c r="D23" i="5" s="1"/>
  <c r="J23" i="5" s="1"/>
  <c r="L23" i="5" s="1"/>
  <c r="N52" i="18"/>
  <c r="D124" i="5" s="1"/>
  <c r="J124" i="5" s="1"/>
  <c r="L124" i="5" s="1"/>
  <c r="N17" i="18"/>
  <c r="D28" i="5" s="1"/>
  <c r="J28" i="5" s="1"/>
  <c r="L28" i="5" s="1"/>
  <c r="N68" i="18"/>
  <c r="D168" i="5" s="1"/>
  <c r="J168" i="5" s="1"/>
  <c r="L168" i="5" s="1"/>
  <c r="N19" i="18"/>
  <c r="D36" i="5" s="1"/>
  <c r="J36" i="5" s="1"/>
  <c r="L36" i="5" s="1"/>
  <c r="N16" i="18"/>
  <c r="D27" i="5" s="1"/>
  <c r="J27" i="5" s="1"/>
  <c r="L27" i="5" s="1"/>
  <c r="N65" i="18"/>
  <c r="D158" i="5" s="1"/>
  <c r="J158" i="5" s="1"/>
  <c r="L158" i="5" s="1"/>
  <c r="N46" i="18"/>
  <c r="D112" i="5" s="1"/>
  <c r="J112" i="5" s="1"/>
  <c r="L112" i="5" s="1"/>
  <c r="N28" i="18"/>
  <c r="D56" i="5" s="1"/>
  <c r="J56" i="5" s="1"/>
  <c r="L56" i="5" s="1"/>
  <c r="N50" i="18"/>
  <c r="D122" i="5" s="1"/>
  <c r="J122" i="5" s="1"/>
  <c r="L122" i="5" s="1"/>
  <c r="N34" i="18"/>
  <c r="D74" i="5" s="1"/>
  <c r="J74" i="5" s="1"/>
  <c r="L74" i="5" s="1"/>
  <c r="N55" i="18"/>
  <c r="D132" i="5" s="1"/>
  <c r="J132" i="5" s="1"/>
  <c r="L132" i="5" s="1"/>
  <c r="N56" i="18"/>
  <c r="D133" i="5" s="1"/>
  <c r="J133" i="5" s="1"/>
  <c r="L133" i="5" s="1"/>
  <c r="N57" i="18"/>
  <c r="D134" i="5" s="1"/>
  <c r="J134" i="5" s="1"/>
  <c r="L134" i="5" s="1"/>
  <c r="N10" i="18"/>
  <c r="D16" i="5" s="1"/>
  <c r="J16" i="5" s="1"/>
  <c r="L16" i="5" s="1"/>
  <c r="N58" i="18"/>
  <c r="D136" i="5" s="1"/>
  <c r="J136" i="5" s="1"/>
  <c r="L136" i="5" s="1"/>
  <c r="N66" i="18"/>
  <c r="D162" i="5" s="1"/>
  <c r="J162" i="5" s="1"/>
  <c r="L162" i="5" s="1"/>
  <c r="N38" i="18"/>
  <c r="D86" i="5" s="1"/>
  <c r="J86" i="5" s="1"/>
  <c r="L86" i="5" s="1"/>
  <c r="N61" i="18"/>
  <c r="D146" i="5" s="1"/>
  <c r="J146" i="5" s="1"/>
  <c r="L146" i="5" s="1"/>
  <c r="N26" i="18"/>
  <c r="D51" i="5" s="1"/>
  <c r="J51" i="5" s="1"/>
  <c r="L51" i="5" s="1"/>
  <c r="N18" i="18"/>
  <c r="D32" i="5" s="1"/>
  <c r="J32" i="5" s="1"/>
  <c r="L32" i="5" s="1"/>
  <c r="N14" i="18"/>
  <c r="D22" i="5" s="1"/>
  <c r="J22" i="5" s="1"/>
  <c r="L22" i="5" s="1"/>
  <c r="N11" i="18"/>
  <c r="D19" i="5" s="1"/>
  <c r="J19" i="5" s="1"/>
  <c r="L19" i="5" s="1"/>
  <c r="N37" i="18"/>
  <c r="D82" i="5" s="1"/>
  <c r="J82" i="5" s="1"/>
  <c r="L82" i="5" s="1"/>
  <c r="N25" i="18"/>
  <c r="D50" i="5" s="1"/>
  <c r="J50" i="5" s="1"/>
  <c r="L50" i="5" s="1"/>
  <c r="N20" i="18"/>
  <c r="D37" i="5" s="1"/>
  <c r="J37" i="5" s="1"/>
  <c r="L37" i="5" s="1"/>
  <c r="N48" i="18"/>
  <c r="D117" i="5" s="1"/>
  <c r="J117" i="5" s="1"/>
  <c r="L117" i="5" s="1"/>
  <c r="N49" i="18"/>
  <c r="D121" i="5" s="1"/>
  <c r="J121" i="5" s="1"/>
  <c r="L121" i="5" s="1"/>
  <c r="N23" i="18"/>
  <c r="D41" i="5" s="1"/>
  <c r="J41" i="5" s="1"/>
  <c r="L41" i="5" s="1"/>
  <c r="N43" i="18"/>
  <c r="D108" i="5" s="1"/>
  <c r="J108" i="5" s="1"/>
  <c r="L108" i="5" s="1"/>
  <c r="N64" i="18"/>
  <c r="D155" i="5" s="1"/>
  <c r="J155" i="5" s="1"/>
  <c r="L155" i="5" s="1"/>
  <c r="T36" i="18"/>
  <c r="N81" i="5" s="1"/>
  <c r="T69" i="18"/>
  <c r="N171" i="5" s="1"/>
  <c r="T54" i="18"/>
  <c r="N130" i="5" s="1"/>
  <c r="T39" i="18"/>
  <c r="N92" i="5" s="1"/>
  <c r="T8" i="18"/>
  <c r="N14" i="5" s="1"/>
  <c r="T60" i="18"/>
  <c r="N143" i="5" s="1"/>
  <c r="T30" i="18"/>
  <c r="N65" i="5" s="1"/>
  <c r="T67" i="18"/>
  <c r="N163" i="5" s="1"/>
  <c r="T12" i="18"/>
  <c r="N20" i="5" s="1"/>
  <c r="T47" i="18"/>
  <c r="N116" i="5" s="1"/>
  <c r="T9" i="18"/>
  <c r="N15" i="5" s="1"/>
  <c r="T42" i="18"/>
  <c r="N106" i="5" s="1"/>
  <c r="T44" i="18"/>
  <c r="N109" i="5" s="1"/>
  <c r="T59" i="18"/>
  <c r="N138" i="5" s="1"/>
  <c r="T21" i="18"/>
  <c r="N39" i="5" s="1"/>
  <c r="T53" i="18"/>
  <c r="N128" i="5" s="1"/>
  <c r="T41" i="18"/>
  <c r="N105" i="5" s="1"/>
  <c r="T45" i="18"/>
  <c r="N111" i="5" s="1"/>
  <c r="T32" i="18"/>
  <c r="N70" i="5" s="1"/>
  <c r="T27" i="18"/>
  <c r="N55" i="5" s="1"/>
  <c r="T31" i="18"/>
  <c r="N68" i="5" s="1"/>
  <c r="T13" i="18"/>
  <c r="N21" i="5" s="1"/>
  <c r="T62" i="18"/>
  <c r="N150" i="5" s="1"/>
  <c r="T22" i="18"/>
  <c r="N40" i="5" s="1"/>
  <c r="T63" i="18"/>
  <c r="N153" i="5" s="1"/>
  <c r="T33" i="18"/>
  <c r="N72" i="5" s="1"/>
  <c r="T51" i="18"/>
  <c r="N123" i="5" s="1"/>
  <c r="T15" i="18"/>
  <c r="N23" i="5" s="1"/>
  <c r="T52" i="18"/>
  <c r="N124" i="5" s="1"/>
  <c r="T17" i="18"/>
  <c r="N28" i="5" s="1"/>
  <c r="T68" i="18"/>
  <c r="N168" i="5" s="1"/>
  <c r="T19" i="18"/>
  <c r="N36" i="5" s="1"/>
  <c r="T16" i="18"/>
  <c r="N27" i="5" s="1"/>
  <c r="T65" i="18"/>
  <c r="N158" i="5" s="1"/>
  <c r="T46" i="18"/>
  <c r="N112" i="5" s="1"/>
  <c r="T28" i="18"/>
  <c r="N56" i="5" s="1"/>
  <c r="T50" i="18"/>
  <c r="N122" i="5" s="1"/>
  <c r="T34" i="18"/>
  <c r="N74" i="5" s="1"/>
  <c r="T55" i="18"/>
  <c r="N132" i="5" s="1"/>
  <c r="T56" i="18"/>
  <c r="N133" i="5" s="1"/>
  <c r="T57" i="18"/>
  <c r="N134" i="5" s="1"/>
  <c r="T10" i="18"/>
  <c r="N16" i="5" s="1"/>
  <c r="T58" i="18"/>
  <c r="N136" i="5" s="1"/>
  <c r="T66" i="18"/>
  <c r="N162" i="5" s="1"/>
  <c r="T38" i="18"/>
  <c r="N86" i="5" s="1"/>
  <c r="T61" i="18"/>
  <c r="N146" i="5" s="1"/>
  <c r="T26" i="18"/>
  <c r="N51" i="5" s="1"/>
  <c r="T18" i="18"/>
  <c r="N32" i="5" s="1"/>
  <c r="T14" i="18"/>
  <c r="N22" i="5" s="1"/>
  <c r="T11" i="18"/>
  <c r="N19" i="5" s="1"/>
  <c r="T37" i="18"/>
  <c r="N82" i="5" s="1"/>
  <c r="T25" i="18"/>
  <c r="N50" i="5" s="1"/>
  <c r="T20" i="18"/>
  <c r="N37" i="5" s="1"/>
  <c r="T48" i="18"/>
  <c r="N117" i="5" s="1"/>
  <c r="T49" i="18"/>
  <c r="N121" i="5" s="1"/>
  <c r="T23" i="18"/>
  <c r="N41" i="5" s="1"/>
  <c r="T43" i="18"/>
  <c r="N108" i="5" s="1"/>
  <c r="T24" i="18"/>
  <c r="N48" i="5" s="1"/>
  <c r="T35" i="18"/>
  <c r="N78" i="5" s="1"/>
  <c r="T29" i="18"/>
  <c r="N64" i="5" s="1"/>
  <c r="T40" i="18"/>
  <c r="N101" i="5" s="1"/>
  <c r="J14" i="5" l="1"/>
  <c r="D174" i="5"/>
  <c r="N71" i="18"/>
  <c r="AG9" i="17"/>
  <c r="S9" i="2"/>
  <c r="W143" i="1"/>
  <c r="W69" i="1"/>
  <c r="W95" i="1"/>
  <c r="W27" i="1"/>
  <c r="W50" i="1"/>
  <c r="W132" i="1"/>
  <c r="W159" i="1"/>
  <c r="W157" i="1"/>
  <c r="W152" i="1"/>
  <c r="W110" i="1"/>
  <c r="W19" i="1"/>
  <c r="W113" i="1"/>
  <c r="W119" i="1"/>
  <c r="W112" i="1"/>
  <c r="W55" i="1"/>
  <c r="W94" i="1"/>
  <c r="W108" i="1"/>
  <c r="W96" i="1"/>
  <c r="W88" i="1"/>
  <c r="W31" i="1"/>
  <c r="W14" i="1"/>
  <c r="W22" i="1"/>
  <c r="W29" i="1"/>
  <c r="W167" i="1"/>
  <c r="W25" i="1"/>
  <c r="W129" i="1"/>
  <c r="W150" i="1"/>
  <c r="W32" i="1"/>
  <c r="W68" i="1"/>
  <c r="W10" i="1"/>
  <c r="W120" i="1"/>
  <c r="W163" i="1"/>
  <c r="W85" i="1"/>
  <c r="W87" i="1"/>
  <c r="W78" i="1"/>
  <c r="W107" i="1"/>
  <c r="W80" i="1"/>
  <c r="W39" i="1"/>
  <c r="W134" i="1"/>
  <c r="W59" i="1"/>
  <c r="W20" i="1"/>
  <c r="W54" i="1"/>
  <c r="W155" i="1"/>
  <c r="W56" i="1"/>
  <c r="W171" i="1"/>
  <c r="W83" i="1"/>
  <c r="W64" i="1"/>
  <c r="W154" i="1"/>
  <c r="W122" i="1"/>
  <c r="W125" i="1"/>
  <c r="W170" i="1"/>
  <c r="W23" i="1"/>
  <c r="W90" i="1"/>
  <c r="W142" i="1"/>
  <c r="W71" i="1"/>
  <c r="W62" i="1"/>
  <c r="W105" i="1"/>
  <c r="W47" i="1"/>
  <c r="W57" i="1"/>
  <c r="W166" i="1"/>
  <c r="W26" i="1"/>
  <c r="W135" i="1"/>
  <c r="W169" i="1"/>
  <c r="W114" i="1"/>
  <c r="W109" i="1"/>
  <c r="W153" i="1"/>
  <c r="W49" i="1"/>
  <c r="W82" i="1"/>
  <c r="W81" i="1"/>
  <c r="W76" i="1"/>
  <c r="W123" i="1"/>
  <c r="W77" i="1"/>
  <c r="W53" i="1"/>
  <c r="W130" i="1"/>
  <c r="W115" i="1"/>
  <c r="W103" i="1"/>
  <c r="W131" i="1"/>
  <c r="W63" i="1"/>
  <c r="W168" i="1"/>
  <c r="W16" i="1"/>
  <c r="W104" i="1"/>
  <c r="W144" i="1"/>
  <c r="W164" i="1"/>
  <c r="W148" i="1"/>
  <c r="W15" i="1"/>
  <c r="W151" i="1"/>
  <c r="W162" i="1"/>
  <c r="W60" i="1"/>
  <c r="W161" i="1"/>
  <c r="W137" i="1"/>
  <c r="W61" i="1"/>
  <c r="W67" i="1"/>
  <c r="W41" i="1"/>
  <c r="W136" i="1"/>
  <c r="W36" i="1"/>
  <c r="W74" i="1"/>
  <c r="W58" i="1"/>
  <c r="W40" i="1"/>
  <c r="W97" i="1"/>
  <c r="W37" i="1"/>
  <c r="W98" i="1"/>
  <c r="W156" i="1"/>
  <c r="W13" i="1"/>
  <c r="W121" i="1"/>
  <c r="W140" i="1"/>
  <c r="W158" i="1"/>
  <c r="W93" i="1"/>
  <c r="W89" i="1"/>
  <c r="W79" i="1"/>
  <c r="W102" i="1"/>
  <c r="W91" i="1"/>
  <c r="W48" i="1"/>
  <c r="W117" i="1"/>
  <c r="W28" i="1"/>
  <c r="W149" i="1"/>
  <c r="W146" i="1"/>
  <c r="W75" i="1"/>
  <c r="W160" i="1"/>
  <c r="W73" i="1"/>
  <c r="W118" i="1"/>
  <c r="W128" i="1"/>
  <c r="W46" i="1"/>
  <c r="W106" i="1"/>
  <c r="W18" i="1"/>
  <c r="W21" i="1"/>
  <c r="W70" i="1"/>
  <c r="W92" i="1"/>
  <c r="W51" i="1"/>
  <c r="W141" i="1"/>
  <c r="W99" i="1"/>
  <c r="W139" i="1"/>
  <c r="W101" i="1"/>
  <c r="W38" i="1"/>
  <c r="W24" i="1"/>
  <c r="W126" i="1"/>
  <c r="W133" i="1"/>
  <c r="W45" i="1"/>
  <c r="W52" i="1"/>
  <c r="W72" i="1"/>
  <c r="W127" i="1"/>
  <c r="W111" i="1"/>
  <c r="W35" i="1"/>
  <c r="H150" i="15"/>
  <c r="T64" i="18"/>
  <c r="R11" i="15"/>
  <c r="R16" i="5" s="1"/>
  <c r="T16" i="5" s="1"/>
  <c r="V16" i="5" s="1"/>
  <c r="R148" i="15"/>
  <c r="R172" i="5" s="1"/>
  <c r="T172" i="5" s="1"/>
  <c r="V172" i="5" s="1"/>
  <c r="R147" i="15"/>
  <c r="R171" i="5" s="1"/>
  <c r="T171" i="5" s="1"/>
  <c r="V171" i="5" s="1"/>
  <c r="R146" i="15"/>
  <c r="R170" i="5" s="1"/>
  <c r="T170" i="5" s="1"/>
  <c r="V170" i="5" s="1"/>
  <c r="R145" i="15"/>
  <c r="R169" i="5" s="1"/>
  <c r="T169" i="5" s="1"/>
  <c r="V169" i="5" s="1"/>
  <c r="R144" i="15"/>
  <c r="R168" i="5" s="1"/>
  <c r="T168" i="5" s="1"/>
  <c r="V168" i="5" s="1"/>
  <c r="R143" i="15"/>
  <c r="R166" i="5" s="1"/>
  <c r="T166" i="5" s="1"/>
  <c r="V166" i="5" s="1"/>
  <c r="R142" i="15"/>
  <c r="R165" i="5" s="1"/>
  <c r="T165" i="5" s="1"/>
  <c r="V165" i="5" s="1"/>
  <c r="R141" i="15"/>
  <c r="R164" i="5" s="1"/>
  <c r="T164" i="5" s="1"/>
  <c r="V164" i="5" s="1"/>
  <c r="R140" i="15"/>
  <c r="R163" i="5" s="1"/>
  <c r="T163" i="5" s="1"/>
  <c r="V163" i="5" s="1"/>
  <c r="R139" i="15"/>
  <c r="R162" i="5" s="1"/>
  <c r="T162" i="5" s="1"/>
  <c r="V162" i="5" s="1"/>
  <c r="R138" i="15"/>
  <c r="R161" i="5" s="1"/>
  <c r="T161" i="5" s="1"/>
  <c r="V161" i="5" s="1"/>
  <c r="R137" i="15"/>
  <c r="R160" i="5" s="1"/>
  <c r="T160" i="5" s="1"/>
  <c r="V160" i="5" s="1"/>
  <c r="R136" i="15"/>
  <c r="R159" i="5" s="1"/>
  <c r="T159" i="5" s="1"/>
  <c r="V159" i="5" s="1"/>
  <c r="R135" i="15"/>
  <c r="R158" i="5" s="1"/>
  <c r="T158" i="5" s="1"/>
  <c r="V158" i="5" s="1"/>
  <c r="R134" i="15"/>
  <c r="R157" i="5" s="1"/>
  <c r="T157" i="5" s="1"/>
  <c r="V157" i="5" s="1"/>
  <c r="R133" i="15"/>
  <c r="R156" i="5" s="1"/>
  <c r="T156" i="5" s="1"/>
  <c r="V156" i="5" s="1"/>
  <c r="R132" i="15"/>
  <c r="R155" i="5" s="1"/>
  <c r="R131" i="15"/>
  <c r="R154" i="5" s="1"/>
  <c r="T154" i="5" s="1"/>
  <c r="V154" i="5" s="1"/>
  <c r="R130" i="15"/>
  <c r="R153" i="5" s="1"/>
  <c r="T153" i="5" s="1"/>
  <c r="V153" i="5" s="1"/>
  <c r="R129" i="15"/>
  <c r="R152" i="5" s="1"/>
  <c r="T152" i="5" s="1"/>
  <c r="V152" i="5" s="1"/>
  <c r="R128" i="15"/>
  <c r="R151" i="5" s="1"/>
  <c r="T151" i="5" s="1"/>
  <c r="V151" i="5" s="1"/>
  <c r="R127" i="15"/>
  <c r="R150" i="5" s="1"/>
  <c r="T150" i="5" s="1"/>
  <c r="V150" i="5" s="1"/>
  <c r="R126" i="15"/>
  <c r="R148" i="5" s="1"/>
  <c r="T148" i="5" s="1"/>
  <c r="V148" i="5" s="1"/>
  <c r="R125" i="15"/>
  <c r="R146" i="5" s="1"/>
  <c r="T146" i="5" s="1"/>
  <c r="V146" i="5" s="1"/>
  <c r="R124" i="15"/>
  <c r="R145" i="5" s="1"/>
  <c r="T145" i="5" s="1"/>
  <c r="V145" i="5" s="1"/>
  <c r="R123" i="15"/>
  <c r="R144" i="5" s="1"/>
  <c r="T144" i="5" s="1"/>
  <c r="V144" i="5" s="1"/>
  <c r="R122" i="15"/>
  <c r="R143" i="5" s="1"/>
  <c r="T143" i="5" s="1"/>
  <c r="V143" i="5" s="1"/>
  <c r="R121" i="15"/>
  <c r="R142" i="5" s="1"/>
  <c r="T142" i="5" s="1"/>
  <c r="V142" i="5" s="1"/>
  <c r="R120" i="15"/>
  <c r="R141" i="5" s="1"/>
  <c r="T141" i="5" s="1"/>
  <c r="V141" i="5" s="1"/>
  <c r="R119" i="15"/>
  <c r="R139" i="5" s="1"/>
  <c r="T139" i="5" s="1"/>
  <c r="V139" i="5" s="1"/>
  <c r="R118" i="15"/>
  <c r="R138" i="5" s="1"/>
  <c r="T138" i="5" s="1"/>
  <c r="V138" i="5" s="1"/>
  <c r="R117" i="15"/>
  <c r="R137" i="5" s="1"/>
  <c r="T137" i="5" s="1"/>
  <c r="V137" i="5" s="1"/>
  <c r="R116" i="15"/>
  <c r="R136" i="5" s="1"/>
  <c r="T136" i="5" s="1"/>
  <c r="V136" i="5" s="1"/>
  <c r="R115" i="15"/>
  <c r="R135" i="5" s="1"/>
  <c r="T135" i="5" s="1"/>
  <c r="V135" i="5" s="1"/>
  <c r="R114" i="15"/>
  <c r="R134" i="5" s="1"/>
  <c r="T134" i="5" s="1"/>
  <c r="V134" i="5" s="1"/>
  <c r="R113" i="15"/>
  <c r="R133" i="5" s="1"/>
  <c r="T133" i="5" s="1"/>
  <c r="V133" i="5" s="1"/>
  <c r="R112" i="15"/>
  <c r="R132" i="5" s="1"/>
  <c r="T132" i="5" s="1"/>
  <c r="V132" i="5" s="1"/>
  <c r="R111" i="15"/>
  <c r="R131" i="5" s="1"/>
  <c r="T131" i="5" s="1"/>
  <c r="V131" i="5" s="1"/>
  <c r="R110" i="15"/>
  <c r="R130" i="5" s="1"/>
  <c r="T130" i="5" s="1"/>
  <c r="V130" i="5" s="1"/>
  <c r="R109" i="15"/>
  <c r="R129" i="5" s="1"/>
  <c r="T129" i="5" s="1"/>
  <c r="V129" i="5" s="1"/>
  <c r="R108" i="15"/>
  <c r="R128" i="5" s="1"/>
  <c r="T128" i="5" s="1"/>
  <c r="V128" i="5" s="1"/>
  <c r="R107" i="15"/>
  <c r="R127" i="5" s="1"/>
  <c r="T127" i="5" s="1"/>
  <c r="V127" i="5" s="1"/>
  <c r="R106" i="15"/>
  <c r="R125" i="5" s="1"/>
  <c r="T125" i="5" s="1"/>
  <c r="V125" i="5" s="1"/>
  <c r="R105" i="15"/>
  <c r="R124" i="5" s="1"/>
  <c r="T124" i="5" s="1"/>
  <c r="V124" i="5" s="1"/>
  <c r="R104" i="15"/>
  <c r="R123" i="5" s="1"/>
  <c r="T123" i="5" s="1"/>
  <c r="V123" i="5" s="1"/>
  <c r="R103" i="15"/>
  <c r="R122" i="5" s="1"/>
  <c r="T122" i="5" s="1"/>
  <c r="V122" i="5" s="1"/>
  <c r="R102" i="15"/>
  <c r="R121" i="5" s="1"/>
  <c r="T121" i="5" s="1"/>
  <c r="V121" i="5" s="1"/>
  <c r="R101" i="15"/>
  <c r="R120" i="5" s="1"/>
  <c r="T120" i="5" s="1"/>
  <c r="V120" i="5" s="1"/>
  <c r="R100" i="15"/>
  <c r="R119" i="5" s="1"/>
  <c r="T119" i="5" s="1"/>
  <c r="V119" i="5" s="1"/>
  <c r="R99" i="15"/>
  <c r="R117" i="5" s="1"/>
  <c r="T117" i="5" s="1"/>
  <c r="V117" i="5" s="1"/>
  <c r="R98" i="15"/>
  <c r="R116" i="5" s="1"/>
  <c r="T116" i="5" s="1"/>
  <c r="V116" i="5" s="1"/>
  <c r="R96" i="15"/>
  <c r="R114" i="5" s="1"/>
  <c r="T114" i="5" s="1"/>
  <c r="V114" i="5" s="1"/>
  <c r="R97" i="15"/>
  <c r="R115" i="5" s="1"/>
  <c r="T115" i="5" s="1"/>
  <c r="V115" i="5" s="1"/>
  <c r="R95" i="15"/>
  <c r="R113" i="5" s="1"/>
  <c r="T113" i="5" s="1"/>
  <c r="V113" i="5" s="1"/>
  <c r="R94" i="15"/>
  <c r="R112" i="5" s="1"/>
  <c r="T112" i="5" s="1"/>
  <c r="V112" i="5" s="1"/>
  <c r="R93" i="15"/>
  <c r="R111" i="5" s="1"/>
  <c r="T111" i="5" s="1"/>
  <c r="V111" i="5" s="1"/>
  <c r="R92" i="15"/>
  <c r="R110" i="5" s="1"/>
  <c r="T110" i="5" s="1"/>
  <c r="V110" i="5" s="1"/>
  <c r="R91" i="15"/>
  <c r="R109" i="5" s="1"/>
  <c r="T109" i="5" s="1"/>
  <c r="V109" i="5" s="1"/>
  <c r="R90" i="15"/>
  <c r="R108" i="5" s="1"/>
  <c r="T108" i="5" s="1"/>
  <c r="V108" i="5" s="1"/>
  <c r="R89" i="15"/>
  <c r="R107" i="5" s="1"/>
  <c r="T107" i="5" s="1"/>
  <c r="V107" i="5" s="1"/>
  <c r="R88" i="15"/>
  <c r="R106" i="5" s="1"/>
  <c r="T106" i="5" s="1"/>
  <c r="V106" i="5" s="1"/>
  <c r="R87" i="15"/>
  <c r="R105" i="5" s="1"/>
  <c r="T105" i="5" s="1"/>
  <c r="V105" i="5" s="1"/>
  <c r="R86" i="15"/>
  <c r="R104" i="5" s="1"/>
  <c r="T104" i="5" s="1"/>
  <c r="V104" i="5" s="1"/>
  <c r="R85" i="15"/>
  <c r="R103" i="5" s="1"/>
  <c r="T103" i="5" s="1"/>
  <c r="V103" i="5" s="1"/>
  <c r="R84" i="15"/>
  <c r="R101" i="5" s="1"/>
  <c r="T101" i="5" s="1"/>
  <c r="V101" i="5" s="1"/>
  <c r="R83" i="15"/>
  <c r="R100" i="5" s="1"/>
  <c r="T100" i="5" s="1"/>
  <c r="V100" i="5" s="1"/>
  <c r="R82" i="15"/>
  <c r="R99" i="5" s="1"/>
  <c r="T99" i="5" s="1"/>
  <c r="V99" i="5" s="1"/>
  <c r="R81" i="15"/>
  <c r="R98" i="5" s="1"/>
  <c r="T98" i="5" s="1"/>
  <c r="V98" i="5" s="1"/>
  <c r="R80" i="15"/>
  <c r="R97" i="5" s="1"/>
  <c r="T97" i="5" s="1"/>
  <c r="V97" i="5" s="1"/>
  <c r="R79" i="15"/>
  <c r="R96" i="5" s="1"/>
  <c r="T96" i="5" s="1"/>
  <c r="V96" i="5" s="1"/>
  <c r="R78" i="15"/>
  <c r="R95" i="5" s="1"/>
  <c r="T95" i="5" s="1"/>
  <c r="V95" i="5" s="1"/>
  <c r="R77" i="15"/>
  <c r="R94" i="5" s="1"/>
  <c r="T94" i="5" s="1"/>
  <c r="V94" i="5" s="1"/>
  <c r="R76" i="15"/>
  <c r="R93" i="5" s="1"/>
  <c r="T93" i="5" s="1"/>
  <c r="V93" i="5" s="1"/>
  <c r="R75" i="15"/>
  <c r="R92" i="5" s="1"/>
  <c r="T92" i="5" s="1"/>
  <c r="V92" i="5" s="1"/>
  <c r="R74" i="15"/>
  <c r="R91" i="5" s="1"/>
  <c r="T91" i="5" s="1"/>
  <c r="V91" i="5" s="1"/>
  <c r="R73" i="15"/>
  <c r="R90" i="5" s="1"/>
  <c r="T90" i="5" s="1"/>
  <c r="V90" i="5" s="1"/>
  <c r="R72" i="15"/>
  <c r="R89" i="5" s="1"/>
  <c r="T89" i="5" s="1"/>
  <c r="V89" i="5" s="1"/>
  <c r="R71" i="15"/>
  <c r="R86" i="5" s="1"/>
  <c r="T86" i="5" s="1"/>
  <c r="V86" i="5" s="1"/>
  <c r="R70" i="15"/>
  <c r="R84" i="5" s="1"/>
  <c r="T84" i="5" s="1"/>
  <c r="V84" i="5" s="1"/>
  <c r="R69" i="15"/>
  <c r="R83" i="5" s="1"/>
  <c r="T83" i="5" s="1"/>
  <c r="V83" i="5" s="1"/>
  <c r="R68" i="15"/>
  <c r="R82" i="5" s="1"/>
  <c r="T82" i="5" s="1"/>
  <c r="V82" i="5" s="1"/>
  <c r="R67" i="15"/>
  <c r="R81" i="5" s="1"/>
  <c r="T81" i="5" s="1"/>
  <c r="V81" i="5" s="1"/>
  <c r="R66" i="15"/>
  <c r="R80" i="5" s="1"/>
  <c r="T80" i="5" s="1"/>
  <c r="V80" i="5" s="1"/>
  <c r="R65" i="15"/>
  <c r="R79" i="5" s="1"/>
  <c r="T79" i="5" s="1"/>
  <c r="V79" i="5" s="1"/>
  <c r="R64" i="15"/>
  <c r="R78" i="5" s="1"/>
  <c r="T78" i="5" s="1"/>
  <c r="V78" i="5" s="1"/>
  <c r="R63" i="15"/>
  <c r="R77" i="5" s="1"/>
  <c r="T77" i="5" s="1"/>
  <c r="V77" i="5" s="1"/>
  <c r="R62" i="15"/>
  <c r="R76" i="5" s="1"/>
  <c r="T76" i="5" s="1"/>
  <c r="V76" i="5" s="1"/>
  <c r="R61" i="15"/>
  <c r="R75" i="5" s="1"/>
  <c r="T75" i="5" s="1"/>
  <c r="V75" i="5" s="1"/>
  <c r="R60" i="15"/>
  <c r="R74" i="5" s="1"/>
  <c r="T74" i="5" s="1"/>
  <c r="V74" i="5" s="1"/>
  <c r="R59" i="15"/>
  <c r="R73" i="5" s="1"/>
  <c r="T73" i="5" s="1"/>
  <c r="V73" i="5" s="1"/>
  <c r="R58" i="15"/>
  <c r="R72" i="5" s="1"/>
  <c r="T72" i="5" s="1"/>
  <c r="V72" i="5" s="1"/>
  <c r="R57" i="15"/>
  <c r="R71" i="5" s="1"/>
  <c r="T71" i="5" s="1"/>
  <c r="V71" i="5" s="1"/>
  <c r="R56" i="15"/>
  <c r="R70" i="5" s="1"/>
  <c r="T70" i="5" s="1"/>
  <c r="V70" i="5" s="1"/>
  <c r="R55" i="15"/>
  <c r="R69" i="5" s="1"/>
  <c r="T69" i="5" s="1"/>
  <c r="V69" i="5" s="1"/>
  <c r="R54" i="15"/>
  <c r="R68" i="5" s="1"/>
  <c r="T68" i="5" s="1"/>
  <c r="V68" i="5" s="1"/>
  <c r="R53" i="15"/>
  <c r="R65" i="5" s="1"/>
  <c r="T65" i="5" s="1"/>
  <c r="V65" i="5" s="1"/>
  <c r="R52" i="15"/>
  <c r="R64" i="5" s="1"/>
  <c r="T64" i="5" s="1"/>
  <c r="V64" i="5" s="1"/>
  <c r="R51" i="15"/>
  <c r="R63" i="5" s="1"/>
  <c r="T63" i="5" s="1"/>
  <c r="V63" i="5" s="1"/>
  <c r="R50" i="15"/>
  <c r="R62" i="5" s="1"/>
  <c r="T62" i="5" s="1"/>
  <c r="V62" i="5" s="1"/>
  <c r="R49" i="15"/>
  <c r="R61" i="5" s="1"/>
  <c r="T61" i="5" s="1"/>
  <c r="V61" i="5" s="1"/>
  <c r="R48" i="15"/>
  <c r="R60" i="5" s="1"/>
  <c r="T60" i="5" s="1"/>
  <c r="V60" i="5" s="1"/>
  <c r="R47" i="15"/>
  <c r="R59" i="5" s="1"/>
  <c r="T59" i="5" s="1"/>
  <c r="V59" i="5" s="1"/>
  <c r="R46" i="15"/>
  <c r="R58" i="5" s="1"/>
  <c r="T58" i="5" s="1"/>
  <c r="V58" i="5" s="1"/>
  <c r="R45" i="15"/>
  <c r="R57" i="5" s="1"/>
  <c r="T57" i="5" s="1"/>
  <c r="V57" i="5" s="1"/>
  <c r="R44" i="15"/>
  <c r="R56" i="5" s="1"/>
  <c r="T56" i="5" s="1"/>
  <c r="V56" i="5" s="1"/>
  <c r="R43" i="15"/>
  <c r="R55" i="5" s="1"/>
  <c r="T55" i="5" s="1"/>
  <c r="V55" i="5" s="1"/>
  <c r="R42" i="15"/>
  <c r="R54" i="5" s="1"/>
  <c r="T54" i="5" s="1"/>
  <c r="V54" i="5" s="1"/>
  <c r="R41" i="15"/>
  <c r="R53" i="5" s="1"/>
  <c r="T53" i="5" s="1"/>
  <c r="V53" i="5" s="1"/>
  <c r="R40" i="15"/>
  <c r="R52" i="5" s="1"/>
  <c r="T52" i="5" s="1"/>
  <c r="V52" i="5" s="1"/>
  <c r="R39" i="15"/>
  <c r="R51" i="5" s="1"/>
  <c r="T51" i="5" s="1"/>
  <c r="V51" i="5" s="1"/>
  <c r="R38" i="15"/>
  <c r="R50" i="5" s="1"/>
  <c r="T50" i="5" s="1"/>
  <c r="V50" i="5" s="1"/>
  <c r="R37" i="15"/>
  <c r="R49" i="5" s="1"/>
  <c r="T49" i="5" s="1"/>
  <c r="V49" i="5" s="1"/>
  <c r="R36" i="15"/>
  <c r="R48" i="5" s="1"/>
  <c r="T48" i="5" s="1"/>
  <c r="V48" i="5" s="1"/>
  <c r="R35" i="15"/>
  <c r="R47" i="5" s="1"/>
  <c r="T47" i="5" s="1"/>
  <c r="V47" i="5" s="1"/>
  <c r="R34" i="15"/>
  <c r="R46" i="5" s="1"/>
  <c r="T46" i="5" s="1"/>
  <c r="V46" i="5" s="1"/>
  <c r="R33" i="15"/>
  <c r="R42" i="5" s="1"/>
  <c r="T42" i="5" s="1"/>
  <c r="V42" i="5" s="1"/>
  <c r="R32" i="15"/>
  <c r="R41" i="5" s="1"/>
  <c r="T41" i="5" s="1"/>
  <c r="V41" i="5" s="1"/>
  <c r="R31" i="15"/>
  <c r="R40" i="5" s="1"/>
  <c r="T40" i="5" s="1"/>
  <c r="V40" i="5" s="1"/>
  <c r="R30" i="15"/>
  <c r="R39" i="5" s="1"/>
  <c r="T39" i="5" s="1"/>
  <c r="V39" i="5" s="1"/>
  <c r="R29" i="15"/>
  <c r="R38" i="5" s="1"/>
  <c r="T38" i="5" s="1"/>
  <c r="V38" i="5" s="1"/>
  <c r="R28" i="15"/>
  <c r="R37" i="5" s="1"/>
  <c r="T37" i="5" s="1"/>
  <c r="V37" i="5" s="1"/>
  <c r="R27" i="15"/>
  <c r="R36" i="5" s="1"/>
  <c r="T36" i="5" s="1"/>
  <c r="V36" i="5" s="1"/>
  <c r="R26" i="15"/>
  <c r="R33" i="5" s="1"/>
  <c r="T33" i="5" s="1"/>
  <c r="V33" i="5" s="1"/>
  <c r="R25" i="15"/>
  <c r="R32" i="5" s="1"/>
  <c r="T32" i="5" s="1"/>
  <c r="V32" i="5" s="1"/>
  <c r="R24" i="15"/>
  <c r="R30" i="5" s="1"/>
  <c r="T30" i="5" s="1"/>
  <c r="V30" i="5" s="1"/>
  <c r="R23" i="15"/>
  <c r="R29" i="5" s="1"/>
  <c r="T29" i="5" s="1"/>
  <c r="V29" i="5" s="1"/>
  <c r="R21" i="15"/>
  <c r="R27" i="5" s="1"/>
  <c r="T27" i="5" s="1"/>
  <c r="V27" i="5" s="1"/>
  <c r="R22" i="15"/>
  <c r="R28" i="5" s="1"/>
  <c r="T28" i="5" s="1"/>
  <c r="V28" i="5" s="1"/>
  <c r="R20" i="15"/>
  <c r="R26" i="5" s="1"/>
  <c r="T26" i="5" s="1"/>
  <c r="V26" i="5" s="1"/>
  <c r="R19" i="15"/>
  <c r="R25" i="5" s="1"/>
  <c r="T25" i="5" s="1"/>
  <c r="V25" i="5" s="1"/>
  <c r="R18" i="15"/>
  <c r="R24" i="5" s="1"/>
  <c r="T24" i="5" s="1"/>
  <c r="V24" i="5" s="1"/>
  <c r="R17" i="15"/>
  <c r="R23" i="5" s="1"/>
  <c r="T23" i="5" s="1"/>
  <c r="V23" i="5" s="1"/>
  <c r="R16" i="15"/>
  <c r="R22" i="5" s="1"/>
  <c r="T22" i="5" s="1"/>
  <c r="V22" i="5" s="1"/>
  <c r="R15" i="15"/>
  <c r="R21" i="5" s="1"/>
  <c r="T21" i="5" s="1"/>
  <c r="V21" i="5" s="1"/>
  <c r="R10" i="15"/>
  <c r="R15" i="5" s="1"/>
  <c r="T15" i="5" s="1"/>
  <c r="V15" i="5" s="1"/>
  <c r="R9" i="15"/>
  <c r="R14" i="5" s="1"/>
  <c r="T14" i="5" s="1"/>
  <c r="V14" i="5" s="1"/>
  <c r="R14" i="15"/>
  <c r="R20" i="5" s="1"/>
  <c r="T20" i="5" s="1"/>
  <c r="V20" i="5" s="1"/>
  <c r="R13" i="15"/>
  <c r="R19" i="5" s="1"/>
  <c r="T19" i="5" s="1"/>
  <c r="V19" i="5" s="1"/>
  <c r="R8" i="15"/>
  <c r="R11" i="5" s="1"/>
  <c r="R12" i="15"/>
  <c r="R17" i="5" s="1"/>
  <c r="T17" i="5" s="1"/>
  <c r="V17" i="5" s="1"/>
  <c r="L14" i="5" l="1"/>
  <c r="L174" i="5" s="1"/>
  <c r="J174" i="5"/>
  <c r="T71" i="18"/>
  <c r="N155" i="5"/>
  <c r="N174" i="5" s="1"/>
  <c r="T11" i="5"/>
  <c r="R174" i="5"/>
  <c r="W173" i="1"/>
  <c r="R150" i="15"/>
  <c r="T155" i="5" l="1"/>
  <c r="V155" i="5" s="1"/>
  <c r="V11" i="5"/>
  <c r="V174" i="5" s="1"/>
  <c r="T174" i="5"/>
  <c r="S173" i="1"/>
  <c r="B3" i="5"/>
  <c r="M173" i="1" l="1"/>
  <c r="E10" i="8"/>
  <c r="E10" i="11" s="1"/>
  <c r="C10" i="8"/>
  <c r="N150" i="15"/>
  <c r="P150" i="15"/>
  <c r="F150" i="15"/>
  <c r="J150" i="15"/>
  <c r="G8" i="13" l="1"/>
  <c r="I9" i="7"/>
  <c r="E9" i="7"/>
  <c r="G8" i="7" s="1"/>
  <c r="E9" i="11" l="1"/>
  <c r="K8" i="7"/>
  <c r="AE10" i="17"/>
  <c r="AC10" i="17"/>
  <c r="W10" i="17"/>
  <c r="T10" i="17"/>
  <c r="O10" i="17"/>
  <c r="Q10" i="17"/>
  <c r="A3" i="17" l="1"/>
  <c r="Q8" i="13" l="1"/>
  <c r="C11" i="6" l="1"/>
  <c r="E11" i="6" l="1"/>
  <c r="G11" i="6"/>
  <c r="G9" i="7" l="1"/>
  <c r="AG10" i="17"/>
  <c r="Q10" i="2" l="1"/>
  <c r="S10" i="2" l="1"/>
  <c r="O8" i="13" l="1"/>
  <c r="M8" i="13"/>
  <c r="I8" i="13"/>
  <c r="O10" i="2"/>
  <c r="M10" i="2"/>
  <c r="K10" i="2"/>
  <c r="E8" i="11" l="1"/>
  <c r="I11" i="6"/>
  <c r="K8" i="13"/>
  <c r="I8" i="11" l="1"/>
  <c r="I9" i="11"/>
  <c r="K9" i="7"/>
  <c r="D173" i="1" l="1"/>
  <c r="P8" i="13" l="1"/>
  <c r="D11" i="6" l="1"/>
  <c r="F11" i="6"/>
  <c r="H11" i="6"/>
  <c r="J11" i="6"/>
  <c r="B3" i="14" l="1"/>
  <c r="A3" i="8" l="1"/>
  <c r="A3" i="7"/>
  <c r="A3" i="6"/>
  <c r="B3" i="15"/>
  <c r="A3" i="13"/>
  <c r="A3" i="2" l="1"/>
  <c r="A3" i="11" s="1"/>
  <c r="I10" i="11" l="1"/>
  <c r="E7" i="11" l="1"/>
  <c r="E11" i="11" s="1"/>
  <c r="G7" i="11" l="1"/>
  <c r="I7" i="11"/>
  <c r="I11" i="11" s="1"/>
  <c r="G10" i="11"/>
  <c r="G9" i="11"/>
  <c r="G8" i="11"/>
  <c r="G1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B154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<sst xmlns="http://schemas.openxmlformats.org/spreadsheetml/2006/main" count="1517" uniqueCount="458">
  <si>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</si>
  <si>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</si>
  <si>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</si>
  <si>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</si>
  <si>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</si>
  <si>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</si>
  <si>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</si>
  <si>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</si>
  <si>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</si>
  <si>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</si>
  <si>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</si>
  <si>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</si>
  <si>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</si>
  <si>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</si>
  <si>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</si>
  <si>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</si>
  <si>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</si>
  <si>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</si>
  <si>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</si>
  <si>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</si>
  <si>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</si>
  <si>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</si>
  <si>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</si>
  <si>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</si>
  <si>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</si>
  <si>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</si>
  <si>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</si>
  <si>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</si>
  <si>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</si>
  <si>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</si>
  <si>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</si>
  <si>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</si>
  <si>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</si>
  <si>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</si>
  <si>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</si>
  <si>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</si>
  <si>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</si>
  <si>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</si>
  <si>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</si>
  <si>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</si>
  <si>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</si>
  <si>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</si>
  <si>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</si>
  <si>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</si>
  <si>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</si>
  <si>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</si>
  <si>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</si>
  <si>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</si>
  <si>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</si>
  <si>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</si>
  <si>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</si>
  <si>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</si>
  <si>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</si>
  <si>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</si>
  <si>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</si>
  <si>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</si>
  <si>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</si>
  <si>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</si>
  <si>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</si>
  <si>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</si>
  <si>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</si>
  <si>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</si>
  <si>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</si>
  <si>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</si>
  <si>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</si>
  <si>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</si>
  <si>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</si>
  <si>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</si>
  <si>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</si>
  <si>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</si>
  <si>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</si>
  <si>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</si>
  <si>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</si>
  <si>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</si>
  <si>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</si>
  <si>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</si>
  <si>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</si>
  <si>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</si>
  <si>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</si>
  <si>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</si>
  <si>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</si>
  <si>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</si>
  <si>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</si>
  <si>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</si>
  <si>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</si>
  <si>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</si>
  <si>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</si>
  <si>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</si>
  <si>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درآمدها</t>
  </si>
  <si>
    <t>کوتاه مدت</t>
  </si>
  <si>
    <t>-</t>
  </si>
  <si>
    <t>تعدیل کارمزد کارگزاری‫</t>
  </si>
  <si>
    <t>1401/03/31</t>
  </si>
  <si>
    <t>صندوق سرمایه گذاری قابل معامله شاخصی  کیان</t>
  </si>
  <si>
    <t>صندوق سرمایه گذاری قابل معامله شاخصی کیان</t>
  </si>
  <si>
    <t>ج- سود(زیان) حاصل از فروش سهام</t>
  </si>
  <si>
    <t>ب- درآمد ناشی از تغییر قیمت سهام</t>
  </si>
  <si>
    <t>صندوق سرمایه گذاری  قابل معامله شاخصی کیان</t>
  </si>
  <si>
    <t>پالایش نفت اصفهان (شپنا)</t>
  </si>
  <si>
    <t>گسترش نفت و گاز پارسیان (پارسان)</t>
  </si>
  <si>
    <t>سالمین (غسالم)</t>
  </si>
  <si>
    <t>سیمان غرب (سغرب)</t>
  </si>
  <si>
    <t>بیمه آسیا (آسیا)</t>
  </si>
  <si>
    <t>تراکتورسازی (تایرا)</t>
  </si>
  <si>
    <t>کاشی حافظ (کحافظ)</t>
  </si>
  <si>
    <t>معدنی املاح ایران (شاملا)</t>
  </si>
  <si>
    <t>مدیریت صنعت شوینده ت.ص بهشهر (شوینده)</t>
  </si>
  <si>
    <t>لیزینگ صنعت و معدن (ولصنم)</t>
  </si>
  <si>
    <t>فجر انرژی خلیج فارس (بفجر)</t>
  </si>
  <si>
    <t>آلومینیوم ایران (فایرا)</t>
  </si>
  <si>
    <t>فرآورده های نسوز آذر (کاذر)</t>
  </si>
  <si>
    <t>فولاد سپید فراب کویر (کویر)</t>
  </si>
  <si>
    <t>فرآورده های نسوز ایران (کفرا)</t>
  </si>
  <si>
    <t>حفاری شمال (حفاری)</t>
  </si>
  <si>
    <t>سیمان صوفیان (سصوفی)</t>
  </si>
  <si>
    <t>صنعتی بهشهر (غبشهر)</t>
  </si>
  <si>
    <t>سیمان فارس و خوزستان (سفارس)</t>
  </si>
  <si>
    <t>سیمان ارومیه (ساروم)</t>
  </si>
  <si>
    <t>پارس دارو (دپارس)</t>
  </si>
  <si>
    <t>ایرکا پارت صنعت (خکار)</t>
  </si>
  <si>
    <t>بانک سینا (وسینا)</t>
  </si>
  <si>
    <t>بیمه ما (ما)</t>
  </si>
  <si>
    <t>نورد قطعات فولادی (فنورد)</t>
  </si>
  <si>
    <t>بهساز کاشانه تهران (ثبهساز)</t>
  </si>
  <si>
    <t>کارت اعتباری ایران کیش (رکیش)</t>
  </si>
  <si>
    <t>لیزینگ پارسیان (ولپارس)</t>
  </si>
  <si>
    <t>پارس سرام (کسرام)</t>
  </si>
  <si>
    <t>س.ص. بازنشستگی کارکنان بانکها (وسکاب)</t>
  </si>
  <si>
    <t>ارتباطات سیار (همراه)</t>
  </si>
  <si>
    <t>فولاد کاوه جنوب کیش (کاوه)</t>
  </si>
  <si>
    <t>مواد داروپخش (دتماد)</t>
  </si>
  <si>
    <t>سر. نفت و گاز تامین (تاپیکو)</t>
  </si>
  <si>
    <t>سرمایه گذاری و توسعه صنایع سیمان (سیدکو)</t>
  </si>
  <si>
    <t>سر. شاهد (ثشاهد)</t>
  </si>
  <si>
    <t>صنعتی بارز (پکرمان)</t>
  </si>
  <si>
    <t>سر. صدر تامین (تاصیکو)</t>
  </si>
  <si>
    <t>پتروشیمی شیراز (شیراز)</t>
  </si>
  <si>
    <t>کاشی سینا (کساوه)</t>
  </si>
  <si>
    <t>دارو امین (دامین)</t>
  </si>
  <si>
    <t>باما (کاما)</t>
  </si>
  <si>
    <t>چادرملو (کچاد)</t>
  </si>
  <si>
    <t>ماشین سازی اراک (فاراک)</t>
  </si>
  <si>
    <t>خاک چینی ایران (کخاک)</t>
  </si>
  <si>
    <t>واسپاری ملت (ولملت)</t>
  </si>
  <si>
    <t>سر. ملی (ونیکی)</t>
  </si>
  <si>
    <t>درخشان تهران (پدرخش)</t>
  </si>
  <si>
    <t>مارگارین (غمارگ)</t>
  </si>
  <si>
    <t>فولادخراسان (فخاس)</t>
  </si>
  <si>
    <t>قند ثابت خراسان (قثابت)</t>
  </si>
  <si>
    <t>همکاران سیستم (سیستم)</t>
  </si>
  <si>
    <t>بانک ملت (وبملت)</t>
  </si>
  <si>
    <t>سیمان تهران (ستران)</t>
  </si>
  <si>
    <t>گروه مپنا (رمپنا)</t>
  </si>
  <si>
    <t>سر. ایران خودرو (خگستر)</t>
  </si>
  <si>
    <t>دارو فارابی (دفارا)</t>
  </si>
  <si>
    <t>صنایع شیمیایی ایران (شیران)</t>
  </si>
  <si>
    <t>تامین سرمایه بانک ملت (تملت)</t>
  </si>
  <si>
    <t>خدمات انفورماتیک (رانفور)</t>
  </si>
  <si>
    <t>نفت سپاهان (شسپا)</t>
  </si>
  <si>
    <t>بیمه البرز (البرز)</t>
  </si>
  <si>
    <t>کاغذ پارس (چکاپا)</t>
  </si>
  <si>
    <t>نوش مازندران (غنوش)</t>
  </si>
  <si>
    <t>فروسیلیس ایران (فروس)</t>
  </si>
  <si>
    <t>صنعتی سپاهان (فسپا)</t>
  </si>
  <si>
    <t>لیزینگ کارآفرین (ولکار)</t>
  </si>
  <si>
    <t>تاید واتر خاورمیانه (حتاید)</t>
  </si>
  <si>
    <t>سر. غدیر (وغدیر)</t>
  </si>
  <si>
    <t>سر. صندوق بازنشستگی (وصندوق)</t>
  </si>
  <si>
    <t>سر. دارویی تامین (تیپیکو)</t>
  </si>
  <si>
    <t>قطعات اتومبیل (ختوقا)</t>
  </si>
  <si>
    <t>سر. سایپا (وساپا)</t>
  </si>
  <si>
    <t>تولید ژلاتین کپسول ایران (دکپسول)</t>
  </si>
  <si>
    <t>کاشی الوند (کلوند)</t>
  </si>
  <si>
    <t>فروشگاه های افق کوروش (افق)</t>
  </si>
  <si>
    <t>صنایع پتروشیمی کرمانشاه (کرماشا)</t>
  </si>
  <si>
    <t>کاشی پارس (کپارس)</t>
  </si>
  <si>
    <t>داروپخش (وپخش)</t>
  </si>
  <si>
    <t>نوسازی و ساختمان تهران (ثنوسا)</t>
  </si>
  <si>
    <t>آذراب (فاذر)</t>
  </si>
  <si>
    <t>صنایع ریخته گری ایران (خریخت)</t>
  </si>
  <si>
    <t>گل گهر (کگل)</t>
  </si>
  <si>
    <t>موتورسازان تراکتور (خموتور)</t>
  </si>
  <si>
    <t>لبنیات کالبر (غالبر)</t>
  </si>
  <si>
    <t>آبسال (لابسا)</t>
  </si>
  <si>
    <t>لیزینگ رایان سایپا (ولساپا)</t>
  </si>
  <si>
    <t>مهندسی حمل و نقل پتروشیمی (حپترو)</t>
  </si>
  <si>
    <t>دارو جابرابن حیان (دجابر)</t>
  </si>
  <si>
    <t>مهرام (غمهرا)</t>
  </si>
  <si>
    <t>کشت و صنعت چین چین (غچین)</t>
  </si>
  <si>
    <t>دارو عبیدی (دعبید)</t>
  </si>
  <si>
    <t>رینگ سازی مشهد (خرینگ)</t>
  </si>
  <si>
    <t>پرداخت الکترونیک سامان کیش (سپ)</t>
  </si>
  <si>
    <t>کالسیمین (فاسمین)</t>
  </si>
  <si>
    <t>پالایش نفت تهران (شتران)</t>
  </si>
  <si>
    <t>سر. توسعه صنعتی ایران (وتوصا)</t>
  </si>
  <si>
    <t>دارو اکسیر (دلر)</t>
  </si>
  <si>
    <t>پدیده شیمی قرن (قرن)</t>
  </si>
  <si>
    <t>سیمان مازندران (سمازن)</t>
  </si>
  <si>
    <t>پتروشیمی جم (جم)</t>
  </si>
  <si>
    <t>سیمان هگمتان (سهگمت)</t>
  </si>
  <si>
    <t>مبین انرژی خلیج فارس (مبین)</t>
  </si>
  <si>
    <t>ایران ترانسفو (بترانس)</t>
  </si>
  <si>
    <t>فولاد مبارکه اصفهان (فولاد)</t>
  </si>
  <si>
    <t>کیمیدارو (دکیمی)</t>
  </si>
  <si>
    <t>مس باهنر (فباهنر)</t>
  </si>
  <si>
    <t>سیمان شاهرود (سرود)</t>
  </si>
  <si>
    <t>سیمان بهبهان (سبهان)</t>
  </si>
  <si>
    <t>سر. شفا دارو (شفا)</t>
  </si>
  <si>
    <t>شیمی داروپخش (دشیمی)</t>
  </si>
  <si>
    <t>سیمان خاش (سخاش)</t>
  </si>
  <si>
    <t>تامین سرمایه نوین (تنوین)</t>
  </si>
  <si>
    <t>فنرسازی زر (خزر)</t>
  </si>
  <si>
    <t>بیمه پارسیان (پارسیان)</t>
  </si>
  <si>
    <t>لعابیران (شلعاب)</t>
  </si>
  <si>
    <t>لاستیک سهند (پسهند)</t>
  </si>
  <si>
    <t>سر. توسعه ملی (وتوسم)</t>
  </si>
  <si>
    <t>ملی صنایع مس ایران (فملی)</t>
  </si>
  <si>
    <t>سر. پارس توشه (وتوشه)</t>
  </si>
  <si>
    <t>فولاد امیرکبیر کاشان (فجر)</t>
  </si>
  <si>
    <t>قند هگمتان (قهکمت)</t>
  </si>
  <si>
    <t>پمپ ایران (تپمپی)</t>
  </si>
  <si>
    <t>صنعت غذایی کورش (غکورش)</t>
  </si>
  <si>
    <t>آسان پرداخت پرشین (آپ)</t>
  </si>
  <si>
    <t>بانک خاورمیانه (وخاور)</t>
  </si>
  <si>
    <t>سپید ماکیان (سپید)</t>
  </si>
  <si>
    <t>سیمان خوزستان (سخوز)</t>
  </si>
  <si>
    <t>توسعه معدنی و صنعتی صبانور (کنور)</t>
  </si>
  <si>
    <t>گروه بهمن (خبهمن)</t>
  </si>
  <si>
    <t>شهد ایران (غشهد)</t>
  </si>
  <si>
    <t>کویر تایر (پکویر)</t>
  </si>
  <si>
    <t>شیشه همدان (کهمدا)</t>
  </si>
  <si>
    <t>پتروشیمی خارک (شخارک)</t>
  </si>
  <si>
    <t>به پرداخت ملت (پرداخت)</t>
  </si>
  <si>
    <t>قند قزوین (قزوین)</t>
  </si>
  <si>
    <t>کاشی سعدی (کسعدی)</t>
  </si>
  <si>
    <t>پلاسکوکار سایپا (پلاسک)</t>
  </si>
  <si>
    <t>توسعه و عمران امید (ثامید)</t>
  </si>
  <si>
    <t>سر. بوعلی (وبوعلی)</t>
  </si>
  <si>
    <t>قند لرستان (قلرست)</t>
  </si>
  <si>
    <t>فرآورده نسوز پارس (کفپارس)</t>
  </si>
  <si>
    <t xml:space="preserve">کوتاه مدت خاورمیانه </t>
  </si>
  <si>
    <t>1005-10-810-707074271</t>
  </si>
  <si>
    <t>1401/04/04</t>
  </si>
  <si>
    <t>1401/04/11</t>
  </si>
  <si>
    <t>1401/04/13</t>
  </si>
  <si>
    <t>1401/04/14</t>
  </si>
  <si>
    <t>1401/04/15</t>
  </si>
  <si>
    <t>1401/04/16</t>
  </si>
  <si>
    <t>1401/04/18</t>
  </si>
  <si>
    <t>1401/04/20</t>
  </si>
  <si>
    <t>1401/04/21</t>
  </si>
  <si>
    <t>1401/04/22</t>
  </si>
  <si>
    <t>1401/04/23</t>
  </si>
  <si>
    <t>1401/04/25</t>
  </si>
  <si>
    <t>1401/04/26</t>
  </si>
  <si>
    <t>1401/04/28</t>
  </si>
  <si>
    <t>1401/04/29</t>
  </si>
  <si>
    <t>1401/04/30</t>
  </si>
  <si>
    <t>سایر در امد ها</t>
  </si>
  <si>
    <t>منتهی به 1401/05/31</t>
  </si>
  <si>
    <t>برای ماه منتهی به 1401/05/31</t>
  </si>
  <si>
    <t>1401/05/31</t>
  </si>
  <si>
    <t>طی مرداد ماه</t>
  </si>
  <si>
    <t>از ابتدای سال مالی تا پایان مرداد ماه</t>
  </si>
  <si>
    <t>‫1401/05/31</t>
  </si>
  <si>
    <t>فرابورس</t>
  </si>
  <si>
    <t>1401/05/10</t>
  </si>
  <si>
    <t>1401/05/11</t>
  </si>
  <si>
    <t>1401/05/13</t>
  </si>
  <si>
    <t>1401/05/25</t>
  </si>
  <si>
    <t>1401/05/26</t>
  </si>
  <si>
    <t>1401/05/30</t>
  </si>
  <si>
    <t>شیشه دارویی رازی (کرازی)</t>
  </si>
  <si>
    <t>پاکسان (شپاکسا)</t>
  </si>
  <si>
    <t>پگاه اصفهان (غشصفا)</t>
  </si>
  <si>
    <t>پگاه خراسان (غشان)</t>
  </si>
  <si>
    <t>لامپ پارس شهاب (بشهاب)</t>
  </si>
  <si>
    <t>انتقال داده های آسیاتک (آسیاتک)</t>
  </si>
  <si>
    <t>فنرسازی خاور (خفنر)</t>
  </si>
  <si>
    <t>سر. نفت (ونفت)</t>
  </si>
  <si>
    <t>سرماآفرین (لسرما)</t>
  </si>
  <si>
    <t>پشم شیشه ایران (کپشیر)</t>
  </si>
  <si>
    <t>کشتیرانی ایران (حکشتی)</t>
  </si>
  <si>
    <t>ذغالسنگ نگین (کطبس)</t>
  </si>
  <si>
    <t>گلوکوزان (غگل)</t>
  </si>
  <si>
    <t>آریان کیمیا تک (کیمیاتک)</t>
  </si>
  <si>
    <t>موتوژن (بموتو)</t>
  </si>
  <si>
    <t>دوده صنعتی پارس (شدوص)</t>
  </si>
  <si>
    <t>قند اصفهان (قصفها)</t>
  </si>
  <si>
    <t>پارس مینو (غپینو)</t>
  </si>
  <si>
    <t>افست (چافست)</t>
  </si>
  <si>
    <t>پارس خزر (لخزر)</t>
  </si>
  <si>
    <t>سر. نفت و گاز تامین (حق تقدم) (تاپیکوح)</t>
  </si>
  <si>
    <t>1401/04/31</t>
  </si>
  <si>
    <t>ندارد</t>
  </si>
  <si>
    <t>همراه</t>
  </si>
  <si>
    <t>چافست</t>
  </si>
  <si>
    <t>آسیاتک</t>
  </si>
  <si>
    <t>بترانس</t>
  </si>
  <si>
    <t>خکار</t>
  </si>
  <si>
    <t>لابسا</t>
  </si>
  <si>
    <t>فاذر</t>
  </si>
  <si>
    <t>کیمیاتک</t>
  </si>
  <si>
    <t>آپ</t>
  </si>
  <si>
    <t>فایرا</t>
  </si>
  <si>
    <t>کاما</t>
  </si>
  <si>
    <t>وخاور</t>
  </si>
  <si>
    <t>وسینا</t>
  </si>
  <si>
    <t>وبملت</t>
  </si>
  <si>
    <t>پرداخت</t>
  </si>
  <si>
    <t>ثبهساز</t>
  </si>
  <si>
    <t>البرز</t>
  </si>
  <si>
    <t>آسیا</t>
  </si>
  <si>
    <t>پارسیان</t>
  </si>
  <si>
    <t>ما</t>
  </si>
  <si>
    <t>لخزر</t>
  </si>
  <si>
    <t>دپارس</t>
  </si>
  <si>
    <t>کسرام</t>
  </si>
  <si>
    <t>غپینو</t>
  </si>
  <si>
    <t>شپاکسا</t>
  </si>
  <si>
    <t>شپنا</t>
  </si>
  <si>
    <t>شتران</t>
  </si>
  <si>
    <t>جم</t>
  </si>
  <si>
    <t>شخارک</t>
  </si>
  <si>
    <t>شیراز</t>
  </si>
  <si>
    <t>قرن</t>
  </si>
  <si>
    <t>سپ</t>
  </si>
  <si>
    <t>کپشیر</t>
  </si>
  <si>
    <t>غشصفا</t>
  </si>
  <si>
    <t>غشان</t>
  </si>
  <si>
    <t>پلاسک</t>
  </si>
  <si>
    <t>تپمپی</t>
  </si>
  <si>
    <t>تملت</t>
  </si>
  <si>
    <t>تنوین</t>
  </si>
  <si>
    <t>حتاید</t>
  </si>
  <si>
    <t>تایرا</t>
  </si>
  <si>
    <t>کنور</t>
  </si>
  <si>
    <t>ثامید</t>
  </si>
  <si>
    <t>دکپسول</t>
  </si>
  <si>
    <t>کچاد</t>
  </si>
  <si>
    <t>حفاری</t>
  </si>
  <si>
    <t>کخاک</t>
  </si>
  <si>
    <t>رانفور</t>
  </si>
  <si>
    <t>دلر</t>
  </si>
  <si>
    <t>دامین</t>
  </si>
  <si>
    <t>دجابر</t>
  </si>
  <si>
    <t>دعبید</t>
  </si>
  <si>
    <t>دفارا</t>
  </si>
  <si>
    <t>وپخش</t>
  </si>
  <si>
    <t>پدرخش</t>
  </si>
  <si>
    <t>شدوص</t>
  </si>
  <si>
    <t>کطبس</t>
  </si>
  <si>
    <t>خرینگ</t>
  </si>
  <si>
    <t>وسکاب</t>
  </si>
  <si>
    <t>غسالم</t>
  </si>
  <si>
    <t>سپید</t>
  </si>
  <si>
    <t>خگستر</t>
  </si>
  <si>
    <t>وبوعلی</t>
  </si>
  <si>
    <t>وتوشه</t>
  </si>
  <si>
    <t>وتوصا</t>
  </si>
  <si>
    <t>وتوسم</t>
  </si>
  <si>
    <t>تیپیکو</t>
  </si>
  <si>
    <t>وساپا</t>
  </si>
  <si>
    <t>ثشاهد</t>
  </si>
  <si>
    <t>شفا</t>
  </si>
  <si>
    <t>تاصیکو</t>
  </si>
  <si>
    <t>وصندوق</t>
  </si>
  <si>
    <t>وغدیر</t>
  </si>
  <si>
    <t>ونیکی</t>
  </si>
  <si>
    <t>ونفت</t>
  </si>
  <si>
    <t>تاپیکو</t>
  </si>
  <si>
    <t>لسرما</t>
  </si>
  <si>
    <t>سیدکو</t>
  </si>
  <si>
    <t>ساروم</t>
  </si>
  <si>
    <t>سبهان</t>
  </si>
  <si>
    <t>ستران</t>
  </si>
  <si>
    <t>سخاش</t>
  </si>
  <si>
    <t>سخوز</t>
  </si>
  <si>
    <t>سرود</t>
  </si>
  <si>
    <t>سصوفی</t>
  </si>
  <si>
    <t>سغرب</t>
  </si>
  <si>
    <t>سفارس</t>
  </si>
  <si>
    <t>سمازن</t>
  </si>
  <si>
    <t>سهگمت</t>
  </si>
  <si>
    <t>غشهد</t>
  </si>
  <si>
    <t>کرازی</t>
  </si>
  <si>
    <t>کهمدا</t>
  </si>
  <si>
    <t>دشیمی</t>
  </si>
  <si>
    <t>کرماشا</t>
  </si>
  <si>
    <t>خریخت</t>
  </si>
  <si>
    <t>شیران</t>
  </si>
  <si>
    <t>غکورش</t>
  </si>
  <si>
    <t>پکرمان</t>
  </si>
  <si>
    <t>غبشهر</t>
  </si>
  <si>
    <t>فسپا</t>
  </si>
  <si>
    <t>بفجر</t>
  </si>
  <si>
    <t>کفپارس</t>
  </si>
  <si>
    <t>کفرا</t>
  </si>
  <si>
    <t>کاذر</t>
  </si>
  <si>
    <t>فروس</t>
  </si>
  <si>
    <t>افق</t>
  </si>
  <si>
    <t>خفنر</t>
  </si>
  <si>
    <t>خزر</t>
  </si>
  <si>
    <t>فجر</t>
  </si>
  <si>
    <t>کویر</t>
  </si>
  <si>
    <t>کاوه</t>
  </si>
  <si>
    <t>فولاد</t>
  </si>
  <si>
    <t>فخاس</t>
  </si>
  <si>
    <t>ختوقا</t>
  </si>
  <si>
    <t>قصفها</t>
  </si>
  <si>
    <t>قثابت</t>
  </si>
  <si>
    <t>قزوین</t>
  </si>
  <si>
    <t>قلرست</t>
  </si>
  <si>
    <t>قهکمت</t>
  </si>
  <si>
    <t>رکیش</t>
  </si>
  <si>
    <t>کلوند</t>
  </si>
  <si>
    <t>کپارس</t>
  </si>
  <si>
    <t>کحافظ</t>
  </si>
  <si>
    <t>کسعدی</t>
  </si>
  <si>
    <t>کساوه</t>
  </si>
  <si>
    <t>چکاپا</t>
  </si>
  <si>
    <t>فاسمین</t>
  </si>
  <si>
    <t>غچین</t>
  </si>
  <si>
    <t>حکشتی</t>
  </si>
  <si>
    <t>پکویر</t>
  </si>
  <si>
    <t>دکیمی</t>
  </si>
  <si>
    <t>خبهمن</t>
  </si>
  <si>
    <t>رمپنا</t>
  </si>
  <si>
    <t>پارسان</t>
  </si>
  <si>
    <t>کگل</t>
  </si>
  <si>
    <t>غگل</t>
  </si>
  <si>
    <t>پسهند</t>
  </si>
  <si>
    <t>بشهاب</t>
  </si>
  <si>
    <t>غالبر</t>
  </si>
  <si>
    <t>شلعاب</t>
  </si>
  <si>
    <t>ولپارس</t>
  </si>
  <si>
    <t>ولساپا</t>
  </si>
  <si>
    <t>ولصنم</t>
  </si>
  <si>
    <t>ولکار</t>
  </si>
  <si>
    <t>غمارگ</t>
  </si>
  <si>
    <t>فاراک</t>
  </si>
  <si>
    <t>مبین</t>
  </si>
  <si>
    <t>شوینده</t>
  </si>
  <si>
    <t>فباهنر</t>
  </si>
  <si>
    <t>شاملا</t>
  </si>
  <si>
    <t>فملی</t>
  </si>
  <si>
    <t>غمهرا</t>
  </si>
  <si>
    <t>حپترو</t>
  </si>
  <si>
    <t>دتماد</t>
  </si>
  <si>
    <t>خموتور</t>
  </si>
  <si>
    <t>بموتو</t>
  </si>
  <si>
    <t>شسپا</t>
  </si>
  <si>
    <t>فنورد</t>
  </si>
  <si>
    <t>ثنوسا</t>
  </si>
  <si>
    <t>غنوش</t>
  </si>
  <si>
    <t>سیستم</t>
  </si>
  <si>
    <t>ولملت</t>
  </si>
  <si>
    <t>حق تقدم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</si>
</sst>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_-;[Red]\(#,##0\)"/>
  </numFmts>
  <fonts count="5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1"/>
      <color rgb="FF0070C0"/>
      <name val="B Mitra"/>
      <charset val="178"/>
    </font>
    <font>
      <sz val="16"/>
      <name val="B Mitra"/>
      <charset val="178"/>
    </font>
    <font>
      <b/>
      <sz val="14"/>
      <name val="B Mitra"/>
      <charset val="178"/>
    </font>
  </fonts>
  <fills count="5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63">
    <xf numFmtId="0" fontId="0" fillId="0" borderId="0" xfId="0"/>
    <xf numFmtId="37" fontId="8" fillId="0" borderId="0" xfId="0" applyNumberFormat="1" applyFont="1" applyAlignment="1">
      <alignment horizontal="center" vertical="center"/>
    </xf>
    <xf numFmtId="0" fontId="14" fillId="0" borderId="0" xfId="0" applyFont="1"/>
    <xf numFmtId="0" fontId="20" fillId="0" borderId="0" xfId="0" applyFont="1"/>
    <xf numFmtId="0" fontId="20" fillId="0" borderId="0" xfId="0" applyFont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4" fontId="14" fillId="0" borderId="0" xfId="1" applyNumberFormat="1" applyFont="1"/>
    <xf numFmtId="0" fontId="24" fillId="0" borderId="0" xfId="0" applyFont="1" applyBorder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18" fillId="0" borderId="0" xfId="0" applyFont="1" applyFill="1"/>
    <xf numFmtId="0" fontId="10" fillId="0" borderId="0" xfId="0" applyFont="1" applyFill="1"/>
    <xf numFmtId="0" fontId="3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20" fillId="0" borderId="0" xfId="0" applyFont="1" applyFill="1"/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Fill="1" applyAlignment="1">
      <alignment vertical="center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0" fontId="19" fillId="0" borderId="0" xfId="0" applyFont="1" applyAlignment="1">
      <alignment horizontal="right" vertical="center" readingOrder="2"/>
    </xf>
    <xf numFmtId="164" fontId="41" fillId="0" borderId="0" xfId="1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0" fontId="6" fillId="0" borderId="0" xfId="0" applyFont="1" applyFill="1" applyAlignment="1">
      <alignment vertical="center"/>
    </xf>
    <xf numFmtId="10" fontId="8" fillId="0" borderId="0" xfId="0" applyNumberFormat="1" applyFont="1" applyFill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37" fontId="3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35" fillId="0" borderId="0" xfId="0" applyNumberFormat="1" applyFont="1" applyAlignment="1">
      <alignment vertical="center" wrapText="1"/>
    </xf>
    <xf numFmtId="164" fontId="6" fillId="0" borderId="2" xfId="0" applyNumberFormat="1" applyFont="1" applyFill="1" applyBorder="1" applyAlignment="1">
      <alignment horizontal="center" vertical="center" readingOrder="2"/>
    </xf>
    <xf numFmtId="164" fontId="14" fillId="2" borderId="0" xfId="1" applyNumberFormat="1" applyFont="1" applyFill="1" applyAlignment="1"/>
    <xf numFmtId="0" fontId="1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7" fontId="34" fillId="0" borderId="0" xfId="0" quotePrefix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37" fontId="8" fillId="0" borderId="0" xfId="0" applyNumberFormat="1" applyFont="1" applyFill="1" applyAlignment="1">
      <alignment horizontal="center" vertical="center"/>
    </xf>
    <xf numFmtId="10" fontId="8" fillId="0" borderId="0" xfId="2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 readingOrder="2"/>
    </xf>
    <xf numFmtId="0" fontId="6" fillId="0" borderId="0" xfId="0" applyFont="1" applyFill="1" applyAlignment="1">
      <alignment horizontal="center" vertical="center" wrapText="1" readingOrder="2"/>
    </xf>
    <xf numFmtId="10" fontId="8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6" fillId="0" borderId="0" xfId="1" applyNumberFormat="1" applyFont="1" applyFill="1" applyAlignment="1">
      <alignment vertical="center" wrapText="1"/>
    </xf>
    <xf numFmtId="0" fontId="16" fillId="0" borderId="0" xfId="0" applyFont="1" applyFill="1"/>
    <xf numFmtId="0" fontId="16" fillId="0" borderId="0" xfId="0" applyFont="1" applyFill="1" applyAlignment="1"/>
    <xf numFmtId="0" fontId="20" fillId="0" borderId="1" xfId="0" applyFont="1" applyFill="1" applyBorder="1"/>
    <xf numFmtId="164" fontId="20" fillId="0" borderId="1" xfId="1" applyNumberFormat="1" applyFont="1" applyFill="1" applyBorder="1"/>
    <xf numFmtId="0" fontId="18" fillId="0" borderId="0" xfId="0" applyFont="1" applyFill="1" applyAlignment="1">
      <alignment horizontal="center" vertical="center" wrapText="1" readingOrder="2"/>
    </xf>
    <xf numFmtId="0" fontId="18" fillId="0" borderId="0" xfId="0" applyFont="1" applyFill="1" applyBorder="1" applyAlignment="1">
      <alignment vertical="center" wrapText="1" readingOrder="2"/>
    </xf>
    <xf numFmtId="164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 readingOrder="2"/>
    </xf>
    <xf numFmtId="0" fontId="20" fillId="0" borderId="0" xfId="0" applyFont="1" applyFill="1" applyBorder="1" applyAlignment="1">
      <alignment vertical="center" wrapText="1" readingOrder="2"/>
    </xf>
    <xf numFmtId="0" fontId="20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vertical="center" wrapText="1" readingOrder="2"/>
    </xf>
    <xf numFmtId="0" fontId="20" fillId="0" borderId="0" xfId="0" applyFont="1" applyFill="1" applyBorder="1"/>
    <xf numFmtId="37" fontId="13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37" fontId="13" fillId="0" borderId="0" xfId="0" applyNumberFormat="1" applyFont="1" applyFill="1" applyAlignment="1">
      <alignment horizontal="center" vertical="center" wrapText="1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3" fontId="43" fillId="0" borderId="0" xfId="0" applyNumberFormat="1" applyFont="1" applyFill="1"/>
    <xf numFmtId="164" fontId="20" fillId="0" borderId="0" xfId="0" applyNumberFormat="1" applyFont="1" applyFill="1"/>
    <xf numFmtId="3" fontId="20" fillId="0" borderId="0" xfId="0" applyNumberFormat="1" applyFont="1" applyFill="1"/>
    <xf numFmtId="164" fontId="20" fillId="0" borderId="2" xfId="1" applyNumberFormat="1" applyFont="1" applyFill="1" applyBorder="1" applyAlignment="1">
      <alignment horizontal="center" vertical="center" readingOrder="2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6" fillId="0" borderId="0" xfId="0" applyNumberFormat="1" applyFont="1" applyFill="1"/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7" fontId="27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/>
    <xf numFmtId="0" fontId="15" fillId="0" borderId="0" xfId="0" applyFont="1" applyFill="1"/>
    <xf numFmtId="164" fontId="10" fillId="0" borderId="8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164" fontId="25" fillId="0" borderId="8" xfId="1" applyNumberFormat="1" applyFont="1" applyFill="1" applyBorder="1" applyAlignment="1">
      <alignment horizontal="right" vertical="center" wrapText="1" readingOrder="2"/>
    </xf>
    <xf numFmtId="0" fontId="0" fillId="0" borderId="0" xfId="0" applyFill="1"/>
    <xf numFmtId="164" fontId="20" fillId="0" borderId="0" xfId="1" applyNumberFormat="1" applyFont="1" applyFill="1"/>
    <xf numFmtId="0" fontId="14" fillId="0" borderId="0" xfId="0" applyFont="1" applyFill="1"/>
    <xf numFmtId="164" fontId="42" fillId="0" borderId="0" xfId="1" applyNumberFormat="1" applyFont="1" applyFill="1" applyAlignment="1">
      <alignment vertical="center"/>
    </xf>
    <xf numFmtId="164" fontId="14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0" fontId="10" fillId="0" borderId="0" xfId="0" quotePrefix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64" fontId="10" fillId="0" borderId="0" xfId="1" applyNumberFormat="1" applyFont="1" applyFill="1" applyBorder="1" applyAlignment="1">
      <alignment vertical="center" wrapText="1"/>
    </xf>
    <xf numFmtId="164" fontId="22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44" fillId="0" borderId="0" xfId="1" applyNumberFormat="1" applyFont="1" applyFill="1" applyAlignment="1">
      <alignment vertical="center"/>
    </xf>
    <xf numFmtId="164" fontId="45" fillId="0" borderId="0" xfId="1" applyNumberFormat="1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37" fontId="13" fillId="0" borderId="0" xfId="0" quotePrefix="1" applyNumberFormat="1" applyFont="1" applyFill="1" applyAlignment="1">
      <alignment horizontal="right" vertical="center" wrapText="1"/>
    </xf>
    <xf numFmtId="0" fontId="20" fillId="0" borderId="0" xfId="0" applyFont="1" applyFill="1" applyAlignment="1"/>
    <xf numFmtId="164" fontId="22" fillId="0" borderId="8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Alignment="1">
      <alignment vertical="center"/>
    </xf>
    <xf numFmtId="0" fontId="29" fillId="0" borderId="1" xfId="0" applyFont="1" applyFill="1" applyBorder="1" applyAlignment="1">
      <alignment horizontal="right" vertical="center" wrapText="1" readingOrder="2"/>
    </xf>
    <xf numFmtId="0" fontId="29" fillId="0" borderId="0" xfId="0" applyFont="1" applyFill="1" applyBorder="1" applyAlignment="1">
      <alignment vertical="center" wrapText="1" readingOrder="2"/>
    </xf>
    <xf numFmtId="0" fontId="29" fillId="0" borderId="1" xfId="0" applyFont="1" applyFill="1" applyBorder="1" applyAlignment="1">
      <alignment vertical="center" wrapText="1" readingOrder="2"/>
    </xf>
    <xf numFmtId="0" fontId="30" fillId="0" borderId="0" xfId="0" applyFont="1" applyFill="1" applyAlignment="1">
      <alignment horizontal="center" vertical="center" wrapText="1" readingOrder="2"/>
    </xf>
    <xf numFmtId="0" fontId="31" fillId="0" borderId="0" xfId="0" applyFont="1" applyFill="1" applyAlignment="1">
      <alignment horizontal="right" vertical="center" wrapText="1" readingOrder="2"/>
    </xf>
    <xf numFmtId="0" fontId="10" fillId="0" borderId="0" xfId="0" applyFont="1" applyFill="1" applyAlignment="1">
      <alignment vertical="center" wrapText="1"/>
    </xf>
    <xf numFmtId="164" fontId="18" fillId="0" borderId="8" xfId="1" applyNumberFormat="1" applyFont="1" applyFill="1" applyBorder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3" fontId="10" fillId="0" borderId="0" xfId="0" applyNumberFormat="1" applyFont="1" applyFill="1"/>
    <xf numFmtId="0" fontId="23" fillId="0" borderId="0" xfId="0" applyFont="1" applyFill="1" applyBorder="1" applyAlignment="1">
      <alignment vertical="center" wrapText="1" readingOrder="2"/>
    </xf>
    <xf numFmtId="0" fontId="29" fillId="0" borderId="15" xfId="0" applyFont="1" applyFill="1" applyBorder="1" applyAlignment="1">
      <alignment horizontal="center"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37" fontId="32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wrapText="1" readingOrder="2"/>
    </xf>
    <xf numFmtId="164" fontId="12" fillId="0" borderId="8" xfId="1" applyNumberFormat="1" applyFont="1" applyFill="1" applyBorder="1" applyAlignment="1">
      <alignment vertical="center"/>
    </xf>
    <xf numFmtId="10" fontId="39" fillId="0" borderId="2" xfId="2" applyNumberFormat="1" applyFont="1" applyFill="1" applyBorder="1" applyAlignment="1">
      <alignment horizontal="center" vertical="center" wrapText="1" readingOrder="2"/>
    </xf>
    <xf numFmtId="37" fontId="13" fillId="0" borderId="0" xfId="0" quotePrefix="1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right" vertical="center" wrapText="1" readingOrder="2"/>
    </xf>
    <xf numFmtId="0" fontId="10" fillId="0" borderId="0" xfId="1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 readingOrder="2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164" fontId="47" fillId="0" borderId="0" xfId="0" applyNumberFormat="1" applyFont="1" applyFill="1"/>
    <xf numFmtId="164" fontId="46" fillId="0" borderId="0" xfId="0" applyNumberFormat="1" applyFont="1" applyAlignment="1">
      <alignment vertical="center" wrapText="1"/>
    </xf>
    <xf numFmtId="0" fontId="29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 readingOrder="2"/>
    </xf>
    <xf numFmtId="164" fontId="5" fillId="0" borderId="0" xfId="1" applyNumberFormat="1" applyFont="1" applyFill="1" applyBorder="1" applyAlignment="1">
      <alignment vertical="center" wrapText="1" readingOrder="2"/>
    </xf>
    <xf numFmtId="0" fontId="6" fillId="0" borderId="0" xfId="0" applyFont="1" applyFill="1" applyAlignment="1">
      <alignment vertical="center" wrapText="1" readingOrder="2"/>
    </xf>
    <xf numFmtId="164" fontId="6" fillId="0" borderId="0" xfId="1" applyNumberFormat="1" applyFont="1" applyFill="1" applyBorder="1" applyAlignment="1">
      <alignment horizontal="center" vertical="center" readingOrder="2"/>
    </xf>
    <xf numFmtId="164" fontId="6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readingOrder="2"/>
    </xf>
    <xf numFmtId="164" fontId="6" fillId="0" borderId="1" xfId="1" applyNumberFormat="1" applyFont="1" applyFill="1" applyBorder="1" applyAlignment="1">
      <alignment horizontal="center" vertical="center"/>
    </xf>
    <xf numFmtId="37" fontId="8" fillId="0" borderId="0" xfId="0" quotePrefix="1" applyNumberFormat="1" applyFont="1" applyFill="1" applyAlignment="1">
      <alignment horizontal="right" vertical="center" wrapText="1"/>
    </xf>
    <xf numFmtId="10" fontId="6" fillId="0" borderId="2" xfId="2" applyNumberFormat="1" applyFont="1" applyFill="1" applyBorder="1" applyAlignment="1">
      <alignment horizontal="center" vertical="center" readingOrder="2"/>
    </xf>
    <xf numFmtId="10" fontId="6" fillId="0" borderId="0" xfId="2" applyNumberFormat="1" applyFont="1" applyFill="1" applyAlignment="1">
      <alignment horizontal="center" vertical="center"/>
    </xf>
    <xf numFmtId="37" fontId="28" fillId="0" borderId="1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37" fontId="13" fillId="0" borderId="0" xfId="0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horizontal="center" vertical="center" wrapText="1" shrinkToFit="1"/>
    </xf>
    <xf numFmtId="37" fontId="13" fillId="0" borderId="1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37" fontId="8" fillId="0" borderId="0" xfId="0" quotePrefix="1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 readingOrder="2"/>
    </xf>
    <xf numFmtId="0" fontId="6" fillId="0" borderId="0" xfId="0" applyFont="1" applyFill="1" applyAlignment="1">
      <alignment horizontal="center" vertical="center"/>
    </xf>
    <xf numFmtId="164" fontId="6" fillId="0" borderId="2" xfId="1" applyNumberFormat="1" applyFont="1" applyFill="1" applyBorder="1" applyAlignment="1">
      <alignment vertical="center" readingOrder="2"/>
    </xf>
    <xf numFmtId="164" fontId="6" fillId="0" borderId="0" xfId="1" applyNumberFormat="1" applyFont="1" applyFill="1" applyAlignment="1">
      <alignment horizontal="center" vertical="center" wrapText="1"/>
    </xf>
    <xf numFmtId="164" fontId="18" fillId="0" borderId="0" xfId="1" applyNumberFormat="1" applyFont="1" applyFill="1" applyAlignment="1">
      <alignment vertical="center" readingOrder="2"/>
    </xf>
    <xf numFmtId="164" fontId="18" fillId="0" borderId="1" xfId="1" applyNumberFormat="1" applyFont="1" applyFill="1" applyBorder="1" applyAlignment="1">
      <alignment vertical="center" readingOrder="2"/>
    </xf>
    <xf numFmtId="164" fontId="6" fillId="0" borderId="0" xfId="1" applyNumberFormat="1" applyFont="1" applyFill="1" applyAlignment="1">
      <alignment horizontal="center" vertical="center"/>
    </xf>
    <xf numFmtId="37" fontId="28" fillId="0" borderId="11" xfId="0" applyNumberFormat="1" applyFont="1" applyFill="1" applyBorder="1" applyAlignment="1">
      <alignment horizontal="center" vertical="center"/>
    </xf>
    <xf numFmtId="164" fontId="27" fillId="0" borderId="0" xfId="1" applyNumberFormat="1" applyFont="1" applyFill="1" applyAlignment="1">
      <alignment vertical="center"/>
    </xf>
    <xf numFmtId="164" fontId="48" fillId="0" borderId="0" xfId="1" applyNumberFormat="1" applyFont="1" applyFill="1" applyAlignment="1">
      <alignment vertical="center"/>
    </xf>
    <xf numFmtId="164" fontId="38" fillId="0" borderId="0" xfId="1" applyNumberFormat="1" applyFont="1" applyFill="1" applyAlignment="1">
      <alignment vertical="center"/>
    </xf>
    <xf numFmtId="3" fontId="6" fillId="0" borderId="0" xfId="1" applyNumberFormat="1" applyFont="1" applyFill="1" applyAlignment="1">
      <alignment horizontal="center" vertical="center"/>
    </xf>
    <xf numFmtId="0" fontId="14" fillId="3" borderId="0" xfId="0" applyFont="1" applyFill="1"/>
    <xf numFmtId="0" fontId="10" fillId="0" borderId="5" xfId="0" applyFont="1" applyFill="1" applyBorder="1" applyAlignment="1"/>
    <xf numFmtId="0" fontId="10" fillId="0" borderId="6" xfId="0" applyFont="1" applyFill="1" applyBorder="1" applyAlignment="1"/>
    <xf numFmtId="0" fontId="10" fillId="0" borderId="7" xfId="0" applyFont="1" applyFill="1" applyBorder="1" applyAlignment="1"/>
    <xf numFmtId="0" fontId="26" fillId="0" borderId="0" xfId="0" applyFont="1" applyFill="1" applyAlignment="1">
      <alignment vertical="center" readingOrder="2"/>
    </xf>
    <xf numFmtId="165" fontId="26" fillId="0" borderId="0" xfId="1" applyNumberFormat="1" applyFont="1" applyFill="1" applyAlignment="1">
      <alignment vertical="center" readingOrder="2"/>
    </xf>
    <xf numFmtId="164" fontId="9" fillId="0" borderId="8" xfId="1" applyNumberFormat="1" applyFont="1" applyFill="1" applyBorder="1" applyAlignment="1">
      <alignment vertical="center"/>
    </xf>
    <xf numFmtId="0" fontId="22" fillId="0" borderId="0" xfId="0" applyFont="1" applyFill="1" applyAlignment="1">
      <alignment horizontal="center"/>
    </xf>
    <xf numFmtId="164" fontId="49" fillId="0" borderId="8" xfId="1" applyNumberFormat="1" applyFont="1" applyFill="1" applyBorder="1" applyAlignment="1">
      <alignment vertical="center"/>
    </xf>
    <xf numFmtId="165" fontId="49" fillId="0" borderId="0" xfId="1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horizontal="center" vertical="center"/>
    </xf>
    <xf numFmtId="164" fontId="18" fillId="0" borderId="0" xfId="1" applyNumberFormat="1" applyFont="1" applyFill="1" applyAlignment="1">
      <alignment horizontal="center" readingOrder="2"/>
    </xf>
    <xf numFmtId="0" fontId="19" fillId="0" borderId="0" xfId="0" applyFont="1" applyFill="1" applyAlignment="1">
      <alignment vertical="center" readingOrder="2"/>
    </xf>
    <xf numFmtId="40" fontId="18" fillId="0" borderId="0" xfId="0" applyNumberFormat="1" applyFont="1" applyFill="1" applyAlignment="1">
      <alignment horizontal="center" vertical="center" wrapText="1" readingOrder="2"/>
    </xf>
    <xf numFmtId="0" fontId="18" fillId="0" borderId="0" xfId="0" applyFont="1" applyFill="1" applyAlignment="1">
      <alignment horizontal="center" vertical="center" readingOrder="2"/>
    </xf>
    <xf numFmtId="164" fontId="18" fillId="0" borderId="10" xfId="1" applyNumberFormat="1" applyFont="1" applyFill="1" applyBorder="1" applyAlignment="1">
      <alignment vertical="center" readingOrder="2"/>
    </xf>
    <xf numFmtId="40" fontId="18" fillId="0" borderId="3" xfId="0" applyNumberFormat="1" applyFont="1" applyFill="1" applyBorder="1" applyAlignment="1">
      <alignment horizontal="center" vertical="center" readingOrder="2"/>
    </xf>
    <xf numFmtId="0" fontId="18" fillId="0" borderId="0" xfId="0" applyFont="1" applyFill="1" applyBorder="1" applyAlignment="1">
      <alignment horizontal="center" vertical="center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24" fillId="0" borderId="0" xfId="1" applyNumberFormat="1" applyFont="1" applyBorder="1" applyAlignment="1">
      <alignment horizontal="center" vertical="center" wrapText="1" readingOrder="2"/>
    </xf>
    <xf numFmtId="165" fontId="15" fillId="0" borderId="0" xfId="0" applyNumberFormat="1" applyFont="1" applyAlignment="1">
      <alignment horizontal="center" vertical="center" wrapText="1"/>
    </xf>
    <xf numFmtId="164" fontId="20" fillId="0" borderId="0" xfId="1" applyNumberFormat="1" applyFont="1" applyFill="1" applyBorder="1" applyAlignment="1">
      <alignment vertical="center"/>
    </xf>
    <xf numFmtId="37" fontId="13" fillId="0" borderId="0" xfId="0" quotePrefix="1" applyNumberFormat="1" applyFont="1" applyFill="1" applyBorder="1" applyAlignment="1">
      <alignment horizontal="right" vertical="center" wrapText="1"/>
    </xf>
    <xf numFmtId="164" fontId="20" fillId="0" borderId="0" xfId="1" applyNumberFormat="1" applyFont="1" applyFill="1" applyBorder="1" applyAlignment="1">
      <alignment horizontal="center" vertical="center" wrapText="1" shrinkToFit="1"/>
    </xf>
    <xf numFmtId="37" fontId="13" fillId="4" borderId="9" xfId="0" applyNumberFormat="1" applyFont="1" applyFill="1" applyBorder="1" applyAlignment="1">
      <alignment horizontal="center" vertical="center"/>
    </xf>
    <xf numFmtId="0" fontId="14" fillId="4" borderId="0" xfId="0" applyFont="1" applyFill="1"/>
    <xf numFmtId="164" fontId="20" fillId="4" borderId="8" xfId="1" applyNumberFormat="1" applyFont="1" applyFill="1" applyBorder="1" applyAlignment="1">
      <alignment vertical="center"/>
    </xf>
    <xf numFmtId="165" fontId="24" fillId="0" borderId="0" xfId="0" applyNumberFormat="1" applyFont="1" applyBorder="1" applyAlignment="1">
      <alignment horizontal="center" vertical="center" wrapText="1" readingOrder="2"/>
    </xf>
    <xf numFmtId="164" fontId="6" fillId="0" borderId="0" xfId="1" applyNumberFormat="1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24" fillId="0" borderId="0" xfId="1" applyNumberFormat="1" applyFont="1" applyBorder="1" applyAlignment="1">
      <alignment horizontal="center" vertical="center" wrapText="1" readingOrder="2"/>
    </xf>
    <xf numFmtId="165" fontId="15" fillId="0" borderId="0" xfId="0" applyNumberFormat="1" applyFont="1" applyAlignment="1">
      <alignment horizontal="center" vertical="center" wrapText="1"/>
    </xf>
    <xf numFmtId="164" fontId="6" fillId="0" borderId="0" xfId="1" applyNumberFormat="1" applyFont="1" applyFill="1" applyBorder="1" applyAlignment="1">
      <alignment vertical="center"/>
    </xf>
    <xf numFmtId="10" fontId="8" fillId="0" borderId="0" xfId="2" applyNumberFormat="1" applyFont="1" applyFill="1" applyBorder="1" applyAlignment="1">
      <alignment horizontal="center" vertical="center"/>
    </xf>
    <xf numFmtId="164" fontId="10" fillId="0" borderId="0" xfId="1" applyNumberFormat="1" applyFont="1" applyFill="1" applyAlignment="1">
      <alignment horizontal="right" vertical="center"/>
    </xf>
    <xf numFmtId="0" fontId="15" fillId="0" borderId="0" xfId="0" applyFont="1" applyBorder="1" applyAlignment="1">
      <alignment horizontal="right" vertical="center" wrapText="1"/>
    </xf>
    <xf numFmtId="164" fontId="10" fillId="0" borderId="0" xfId="0" applyNumberFormat="1" applyFont="1" applyFill="1" applyBorder="1" applyAlignment="1">
      <alignment vertical="center"/>
    </xf>
    <xf numFmtId="164" fontId="25" fillId="0" borderId="0" xfId="1" applyNumberFormat="1" applyFont="1" applyBorder="1" applyAlignment="1">
      <alignment horizontal="center" vertical="center" readingOrder="2"/>
    </xf>
    <xf numFmtId="0" fontId="0" fillId="0" borderId="0" xfId="0" applyNumberFormat="1" applyFont="1" applyFill="1" applyBorder="1"/>
    <xf numFmtId="0" fontId="29" fillId="0" borderId="0" xfId="0" applyFont="1" applyFill="1" applyAlignment="1">
      <alignment horizontal="center" vertical="center" wrapText="1" readingOrder="2"/>
    </xf>
    <xf numFmtId="0" fontId="33" fillId="0" borderId="0" xfId="0" applyFont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164" fontId="6" fillId="0" borderId="0" xfId="1" applyNumberFormat="1" applyFont="1" applyFill="1" applyBorder="1" applyAlignment="1">
      <alignment horizontal="center" vertical="center" wrapText="1" readingOrder="2"/>
    </xf>
    <xf numFmtId="164" fontId="6" fillId="0" borderId="0" xfId="1" applyNumberFormat="1" applyFont="1" applyFill="1" applyAlignment="1">
      <alignment horizontal="center" vertical="center" wrapText="1" readingOrder="2"/>
    </xf>
    <xf numFmtId="164" fontId="6" fillId="0" borderId="3" xfId="1" applyNumberFormat="1" applyFont="1" applyFill="1" applyBorder="1" applyAlignment="1">
      <alignment horizontal="center" vertical="center" wrapText="1" readingOrder="2"/>
    </xf>
    <xf numFmtId="164" fontId="6" fillId="0" borderId="1" xfId="1" applyNumberFormat="1" applyFont="1" applyFill="1" applyBorder="1" applyAlignment="1">
      <alignment horizontal="center" vertical="center" wrapText="1" readingOrder="2"/>
    </xf>
    <xf numFmtId="10" fontId="6" fillId="0" borderId="3" xfId="2" applyNumberFormat="1" applyFont="1" applyFill="1" applyBorder="1" applyAlignment="1">
      <alignment horizontal="center" vertical="center" wrapText="1" readingOrder="2"/>
    </xf>
    <xf numFmtId="10" fontId="6" fillId="0" borderId="1" xfId="2" applyNumberFormat="1" applyFont="1" applyFill="1" applyBorder="1" applyAlignment="1">
      <alignment horizontal="center" vertical="center" wrapText="1" readingOrder="2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 wrapText="1" readingOrder="2"/>
    </xf>
    <xf numFmtId="164" fontId="6" fillId="0" borderId="0" xfId="1" applyNumberFormat="1" applyFont="1" applyFill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 readingOrder="2"/>
    </xf>
    <xf numFmtId="164" fontId="6" fillId="0" borderId="1" xfId="1" applyNumberFormat="1" applyFont="1" applyFill="1" applyBorder="1" applyAlignment="1">
      <alignment horizontal="center" vertical="center" readingOrder="2"/>
    </xf>
    <xf numFmtId="164" fontId="6" fillId="0" borderId="0" xfId="1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right" vertical="center" readingOrder="2"/>
    </xf>
    <xf numFmtId="164" fontId="6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readingOrder="2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readingOrder="2"/>
    </xf>
    <xf numFmtId="0" fontId="11" fillId="0" borderId="0" xfId="0" applyFont="1" applyFill="1" applyAlignment="1">
      <alignment horizontal="right" vertical="center" readingOrder="2"/>
    </xf>
    <xf numFmtId="0" fontId="9" fillId="0" borderId="1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 readingOrder="2"/>
    </xf>
    <xf numFmtId="0" fontId="20" fillId="0" borderId="3" xfId="0" applyFont="1" applyFill="1" applyBorder="1" applyAlignment="1">
      <alignment horizontal="center" vertical="center" readingOrder="2"/>
    </xf>
    <xf numFmtId="0" fontId="20" fillId="0" borderId="1" xfId="0" applyFont="1" applyFill="1" applyBorder="1" applyAlignment="1">
      <alignment horizontal="center" vertical="center" readingOrder="2"/>
    </xf>
    <xf numFmtId="0" fontId="20" fillId="0" borderId="0" xfId="0" applyFont="1" applyFill="1" applyBorder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37" fontId="28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/>
    <xf numFmtId="0" fontId="22" fillId="0" borderId="0" xfId="0" applyFont="1" applyFill="1" applyAlignment="1">
      <alignment horizontal="center"/>
    </xf>
    <xf numFmtId="0" fontId="26" fillId="0" borderId="0" xfId="0" applyFont="1" applyFill="1" applyAlignment="1">
      <alignment horizontal="right" vertical="center" readingOrder="2"/>
    </xf>
    <xf numFmtId="165" fontId="26" fillId="0" borderId="0" xfId="1" applyNumberFormat="1" applyFont="1" applyFill="1" applyAlignment="1">
      <alignment horizontal="right" vertical="center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0" fontId="23" fillId="0" borderId="1" xfId="0" applyFont="1" applyFill="1" applyBorder="1" applyAlignment="1">
      <alignment horizontal="center" vertical="center" wrapText="1" readingOrder="2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65" fontId="22" fillId="0" borderId="1" xfId="1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right" vertical="center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9" fillId="0" borderId="3" xfId="0" applyFont="1" applyFill="1" applyBorder="1" applyAlignment="1">
      <alignment horizontal="center" vertical="center" wrapText="1" readingOrder="2"/>
    </xf>
    <xf numFmtId="0" fontId="29" fillId="0" borderId="0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164" fontId="29" fillId="0" borderId="1" xfId="0" applyNumberFormat="1" applyFont="1" applyFill="1" applyBorder="1" applyAlignment="1">
      <alignment horizontal="center" vertical="center" wrapText="1" readingOrder="2"/>
    </xf>
    <xf numFmtId="0" fontId="29" fillId="0" borderId="4" xfId="0" applyFont="1" applyFill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9</xdr:row>
      <xdr:rowOff>142875</xdr:rowOff>
    </xdr:from>
    <xdr:to>
      <xdr:col>7</xdr:col>
      <xdr:colOff>590550</xdr:colOff>
      <xdr:row>20</xdr:row>
      <xdr:rowOff>211039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B192CA-790C-4808-8775-BE7EF242B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828650" y="2114550"/>
          <a:ext cx="4286250" cy="2477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711;&#1586;&#1575;&#1585;&#1588;%20&#1605;&#1575;&#1607;&#1575;&#1606;&#1607;%20&#1588;&#1575;&#1582;&#1589;&#1740;1401.05.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وکش"/>
      <sheetName val=" سهام"/>
      <sheetName val="اوراق"/>
      <sheetName val="سپرده"/>
      <sheetName val="درآمدها"/>
      <sheetName val="سود اوراق بهادار و سپرده بانکی"/>
      <sheetName val="درآمد سود سهام"/>
      <sheetName val="درآمد ناشی ازفروش"/>
      <sheetName val="درآمد ناشی از تغییر قیمت اوراق "/>
      <sheetName val="درآمد سرمایه گذاری در سهام "/>
      <sheetName val="درآمد سرمایه گذاری در اوراق بها"/>
      <sheetName val="درآمد سپرده بانکی"/>
      <sheetName val="سایر درآمدها"/>
    </sheetNames>
    <sheetDataSet>
      <sheetData sheetId="0"/>
      <sheetData sheetId="1"/>
      <sheetData sheetId="2"/>
      <sheetData sheetId="3"/>
      <sheetData sheetId="4">
        <row r="5">
          <cell r="J5">
            <v>1589938594718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8:M31"/>
  <sheetViews>
    <sheetView rightToLeft="1" tabSelected="1" view="pageBreakPreview" zoomScaleNormal="100" zoomScaleSheetLayoutView="100" workbookViewId="0">
      <selection activeCell="A28" sqref="A28:J30"/>
    </sheetView>
  </sheetViews>
  <sheetFormatPr defaultColWidth="9.140625" defaultRowHeight="17.25"/>
  <cols>
    <col min="1" max="16384" width="9.140625" style="2"/>
  </cols>
  <sheetData>
    <row r="18" spans="1:13">
      <c r="M18" s="2" t="s">
        <v>59</v>
      </c>
    </row>
    <row r="24" spans="1:13" ht="15" customHeight="1">
      <c r="A24" s="270" t="s">
        <v>73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4"/>
      <c r="L24" s="24"/>
    </row>
    <row r="25" spans="1:13" ht="15" customHeight="1">
      <c r="A25" s="270"/>
      <c r="B25" s="270"/>
      <c r="C25" s="270"/>
      <c r="D25" s="270"/>
      <c r="E25" s="270"/>
      <c r="F25" s="270"/>
      <c r="G25" s="270"/>
      <c r="H25" s="270"/>
      <c r="I25" s="270"/>
      <c r="J25" s="270"/>
      <c r="K25" s="24"/>
      <c r="L25" s="24"/>
    </row>
    <row r="26" spans="1:13" ht="15" customHeight="1">
      <c r="A26" s="270"/>
      <c r="B26" s="270"/>
      <c r="C26" s="270"/>
      <c r="D26" s="270"/>
      <c r="E26" s="270"/>
      <c r="F26" s="270"/>
      <c r="G26" s="270"/>
      <c r="H26" s="270"/>
      <c r="I26" s="270"/>
      <c r="J26" s="270"/>
      <c r="K26" s="24"/>
      <c r="L26" s="24"/>
    </row>
    <row r="28" spans="1:13" ht="15" customHeight="1">
      <c r="A28" s="270" t="s">
        <v>259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0"/>
    </row>
    <row r="29" spans="1:13" ht="15" customHeight="1">
      <c r="A29" s="270"/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</row>
    <row r="30" spans="1:13" ht="15" customHeight="1">
      <c r="A30" s="270"/>
      <c r="B30" s="270"/>
      <c r="C30" s="270"/>
      <c r="D30" s="270"/>
      <c r="E30" s="270"/>
      <c r="F30" s="270"/>
      <c r="G30" s="270"/>
      <c r="H30" s="270"/>
      <c r="I30" s="270"/>
      <c r="J30" s="270"/>
      <c r="K30" s="270"/>
      <c r="L30" s="270"/>
    </row>
    <row r="31" spans="1:13" ht="15" customHeight="1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V185"/>
  <sheetViews>
    <sheetView rightToLeft="1" view="pageBreakPreview" topLeftCell="C1" zoomScale="60" zoomScaleNormal="100" workbookViewId="0">
      <selection activeCell="L173" sqref="L173"/>
    </sheetView>
  </sheetViews>
  <sheetFormatPr defaultColWidth="9.140625" defaultRowHeight="21.75"/>
  <cols>
    <col min="1" max="1" width="11.5703125" style="110" bestFit="1" customWidth="1"/>
    <col min="2" max="2" width="49.85546875" style="36" customWidth="1"/>
    <col min="3" max="3" width="1.28515625" style="36" customWidth="1"/>
    <col min="4" max="4" width="26.5703125" style="44" customWidth="1"/>
    <col min="5" max="5" width="1" style="36" customWidth="1"/>
    <col min="6" max="6" width="29.85546875" style="45" bestFit="1" customWidth="1"/>
    <col min="7" max="7" width="1.42578125" style="45" customWidth="1"/>
    <col min="8" max="8" width="26.5703125" style="45" customWidth="1"/>
    <col min="9" max="9" width="1" style="46" customWidth="1"/>
    <col min="10" max="10" width="28.42578125" style="46" customWidth="1"/>
    <col min="11" max="11" width="2" style="46" customWidth="1"/>
    <col min="12" max="12" width="28.5703125" style="47" customWidth="1"/>
    <col min="13" max="13" width="1.5703125" style="36" customWidth="1"/>
    <col min="14" max="14" width="28.42578125" style="44" bestFit="1" customWidth="1"/>
    <col min="15" max="15" width="0.85546875" style="44" customWidth="1"/>
    <col min="16" max="16" width="28.42578125" style="45" bestFit="1" customWidth="1"/>
    <col min="17" max="17" width="1.7109375" style="45" customWidth="1"/>
    <col min="18" max="18" width="28.42578125" style="45" bestFit="1" customWidth="1"/>
    <col min="19" max="19" width="0.85546875" style="45" customWidth="1"/>
    <col min="20" max="20" width="27.140625" style="45" customWidth="1"/>
    <col min="21" max="21" width="1.42578125" style="45" customWidth="1"/>
    <col min="22" max="22" width="29.85546875" style="47" customWidth="1"/>
    <col min="23" max="23" width="25.28515625" style="36" customWidth="1"/>
    <col min="24" max="16384" width="9.140625" style="36"/>
  </cols>
  <sheetData>
    <row r="1" spans="1:22" ht="27.75">
      <c r="B1" s="339" t="s">
        <v>94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</row>
    <row r="2" spans="1:22" s="37" customFormat="1" ht="27.75">
      <c r="A2" s="110"/>
      <c r="B2" s="340" t="s">
        <v>57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</row>
    <row r="3" spans="1:22" ht="27.75">
      <c r="B3" s="339">
        <f>' سهام'!A3:W3</f>
        <v>0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</row>
    <row r="5" spans="1:22" s="38" customFormat="1" ht="24.75">
      <c r="A5" s="110"/>
      <c r="B5" s="346" t="s">
        <v>28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</row>
    <row r="6" spans="1:22" s="38" customFormat="1" ht="9.75" customHeight="1">
      <c r="A6" s="110"/>
      <c r="D6" s="33"/>
      <c r="F6" s="39"/>
      <c r="G6" s="39"/>
      <c r="H6" s="39"/>
      <c r="I6" s="40"/>
      <c r="J6" s="40"/>
      <c r="K6" s="40"/>
      <c r="L6" s="41"/>
      <c r="N6" s="33"/>
      <c r="O6" s="33"/>
      <c r="P6" s="39"/>
      <c r="Q6" s="39"/>
      <c r="R6" s="39"/>
      <c r="S6" s="39"/>
      <c r="T6" s="39"/>
      <c r="U6" s="39"/>
      <c r="V6" s="41"/>
    </row>
    <row r="7" spans="1:22" s="38" customFormat="1" ht="27" customHeight="1" thickBot="1">
      <c r="A7" s="110"/>
      <c r="B7" s="42"/>
      <c r="C7" s="18"/>
      <c r="D7" s="331" t="s">
        <v>262</v>
      </c>
      <c r="E7" s="331"/>
      <c r="F7" s="331"/>
      <c r="G7" s="331"/>
      <c r="H7" s="331"/>
      <c r="I7" s="331"/>
      <c r="J7" s="331"/>
      <c r="K7" s="331"/>
      <c r="L7" s="331"/>
      <c r="M7" s="18"/>
      <c r="N7" s="331" t="s">
        <v>263</v>
      </c>
      <c r="O7" s="331"/>
      <c r="P7" s="331"/>
      <c r="Q7" s="331"/>
      <c r="R7" s="331"/>
      <c r="S7" s="331"/>
      <c r="T7" s="331"/>
      <c r="U7" s="331"/>
      <c r="V7" s="331"/>
    </row>
    <row r="8" spans="1:22" s="25" customFormat="1" ht="24.75" customHeight="1">
      <c r="A8" s="110"/>
      <c r="B8" s="333" t="s">
        <v>24</v>
      </c>
      <c r="C8" s="333"/>
      <c r="D8" s="341" t="s">
        <v>12</v>
      </c>
      <c r="E8" s="335"/>
      <c r="F8" s="343" t="s">
        <v>13</v>
      </c>
      <c r="G8" s="336"/>
      <c r="H8" s="343" t="s">
        <v>14</v>
      </c>
      <c r="I8" s="350"/>
      <c r="J8" s="345" t="s">
        <v>2</v>
      </c>
      <c r="K8" s="345"/>
      <c r="L8" s="345"/>
      <c r="M8" s="332"/>
      <c r="N8" s="341" t="s">
        <v>12</v>
      </c>
      <c r="O8" s="347"/>
      <c r="P8" s="343" t="s">
        <v>13</v>
      </c>
      <c r="Q8" s="336"/>
      <c r="R8" s="343" t="s">
        <v>14</v>
      </c>
      <c r="S8" s="336"/>
      <c r="T8" s="345" t="s">
        <v>2</v>
      </c>
      <c r="U8" s="345"/>
      <c r="V8" s="345"/>
    </row>
    <row r="9" spans="1:22" s="25" customFormat="1" ht="6" customHeight="1" thickBot="1">
      <c r="A9" s="110"/>
      <c r="B9" s="333"/>
      <c r="C9" s="333"/>
      <c r="D9" s="342"/>
      <c r="E9" s="333"/>
      <c r="F9" s="344"/>
      <c r="G9" s="337"/>
      <c r="H9" s="344"/>
      <c r="I9" s="351"/>
      <c r="J9" s="331"/>
      <c r="K9" s="331"/>
      <c r="L9" s="331"/>
      <c r="M9" s="332"/>
      <c r="N9" s="342"/>
      <c r="O9" s="348"/>
      <c r="P9" s="344"/>
      <c r="Q9" s="337"/>
      <c r="R9" s="344"/>
      <c r="S9" s="337"/>
      <c r="T9" s="331"/>
      <c r="U9" s="331"/>
      <c r="V9" s="331"/>
    </row>
    <row r="10" spans="1:22" s="25" customFormat="1" ht="42.75" customHeight="1" thickBot="1">
      <c r="A10" s="110"/>
      <c r="B10" s="334"/>
      <c r="C10" s="332"/>
      <c r="D10" s="49" t="s">
        <v>61</v>
      </c>
      <c r="E10" s="332"/>
      <c r="F10" s="50" t="s">
        <v>62</v>
      </c>
      <c r="G10" s="338"/>
      <c r="H10" s="50" t="s">
        <v>63</v>
      </c>
      <c r="I10" s="352"/>
      <c r="J10" s="19" t="s">
        <v>6</v>
      </c>
      <c r="K10" s="19"/>
      <c r="L10" s="48" t="s">
        <v>19</v>
      </c>
      <c r="M10" s="332"/>
      <c r="N10" s="49" t="s">
        <v>61</v>
      </c>
      <c r="O10" s="349"/>
      <c r="P10" s="50" t="s">
        <v>62</v>
      </c>
      <c r="Q10" s="338"/>
      <c r="R10" s="50" t="s">
        <v>63</v>
      </c>
      <c r="S10" s="338"/>
      <c r="T10" s="20" t="s">
        <v>6</v>
      </c>
      <c r="U10" s="20"/>
      <c r="V10" s="48" t="s">
        <v>19</v>
      </c>
    </row>
    <row r="11" spans="1:22" s="25" customFormat="1" ht="42.75" customHeight="1">
      <c r="A11" s="264" t="s">
        <v>295</v>
      </c>
      <c r="B11" s="265" t="s">
        <v>128</v>
      </c>
      <c r="C11" s="245"/>
      <c r="D11" s="267"/>
      <c r="E11" s="267"/>
      <c r="F11" s="267">
        <f t="shared" ref="F11:F42" si="0">VLOOKUP($A11,تحققنیافته,10,0)</f>
        <v>-175901236</v>
      </c>
      <c r="G11" s="246"/>
      <c r="H11" s="267">
        <f>VLOOKUP($A11,فروش,10,0)</f>
        <v>-8553917</v>
      </c>
      <c r="I11" s="248"/>
      <c r="J11" s="255">
        <f>D11+F11+H11</f>
        <v>-184455153</v>
      </c>
      <c r="K11" s="255"/>
      <c r="L11" s="55">
        <f>J11/-48416637810</f>
        <v>3.8097472551450592E-3</v>
      </c>
      <c r="M11" s="245"/>
      <c r="N11" s="267"/>
      <c r="O11" s="267"/>
      <c r="P11" s="267">
        <f t="shared" ref="P11:P42" si="1">VLOOKUP($A11,تحققنیافته,18,0)</f>
        <v>-961897667</v>
      </c>
      <c r="Q11" s="259"/>
      <c r="R11" s="267">
        <f>VLOOKUP($A11,فروش,18,0)</f>
        <v>-33253385</v>
      </c>
      <c r="S11" s="246"/>
      <c r="T11" s="255">
        <f>N11+P11+R11</f>
        <v>-995151052</v>
      </c>
      <c r="U11" s="247"/>
      <c r="V11" s="55">
        <f>T11/درآمدها!$J$4</f>
        <v>1.1959365246600549E-2</v>
      </c>
    </row>
    <row r="12" spans="1:22" s="25" customFormat="1" ht="42.75" customHeight="1">
      <c r="A12" s="264" t="s">
        <v>296</v>
      </c>
      <c r="B12" s="265" t="s">
        <v>290</v>
      </c>
      <c r="C12" s="245"/>
      <c r="D12" s="267"/>
      <c r="E12" s="267"/>
      <c r="F12" s="267">
        <f t="shared" si="0"/>
        <v>11307341</v>
      </c>
      <c r="G12" s="259"/>
      <c r="H12" s="267"/>
      <c r="I12" s="248"/>
      <c r="J12" s="255">
        <f t="shared" ref="J12:J75" si="2">D12+F12+H12</f>
        <v>11307341</v>
      </c>
      <c r="K12" s="255"/>
      <c r="L12" s="55">
        <f t="shared" ref="L12:L75" si="3">J12/-48416637810</f>
        <v>-2.3354246621529296E-4</v>
      </c>
      <c r="M12" s="245"/>
      <c r="N12" s="267"/>
      <c r="O12" s="267"/>
      <c r="P12" s="267">
        <f t="shared" si="1"/>
        <v>11307341</v>
      </c>
      <c r="Q12" s="259"/>
      <c r="R12" s="267"/>
      <c r="S12" s="259"/>
      <c r="T12" s="255">
        <f t="shared" ref="T12:T75" si="4">N12+P12+R12</f>
        <v>11307341</v>
      </c>
      <c r="U12" s="247"/>
      <c r="V12" s="55">
        <f>T12/درآمدها!$J$4</f>
        <v>-1.3588753256612291E-4</v>
      </c>
    </row>
    <row r="13" spans="1:22" s="25" customFormat="1" ht="42.75" customHeight="1">
      <c r="A13" s="264" t="s">
        <v>297</v>
      </c>
      <c r="B13" s="265" t="s">
        <v>277</v>
      </c>
      <c r="C13" s="245"/>
      <c r="D13" s="267"/>
      <c r="E13" s="267"/>
      <c r="F13" s="267">
        <f t="shared" si="0"/>
        <v>14986453</v>
      </c>
      <c r="G13" s="259"/>
      <c r="H13" s="267"/>
      <c r="I13" s="248"/>
      <c r="J13" s="255">
        <f t="shared" si="2"/>
        <v>14986453</v>
      </c>
      <c r="K13" s="255"/>
      <c r="L13" s="55">
        <f t="shared" si="3"/>
        <v>-3.0953105539486034E-4</v>
      </c>
      <c r="M13" s="245"/>
      <c r="N13" s="267"/>
      <c r="O13" s="267"/>
      <c r="P13" s="267">
        <f t="shared" si="1"/>
        <v>14986453</v>
      </c>
      <c r="Q13" s="259"/>
      <c r="R13" s="267"/>
      <c r="S13" s="259"/>
      <c r="T13" s="255">
        <f t="shared" si="4"/>
        <v>14986453</v>
      </c>
      <c r="U13" s="247"/>
      <c r="V13" s="55">
        <f>T13/درآمدها!$J$4</f>
        <v>-1.8010176929201751E-4</v>
      </c>
    </row>
    <row r="14" spans="1:22" s="25" customFormat="1" ht="42.75" customHeight="1">
      <c r="A14" s="264" t="s">
        <v>298</v>
      </c>
      <c r="B14" s="265" t="s">
        <v>201</v>
      </c>
      <c r="C14" s="245"/>
      <c r="D14" s="267">
        <f>VLOOKUP($A14,سود,14,0)</f>
        <v>0</v>
      </c>
      <c r="E14" s="267"/>
      <c r="F14" s="267">
        <f t="shared" si="0"/>
        <v>-52002016</v>
      </c>
      <c r="G14" s="259"/>
      <c r="H14" s="267">
        <f>VLOOKUP($A14,فروش,10,0)</f>
        <v>-4765084</v>
      </c>
      <c r="I14" s="248"/>
      <c r="J14" s="255">
        <f t="shared" si="2"/>
        <v>-56767100</v>
      </c>
      <c r="K14" s="255"/>
      <c r="L14" s="55">
        <f t="shared" si="3"/>
        <v>1.1724709225528933E-3</v>
      </c>
      <c r="M14" s="245"/>
      <c r="N14" s="267">
        <f>VLOOKUP($A14,سود,20,0)</f>
        <v>450572850</v>
      </c>
      <c r="O14" s="267"/>
      <c r="P14" s="267">
        <f t="shared" si="1"/>
        <v>-659958519</v>
      </c>
      <c r="Q14" s="259"/>
      <c r="R14" s="267">
        <f>VLOOKUP($A14,فروش,18,0)</f>
        <v>-10012166</v>
      </c>
      <c r="S14" s="259"/>
      <c r="T14" s="255">
        <f t="shared" si="4"/>
        <v>-219397835</v>
      </c>
      <c r="U14" s="247"/>
      <c r="V14" s="55">
        <f>T14/درآمدها!$J$4</f>
        <v>2.6366437917189696E-3</v>
      </c>
    </row>
    <row r="15" spans="1:22" s="25" customFormat="1" ht="42.75" customHeight="1">
      <c r="A15" s="264" t="s">
        <v>299</v>
      </c>
      <c r="B15" s="265" t="s">
        <v>119</v>
      </c>
      <c r="C15" s="245"/>
      <c r="D15" s="267">
        <f>VLOOKUP($A15,سود,14,0)</f>
        <v>0</v>
      </c>
      <c r="E15" s="267"/>
      <c r="F15" s="267">
        <f t="shared" si="0"/>
        <v>-236597028</v>
      </c>
      <c r="G15" s="259"/>
      <c r="H15" s="267">
        <f>VLOOKUP($A15,فروش,10,0)</f>
        <v>-1488490</v>
      </c>
      <c r="I15" s="248"/>
      <c r="J15" s="255">
        <f t="shared" si="2"/>
        <v>-238085518</v>
      </c>
      <c r="K15" s="255"/>
      <c r="L15" s="55">
        <f t="shared" si="3"/>
        <v>4.9174318740246286E-3</v>
      </c>
      <c r="M15" s="245"/>
      <c r="N15" s="267">
        <f>VLOOKUP($A15,سود,20,0)</f>
        <v>35294093</v>
      </c>
      <c r="O15" s="267"/>
      <c r="P15" s="267">
        <f t="shared" si="1"/>
        <v>-215240791</v>
      </c>
      <c r="Q15" s="259"/>
      <c r="R15" s="267">
        <f>VLOOKUP($A15,فروش,18,0)</f>
        <v>1293118</v>
      </c>
      <c r="S15" s="259"/>
      <c r="T15" s="255">
        <f t="shared" si="4"/>
        <v>-178653580</v>
      </c>
      <c r="U15" s="247"/>
      <c r="V15" s="55">
        <f>T15/درآمدها!$J$4</f>
        <v>2.1469940784756068E-3</v>
      </c>
    </row>
    <row r="16" spans="1:22" s="25" customFormat="1" ht="42.75" customHeight="1">
      <c r="A16" s="264" t="s">
        <v>300</v>
      </c>
      <c r="B16" s="265" t="s">
        <v>183</v>
      </c>
      <c r="C16" s="245"/>
      <c r="D16" s="267">
        <f>VLOOKUP($A16,سود,14,0)</f>
        <v>0</v>
      </c>
      <c r="E16" s="267"/>
      <c r="F16" s="267">
        <f t="shared" si="0"/>
        <v>88536758</v>
      </c>
      <c r="G16" s="259"/>
      <c r="H16" s="267">
        <f>VLOOKUP($A16,فروش,10,0)</f>
        <v>-17750491</v>
      </c>
      <c r="I16" s="248"/>
      <c r="J16" s="255">
        <f t="shared" si="2"/>
        <v>70786267</v>
      </c>
      <c r="K16" s="255"/>
      <c r="L16" s="55">
        <f t="shared" si="3"/>
        <v>-1.4620235977100369E-3</v>
      </c>
      <c r="M16" s="245"/>
      <c r="N16" s="267">
        <f>VLOOKUP($A16,سود,20,0)</f>
        <v>194004700</v>
      </c>
      <c r="O16" s="267"/>
      <c r="P16" s="267">
        <f t="shared" si="1"/>
        <v>-1410847960</v>
      </c>
      <c r="Q16" s="259"/>
      <c r="R16" s="267">
        <f>VLOOKUP($A16,فروش,18,0)</f>
        <v>-30786946</v>
      </c>
      <c r="S16" s="259"/>
      <c r="T16" s="255">
        <f t="shared" si="4"/>
        <v>-1247630206</v>
      </c>
      <c r="U16" s="247"/>
      <c r="V16" s="55">
        <f>T16/درآمدها!$J$4</f>
        <v>1.4993568359555412E-2</v>
      </c>
    </row>
    <row r="17" spans="1:22" s="25" customFormat="1" ht="42.75" customHeight="1">
      <c r="A17" s="264" t="s">
        <v>301</v>
      </c>
      <c r="B17" s="265" t="s">
        <v>178</v>
      </c>
      <c r="C17" s="245"/>
      <c r="D17" s="267"/>
      <c r="E17" s="267"/>
      <c r="F17" s="267">
        <f t="shared" si="0"/>
        <v>-15096834</v>
      </c>
      <c r="G17" s="259"/>
      <c r="H17" s="267">
        <f>VLOOKUP($A17,فروش,10,0)</f>
        <v>866859</v>
      </c>
      <c r="I17" s="248"/>
      <c r="J17" s="255">
        <f t="shared" si="2"/>
        <v>-14229975</v>
      </c>
      <c r="K17" s="255"/>
      <c r="L17" s="55">
        <f t="shared" si="3"/>
        <v>2.9390671561793028E-4</v>
      </c>
      <c r="M17" s="245"/>
      <c r="N17" s="267"/>
      <c r="O17" s="267"/>
      <c r="P17" s="267">
        <f t="shared" si="1"/>
        <v>306435464</v>
      </c>
      <c r="Q17" s="259"/>
      <c r="R17" s="267">
        <f>VLOOKUP($A17,فروش,18,0)</f>
        <v>6877635</v>
      </c>
      <c r="S17" s="259"/>
      <c r="T17" s="255">
        <f t="shared" si="4"/>
        <v>313313099</v>
      </c>
      <c r="U17" s="247"/>
      <c r="V17" s="55">
        <f>T17/درآمدها!$J$4</f>
        <v>-3.7652834511451806E-3</v>
      </c>
    </row>
    <row r="18" spans="1:22" s="25" customFormat="1" ht="42.75" customHeight="1">
      <c r="A18" s="264" t="s">
        <v>302</v>
      </c>
      <c r="B18" s="265" t="s">
        <v>285</v>
      </c>
      <c r="C18" s="245"/>
      <c r="D18" s="267"/>
      <c r="E18" s="267"/>
      <c r="F18" s="267">
        <f t="shared" si="0"/>
        <v>-36484</v>
      </c>
      <c r="G18" s="259"/>
      <c r="H18" s="267"/>
      <c r="I18" s="248"/>
      <c r="J18" s="255">
        <f t="shared" si="2"/>
        <v>-36484</v>
      </c>
      <c r="K18" s="255"/>
      <c r="L18" s="55">
        <f t="shared" si="3"/>
        <v>7.5354261779128693E-7</v>
      </c>
      <c r="M18" s="245"/>
      <c r="N18" s="267"/>
      <c r="O18" s="267"/>
      <c r="P18" s="267">
        <f t="shared" si="1"/>
        <v>-36484</v>
      </c>
      <c r="Q18" s="259"/>
      <c r="R18" s="267"/>
      <c r="S18" s="259"/>
      <c r="T18" s="255">
        <f t="shared" si="4"/>
        <v>-36484</v>
      </c>
      <c r="U18" s="247"/>
      <c r="V18" s="55">
        <f>T18/درآمدها!$J$4</f>
        <v>4.3845151023060407E-7</v>
      </c>
    </row>
    <row r="19" spans="1:22" s="25" customFormat="1" ht="42.75" customHeight="1">
      <c r="A19" s="264" t="s">
        <v>303</v>
      </c>
      <c r="B19" s="265" t="s">
        <v>222</v>
      </c>
      <c r="C19" s="245"/>
      <c r="D19" s="267">
        <f>VLOOKUP($A19,سود,14,0)</f>
        <v>4815797417</v>
      </c>
      <c r="E19" s="267"/>
      <c r="F19" s="267">
        <f t="shared" si="0"/>
        <v>-359032748</v>
      </c>
      <c r="G19" s="259"/>
      <c r="H19" s="267">
        <f t="shared" ref="H19:H30" si="5">VLOOKUP($A19,فروش,10,0)</f>
        <v>-2005917</v>
      </c>
      <c r="I19" s="248"/>
      <c r="J19" s="255">
        <f t="shared" si="2"/>
        <v>4454758752</v>
      </c>
      <c r="K19" s="255"/>
      <c r="L19" s="55">
        <f t="shared" si="3"/>
        <v>-9.200884145408196E-2</v>
      </c>
      <c r="M19" s="245"/>
      <c r="N19" s="267">
        <f>VLOOKUP($A19,سود,20,0)</f>
        <v>8971163</v>
      </c>
      <c r="O19" s="267"/>
      <c r="P19" s="267">
        <f t="shared" si="1"/>
        <v>-615570047</v>
      </c>
      <c r="Q19" s="259"/>
      <c r="R19" s="267">
        <f t="shared" ref="R19:R30" si="6">VLOOKUP($A19,فروش,18,0)</f>
        <v>-8821079</v>
      </c>
      <c r="S19" s="259"/>
      <c r="T19" s="255">
        <f t="shared" si="4"/>
        <v>-615419963</v>
      </c>
      <c r="U19" s="247"/>
      <c r="V19" s="55">
        <f>T19/درآمدها!$J$4</f>
        <v>7.3958944250469378E-3</v>
      </c>
    </row>
    <row r="20" spans="1:22" s="25" customFormat="1" ht="42.75" customHeight="1">
      <c r="A20" s="264" t="s">
        <v>304</v>
      </c>
      <c r="B20" s="265" t="s">
        <v>109</v>
      </c>
      <c r="C20" s="245"/>
      <c r="D20" s="267">
        <f>VLOOKUP($A20,سود,14,0)</f>
        <v>0</v>
      </c>
      <c r="E20" s="267"/>
      <c r="F20" s="267">
        <f t="shared" si="0"/>
        <v>-548362443</v>
      </c>
      <c r="G20" s="259"/>
      <c r="H20" s="267">
        <f t="shared" si="5"/>
        <v>-3012385</v>
      </c>
      <c r="I20" s="248"/>
      <c r="J20" s="255">
        <f t="shared" si="2"/>
        <v>-551374828</v>
      </c>
      <c r="K20" s="255"/>
      <c r="L20" s="55">
        <f t="shared" si="3"/>
        <v>1.1388127159174996E-2</v>
      </c>
      <c r="M20" s="245"/>
      <c r="N20" s="267">
        <f>VLOOKUP($A20,سود,20,0)</f>
        <v>641580750</v>
      </c>
      <c r="O20" s="267"/>
      <c r="P20" s="267">
        <f t="shared" si="1"/>
        <v>-714275938</v>
      </c>
      <c r="Q20" s="259"/>
      <c r="R20" s="267">
        <f t="shared" si="6"/>
        <v>3924673</v>
      </c>
      <c r="S20" s="259"/>
      <c r="T20" s="255">
        <f t="shared" si="4"/>
        <v>-68770515</v>
      </c>
      <c r="U20" s="247"/>
      <c r="V20" s="55">
        <f>T20/درآمدها!$J$4</f>
        <v>8.2645916459506662E-4</v>
      </c>
    </row>
    <row r="21" spans="1:22" s="25" customFormat="1" ht="42.75" customHeight="1">
      <c r="A21" s="264" t="s">
        <v>305</v>
      </c>
      <c r="B21" s="265" t="s">
        <v>139</v>
      </c>
      <c r="C21" s="245"/>
      <c r="D21" s="267">
        <f>VLOOKUP($A21,سود,14,0)</f>
        <v>0</v>
      </c>
      <c r="E21" s="267"/>
      <c r="F21" s="267">
        <f t="shared" si="0"/>
        <v>-464871709</v>
      </c>
      <c r="G21" s="259"/>
      <c r="H21" s="267">
        <f t="shared" si="5"/>
        <v>-21131260</v>
      </c>
      <c r="I21" s="248"/>
      <c r="J21" s="255">
        <f t="shared" si="2"/>
        <v>-486002969</v>
      </c>
      <c r="K21" s="255"/>
      <c r="L21" s="55">
        <f t="shared" si="3"/>
        <v>1.0037933053245194E-2</v>
      </c>
      <c r="M21" s="245"/>
      <c r="N21" s="267">
        <f>VLOOKUP($A21,سود,20,0)</f>
        <v>26151719</v>
      </c>
      <c r="O21" s="267"/>
      <c r="P21" s="267">
        <f t="shared" si="1"/>
        <v>-2583630411</v>
      </c>
      <c r="Q21" s="259"/>
      <c r="R21" s="267">
        <f t="shared" si="6"/>
        <v>-52572842</v>
      </c>
      <c r="S21" s="259"/>
      <c r="T21" s="255">
        <f t="shared" si="4"/>
        <v>-2610051534</v>
      </c>
      <c r="U21" s="247"/>
      <c r="V21" s="55">
        <f>T21/درآمدها!$J$4</f>
        <v>3.1366654886032366E-2</v>
      </c>
    </row>
    <row r="22" spans="1:22" s="25" customFormat="1" ht="42.75" customHeight="1">
      <c r="A22" s="264" t="s">
        <v>306</v>
      </c>
      <c r="B22" s="265" t="s">
        <v>223</v>
      </c>
      <c r="C22" s="245"/>
      <c r="D22" s="267">
        <f>VLOOKUP($A22,سود,14,0)</f>
        <v>203006280</v>
      </c>
      <c r="E22" s="267"/>
      <c r="F22" s="267">
        <f t="shared" si="0"/>
        <v>479088279</v>
      </c>
      <c r="G22" s="259"/>
      <c r="H22" s="267">
        <f t="shared" si="5"/>
        <v>-2141379</v>
      </c>
      <c r="I22" s="248"/>
      <c r="J22" s="255">
        <f t="shared" si="2"/>
        <v>679953180</v>
      </c>
      <c r="K22" s="255"/>
      <c r="L22" s="55">
        <f t="shared" si="3"/>
        <v>-1.4043791778113971E-2</v>
      </c>
      <c r="M22" s="245"/>
      <c r="N22" s="267">
        <f>VLOOKUP($A22,سود,20,0)</f>
        <v>1522400400</v>
      </c>
      <c r="O22" s="267"/>
      <c r="P22" s="267">
        <f t="shared" si="1"/>
        <v>1598239618</v>
      </c>
      <c r="Q22" s="259"/>
      <c r="R22" s="267">
        <f t="shared" si="6"/>
        <v>10270203</v>
      </c>
      <c r="S22" s="259"/>
      <c r="T22" s="255">
        <f t="shared" si="4"/>
        <v>3130910221</v>
      </c>
      <c r="U22" s="247"/>
      <c r="V22" s="55">
        <f>T22/درآمدها!$J$4</f>
        <v>-3.7626146113197138E-2</v>
      </c>
    </row>
    <row r="23" spans="1:22" s="25" customFormat="1" ht="42.75" customHeight="1">
      <c r="A23" s="264" t="s">
        <v>307</v>
      </c>
      <c r="B23" s="265" t="s">
        <v>120</v>
      </c>
      <c r="C23" s="245"/>
      <c r="D23" s="267">
        <f>VLOOKUP($A23,سود,14,0)</f>
        <v>0</v>
      </c>
      <c r="E23" s="267"/>
      <c r="F23" s="267">
        <f t="shared" si="0"/>
        <v>282295226</v>
      </c>
      <c r="G23" s="259"/>
      <c r="H23" s="267">
        <f t="shared" si="5"/>
        <v>-5064236</v>
      </c>
      <c r="I23" s="248"/>
      <c r="J23" s="255">
        <f t="shared" si="2"/>
        <v>277230990</v>
      </c>
      <c r="K23" s="255"/>
      <c r="L23" s="55">
        <f t="shared" si="3"/>
        <v>-5.7259446863685472E-3</v>
      </c>
      <c r="M23" s="245"/>
      <c r="N23" s="267">
        <f>VLOOKUP($A23,سود,20,0)</f>
        <v>134699171</v>
      </c>
      <c r="O23" s="267"/>
      <c r="P23" s="267">
        <f t="shared" si="1"/>
        <v>194082012</v>
      </c>
      <c r="Q23" s="259"/>
      <c r="R23" s="267">
        <f t="shared" si="6"/>
        <v>-4122252</v>
      </c>
      <c r="S23" s="259"/>
      <c r="T23" s="255">
        <f t="shared" si="4"/>
        <v>324658931</v>
      </c>
      <c r="U23" s="247"/>
      <c r="V23" s="55">
        <f>T23/درآمدها!$J$4</f>
        <v>-3.9016335546212992E-3</v>
      </c>
    </row>
    <row r="24" spans="1:22" s="25" customFormat="1" ht="42.75" customHeight="1">
      <c r="A24" s="264" t="s">
        <v>308</v>
      </c>
      <c r="B24" s="265" t="s">
        <v>150</v>
      </c>
      <c r="C24" s="245"/>
      <c r="D24" s="267"/>
      <c r="E24" s="267"/>
      <c r="F24" s="267">
        <f t="shared" si="0"/>
        <v>2906511468</v>
      </c>
      <c r="G24" s="259"/>
      <c r="H24" s="267">
        <f t="shared" si="5"/>
        <v>-1453859415</v>
      </c>
      <c r="I24" s="248"/>
      <c r="J24" s="255">
        <f t="shared" si="2"/>
        <v>1452652053</v>
      </c>
      <c r="K24" s="255"/>
      <c r="L24" s="55">
        <f t="shared" si="3"/>
        <v>-3.0003158391555401E-2</v>
      </c>
      <c r="M24" s="245"/>
      <c r="N24" s="267"/>
      <c r="O24" s="267"/>
      <c r="P24" s="267">
        <f t="shared" si="1"/>
        <v>55086476</v>
      </c>
      <c r="Q24" s="259"/>
      <c r="R24" s="267">
        <f t="shared" si="6"/>
        <v>-1504780868</v>
      </c>
      <c r="S24" s="259"/>
      <c r="T24" s="255">
        <f t="shared" si="4"/>
        <v>-1449694392</v>
      </c>
      <c r="U24" s="247"/>
      <c r="V24" s="55">
        <f>T24/درآمدها!$J$4</f>
        <v>1.7421902629789425E-2</v>
      </c>
    </row>
    <row r="25" spans="1:22" s="25" customFormat="1" ht="42.75" customHeight="1">
      <c r="A25" s="264" t="s">
        <v>309</v>
      </c>
      <c r="B25" s="265" t="s">
        <v>232</v>
      </c>
      <c r="C25" s="245"/>
      <c r="D25" s="267"/>
      <c r="E25" s="267"/>
      <c r="F25" s="267">
        <f t="shared" si="0"/>
        <v>138740365</v>
      </c>
      <c r="G25" s="259"/>
      <c r="H25" s="267">
        <f t="shared" si="5"/>
        <v>-1688689</v>
      </c>
      <c r="I25" s="248"/>
      <c r="J25" s="255">
        <f t="shared" si="2"/>
        <v>137051676</v>
      </c>
      <c r="K25" s="255"/>
      <c r="L25" s="55">
        <f t="shared" si="3"/>
        <v>-2.830673136326151E-3</v>
      </c>
      <c r="M25" s="245"/>
      <c r="N25" s="267"/>
      <c r="O25" s="267"/>
      <c r="P25" s="267">
        <f t="shared" si="1"/>
        <v>-127784318</v>
      </c>
      <c r="Q25" s="259"/>
      <c r="R25" s="267">
        <f t="shared" si="6"/>
        <v>-7824220</v>
      </c>
      <c r="S25" s="259"/>
      <c r="T25" s="255">
        <f t="shared" si="4"/>
        <v>-135608538</v>
      </c>
      <c r="U25" s="247"/>
      <c r="V25" s="55">
        <f>T25/درآمدها!$J$4</f>
        <v>1.6296943396081642E-3</v>
      </c>
    </row>
    <row r="26" spans="1:22" s="25" customFormat="1" ht="42.75" customHeight="1">
      <c r="A26" s="264" t="s">
        <v>310</v>
      </c>
      <c r="B26" s="265" t="s">
        <v>123</v>
      </c>
      <c r="C26" s="245"/>
      <c r="D26" s="267"/>
      <c r="E26" s="267"/>
      <c r="F26" s="267">
        <f t="shared" si="0"/>
        <v>-1382847374.0000005</v>
      </c>
      <c r="G26" s="259"/>
      <c r="H26" s="267">
        <f t="shared" si="5"/>
        <v>-4431802</v>
      </c>
      <c r="I26" s="248"/>
      <c r="J26" s="255">
        <f t="shared" si="2"/>
        <v>-1387279176.0000005</v>
      </c>
      <c r="K26" s="255"/>
      <c r="L26" s="55">
        <f t="shared" si="3"/>
        <v>2.8652943259795522E-2</v>
      </c>
      <c r="M26" s="245"/>
      <c r="N26" s="267"/>
      <c r="O26" s="267"/>
      <c r="P26" s="267">
        <f t="shared" si="1"/>
        <v>-1088923544.0000005</v>
      </c>
      <c r="Q26" s="259"/>
      <c r="R26" s="267">
        <f t="shared" si="6"/>
        <v>-13558827</v>
      </c>
      <c r="S26" s="259"/>
      <c r="T26" s="255">
        <f t="shared" si="4"/>
        <v>-1102482371.0000005</v>
      </c>
      <c r="U26" s="247"/>
      <c r="V26" s="55">
        <f>T26/درآمدها!$J$4</f>
        <v>1.3249234200404763E-2</v>
      </c>
    </row>
    <row r="27" spans="1:22" s="25" customFormat="1" ht="42.75" customHeight="1">
      <c r="A27" s="264" t="s">
        <v>311</v>
      </c>
      <c r="B27" s="265" t="s">
        <v>159</v>
      </c>
      <c r="C27" s="245"/>
      <c r="D27" s="267">
        <f>VLOOKUP($A27,سود,14,0)</f>
        <v>0</v>
      </c>
      <c r="E27" s="267"/>
      <c r="F27" s="267">
        <f t="shared" si="0"/>
        <v>307805615</v>
      </c>
      <c r="G27" s="259"/>
      <c r="H27" s="267">
        <f t="shared" si="5"/>
        <v>-9788346</v>
      </c>
      <c r="I27" s="248"/>
      <c r="J27" s="255">
        <f t="shared" si="2"/>
        <v>298017269</v>
      </c>
      <c r="K27" s="255"/>
      <c r="L27" s="55">
        <f t="shared" si="3"/>
        <v>-6.1552656789077443E-3</v>
      </c>
      <c r="M27" s="245"/>
      <c r="N27" s="267">
        <f>VLOOKUP($A27,سود,20,0)</f>
        <v>411087535</v>
      </c>
      <c r="O27" s="267"/>
      <c r="P27" s="267">
        <f t="shared" si="1"/>
        <v>-398829162</v>
      </c>
      <c r="Q27" s="259"/>
      <c r="R27" s="267">
        <f t="shared" si="6"/>
        <v>-21109451</v>
      </c>
      <c r="S27" s="259"/>
      <c r="T27" s="255">
        <f t="shared" si="4"/>
        <v>-8851078</v>
      </c>
      <c r="U27" s="247"/>
      <c r="V27" s="55">
        <f>T27/درآمدها!$J$4</f>
        <v>1.0636905263317824E-4</v>
      </c>
    </row>
    <row r="28" spans="1:22" s="25" customFormat="1" ht="42.75" customHeight="1">
      <c r="A28" s="264" t="s">
        <v>312</v>
      </c>
      <c r="B28" s="265" t="s">
        <v>102</v>
      </c>
      <c r="C28" s="245"/>
      <c r="D28" s="267">
        <f>VLOOKUP($A28,سود,14,0)</f>
        <v>0</v>
      </c>
      <c r="E28" s="267"/>
      <c r="F28" s="267">
        <f t="shared" si="0"/>
        <v>509459565</v>
      </c>
      <c r="G28" s="259"/>
      <c r="H28" s="267">
        <f t="shared" si="5"/>
        <v>-13520846</v>
      </c>
      <c r="I28" s="248"/>
      <c r="J28" s="255">
        <f t="shared" si="2"/>
        <v>495938719</v>
      </c>
      <c r="K28" s="255"/>
      <c r="L28" s="55">
        <f t="shared" si="3"/>
        <v>-1.0243146600682968E-2</v>
      </c>
      <c r="M28" s="245"/>
      <c r="N28" s="267">
        <f>VLOOKUP($A28,سود,20,0)</f>
        <v>472683510</v>
      </c>
      <c r="O28" s="267"/>
      <c r="P28" s="267">
        <f t="shared" si="1"/>
        <v>-774545810</v>
      </c>
      <c r="Q28" s="259"/>
      <c r="R28" s="267">
        <f t="shared" si="6"/>
        <v>-20821134</v>
      </c>
      <c r="S28" s="259"/>
      <c r="T28" s="255">
        <f t="shared" si="4"/>
        <v>-322683434</v>
      </c>
      <c r="U28" s="247"/>
      <c r="V28" s="55">
        <f>T28/درآمدها!$J$4</f>
        <v>3.8778927465107295E-3</v>
      </c>
    </row>
    <row r="29" spans="1:22" s="25" customFormat="1" ht="42.75" customHeight="1">
      <c r="A29" s="264" t="s">
        <v>313</v>
      </c>
      <c r="B29" s="265" t="s">
        <v>212</v>
      </c>
      <c r="C29" s="245"/>
      <c r="D29" s="267"/>
      <c r="E29" s="267"/>
      <c r="F29" s="267">
        <f t="shared" si="0"/>
        <v>-311346215</v>
      </c>
      <c r="G29" s="259"/>
      <c r="H29" s="267">
        <f t="shared" si="5"/>
        <v>-3545927</v>
      </c>
      <c r="I29" s="248"/>
      <c r="J29" s="255">
        <f t="shared" si="2"/>
        <v>-314892142</v>
      </c>
      <c r="K29" s="255"/>
      <c r="L29" s="55">
        <f t="shared" si="3"/>
        <v>6.5038002687365874E-3</v>
      </c>
      <c r="M29" s="245"/>
      <c r="N29" s="267"/>
      <c r="O29" s="267"/>
      <c r="P29" s="267">
        <f t="shared" si="1"/>
        <v>-556973600</v>
      </c>
      <c r="Q29" s="259"/>
      <c r="R29" s="267">
        <f t="shared" si="6"/>
        <v>-11725759</v>
      </c>
      <c r="S29" s="259"/>
      <c r="T29" s="255">
        <f t="shared" si="4"/>
        <v>-568699359</v>
      </c>
      <c r="U29" s="247"/>
      <c r="V29" s="55">
        <f>T29/درآمدها!$J$4</f>
        <v>6.8344231120690295E-3</v>
      </c>
    </row>
    <row r="30" spans="1:22" s="25" customFormat="1" ht="42.75" customHeight="1">
      <c r="A30" s="264" t="s">
        <v>314</v>
      </c>
      <c r="B30" s="265" t="s">
        <v>121</v>
      </c>
      <c r="C30" s="245"/>
      <c r="D30" s="267"/>
      <c r="E30" s="267"/>
      <c r="F30" s="267">
        <f t="shared" si="0"/>
        <v>-27173663</v>
      </c>
      <c r="G30" s="259"/>
      <c r="H30" s="267">
        <f t="shared" si="5"/>
        <v>-6262583</v>
      </c>
      <c r="I30" s="248"/>
      <c r="J30" s="255">
        <f t="shared" si="2"/>
        <v>-33436246</v>
      </c>
      <c r="K30" s="255"/>
      <c r="L30" s="55">
        <f t="shared" si="3"/>
        <v>6.9059413276925349E-4</v>
      </c>
      <c r="M30" s="245"/>
      <c r="N30" s="267"/>
      <c r="O30" s="267"/>
      <c r="P30" s="267">
        <f t="shared" si="1"/>
        <v>-418736919</v>
      </c>
      <c r="Q30" s="259"/>
      <c r="R30" s="267">
        <f t="shared" si="6"/>
        <v>-16034187</v>
      </c>
      <c r="S30" s="259"/>
      <c r="T30" s="255">
        <f t="shared" si="4"/>
        <v>-434771106</v>
      </c>
      <c r="U30" s="247"/>
      <c r="V30" s="55">
        <f>T30/درآمدها!$J$4</f>
        <v>5.2249218295781722E-3</v>
      </c>
    </row>
    <row r="31" spans="1:22" s="25" customFormat="1" ht="42.75" customHeight="1">
      <c r="A31" s="264" t="s">
        <v>315</v>
      </c>
      <c r="B31" s="265" t="s">
        <v>291</v>
      </c>
      <c r="C31" s="245"/>
      <c r="D31" s="267"/>
      <c r="E31" s="267"/>
      <c r="F31" s="267">
        <f t="shared" si="0"/>
        <v>-182756321</v>
      </c>
      <c r="G31" s="259"/>
      <c r="H31" s="267"/>
      <c r="I31" s="248"/>
      <c r="J31" s="255">
        <f t="shared" si="2"/>
        <v>-182756321</v>
      </c>
      <c r="K31" s="255"/>
      <c r="L31" s="55">
        <f t="shared" si="3"/>
        <v>3.7746594820810423E-3</v>
      </c>
      <c r="M31" s="245"/>
      <c r="N31" s="267"/>
      <c r="O31" s="267"/>
      <c r="P31" s="267">
        <f t="shared" si="1"/>
        <v>-182756321</v>
      </c>
      <c r="Q31" s="259"/>
      <c r="R31" s="267"/>
      <c r="S31" s="259"/>
      <c r="T31" s="255">
        <f t="shared" si="4"/>
        <v>-182756321</v>
      </c>
      <c r="U31" s="247"/>
      <c r="V31" s="55">
        <f>T31/درآمدها!$J$4</f>
        <v>2.196299335232953E-3</v>
      </c>
    </row>
    <row r="32" spans="1:22" s="25" customFormat="1" ht="42.75" customHeight="1">
      <c r="A32" s="264" t="s">
        <v>316</v>
      </c>
      <c r="B32" s="265" t="s">
        <v>118</v>
      </c>
      <c r="C32" s="245"/>
      <c r="D32" s="267">
        <f>VLOOKUP($A32,سود,14,0)</f>
        <v>155877687</v>
      </c>
      <c r="E32" s="267"/>
      <c r="F32" s="267">
        <f t="shared" si="0"/>
        <v>-516045979</v>
      </c>
      <c r="G32" s="259"/>
      <c r="H32" s="267">
        <f>VLOOKUP($A32,فروش,10,0)</f>
        <v>-12094751</v>
      </c>
      <c r="I32" s="248"/>
      <c r="J32" s="255">
        <f t="shared" si="2"/>
        <v>-372263043</v>
      </c>
      <c r="K32" s="255"/>
      <c r="L32" s="55">
        <f t="shared" si="3"/>
        <v>7.6887421315966009E-3</v>
      </c>
      <c r="M32" s="245"/>
      <c r="N32" s="267">
        <f>VLOOKUP($A32,سود,20,0)</f>
        <v>1221794327</v>
      </c>
      <c r="O32" s="267"/>
      <c r="P32" s="267">
        <f t="shared" si="1"/>
        <v>-1619445363</v>
      </c>
      <c r="Q32" s="259"/>
      <c r="R32" s="267">
        <f>VLOOKUP($A32,فروش,18,0)</f>
        <v>-25077243</v>
      </c>
      <c r="S32" s="259"/>
      <c r="T32" s="255">
        <f t="shared" si="4"/>
        <v>-422728279</v>
      </c>
      <c r="U32" s="247"/>
      <c r="V32" s="55">
        <f>T32/درآمدها!$J$4</f>
        <v>5.0801954924003436E-3</v>
      </c>
    </row>
    <row r="33" spans="1:22" s="25" customFormat="1" ht="42.75" customHeight="1">
      <c r="A33" s="264" t="s">
        <v>317</v>
      </c>
      <c r="B33" s="265" t="s">
        <v>126</v>
      </c>
      <c r="C33" s="245"/>
      <c r="D33" s="267"/>
      <c r="E33" s="267"/>
      <c r="F33" s="267">
        <f t="shared" si="0"/>
        <v>-175112967</v>
      </c>
      <c r="G33" s="259"/>
      <c r="H33" s="267">
        <f>VLOOKUP($A33,فروش,10,0)</f>
        <v>-103153</v>
      </c>
      <c r="I33" s="248"/>
      <c r="J33" s="255">
        <f t="shared" si="2"/>
        <v>-175216120</v>
      </c>
      <c r="K33" s="255"/>
      <c r="L33" s="55">
        <f t="shared" si="3"/>
        <v>3.6189237403802285E-3</v>
      </c>
      <c r="M33" s="245"/>
      <c r="N33" s="267"/>
      <c r="O33" s="267"/>
      <c r="P33" s="267">
        <f t="shared" si="1"/>
        <v>-82651893</v>
      </c>
      <c r="Q33" s="259"/>
      <c r="R33" s="267">
        <f>VLOOKUP($A33,فروش,18,0)</f>
        <v>1364856</v>
      </c>
      <c r="S33" s="259"/>
      <c r="T33" s="255">
        <f t="shared" si="4"/>
        <v>-81287037</v>
      </c>
      <c r="U33" s="247"/>
      <c r="V33" s="55">
        <f>T33/درآمدها!$J$4</f>
        <v>9.7687819687591795E-4</v>
      </c>
    </row>
    <row r="34" spans="1:22" s="25" customFormat="1" ht="42.75" customHeight="1">
      <c r="A34" s="264" t="s">
        <v>318</v>
      </c>
      <c r="B34" s="265" t="s">
        <v>289</v>
      </c>
      <c r="C34" s="245"/>
      <c r="D34" s="267"/>
      <c r="E34" s="267"/>
      <c r="F34" s="267">
        <f t="shared" si="0"/>
        <v>66380464</v>
      </c>
      <c r="G34" s="259"/>
      <c r="H34" s="267"/>
      <c r="I34" s="248"/>
      <c r="J34" s="255">
        <f t="shared" si="2"/>
        <v>66380464</v>
      </c>
      <c r="K34" s="255"/>
      <c r="L34" s="55">
        <f t="shared" si="3"/>
        <v>-1.3710258911511972E-3</v>
      </c>
      <c r="M34" s="245"/>
      <c r="N34" s="267"/>
      <c r="O34" s="267"/>
      <c r="P34" s="267">
        <f t="shared" si="1"/>
        <v>66380464</v>
      </c>
      <c r="Q34" s="259"/>
      <c r="R34" s="267"/>
      <c r="S34" s="259"/>
      <c r="T34" s="255">
        <f t="shared" si="4"/>
        <v>66380464</v>
      </c>
      <c r="U34" s="247"/>
      <c r="V34" s="55">
        <f>T34/درآمدها!$J$4</f>
        <v>-7.9773639651924805E-4</v>
      </c>
    </row>
    <row r="35" spans="1:22" s="25" customFormat="1" ht="42.75" customHeight="1">
      <c r="A35" s="264" t="s">
        <v>319</v>
      </c>
      <c r="B35" s="265" t="s">
        <v>273</v>
      </c>
      <c r="C35" s="245"/>
      <c r="D35" s="267"/>
      <c r="E35" s="267"/>
      <c r="F35" s="267">
        <f t="shared" si="0"/>
        <v>-17556502</v>
      </c>
      <c r="G35" s="259"/>
      <c r="H35" s="267"/>
      <c r="I35" s="248"/>
      <c r="J35" s="255">
        <f t="shared" si="2"/>
        <v>-17556502</v>
      </c>
      <c r="K35" s="255"/>
      <c r="L35" s="55">
        <f t="shared" si="3"/>
        <v>3.626129940888599E-4</v>
      </c>
      <c r="M35" s="245"/>
      <c r="N35" s="267"/>
      <c r="O35" s="267"/>
      <c r="P35" s="267">
        <f t="shared" si="1"/>
        <v>-17556502</v>
      </c>
      <c r="Q35" s="259"/>
      <c r="R35" s="267"/>
      <c r="S35" s="259"/>
      <c r="T35" s="255">
        <f t="shared" si="4"/>
        <v>-17556502</v>
      </c>
      <c r="U35" s="247"/>
      <c r="V35" s="55">
        <f>T35/درآمدها!$J$4</f>
        <v>2.1098768819939208E-4</v>
      </c>
    </row>
    <row r="36" spans="1:22" s="25" customFormat="1" ht="42.75" customHeight="1">
      <c r="A36" s="264" t="s">
        <v>320</v>
      </c>
      <c r="B36" s="265" t="s">
        <v>98</v>
      </c>
      <c r="C36" s="245"/>
      <c r="D36" s="267">
        <f>VLOOKUP($A36,سود,14,0)</f>
        <v>0</v>
      </c>
      <c r="E36" s="267"/>
      <c r="F36" s="267">
        <f t="shared" si="0"/>
        <v>-3566273045</v>
      </c>
      <c r="G36" s="259"/>
      <c r="H36" s="267">
        <f t="shared" ref="H36:H42" si="7">VLOOKUP($A36,فروش,10,0)</f>
        <v>-18487728</v>
      </c>
      <c r="I36" s="248"/>
      <c r="J36" s="255">
        <f t="shared" si="2"/>
        <v>-3584760773</v>
      </c>
      <c r="K36" s="255"/>
      <c r="L36" s="55">
        <f t="shared" si="3"/>
        <v>7.4039853553391544E-2</v>
      </c>
      <c r="M36" s="245"/>
      <c r="N36" s="267">
        <f>VLOOKUP($A36,سود,20,0)</f>
        <v>3972374467</v>
      </c>
      <c r="O36" s="267"/>
      <c r="P36" s="267">
        <f t="shared" si="1"/>
        <v>-6196762209</v>
      </c>
      <c r="Q36" s="259"/>
      <c r="R36" s="267">
        <f t="shared" ref="R36:R42" si="8">VLOOKUP($A36,فروش,18,0)</f>
        <v>1102113</v>
      </c>
      <c r="S36" s="259"/>
      <c r="T36" s="255">
        <f t="shared" si="4"/>
        <v>-2223285629</v>
      </c>
      <c r="U36" s="247"/>
      <c r="V36" s="55">
        <f>T36/درآمدها!$J$4</f>
        <v>2.6718642191345478E-2</v>
      </c>
    </row>
    <row r="37" spans="1:22" s="25" customFormat="1" ht="42.75" customHeight="1">
      <c r="A37" s="264" t="s">
        <v>321</v>
      </c>
      <c r="B37" s="265" t="s">
        <v>193</v>
      </c>
      <c r="C37" s="245"/>
      <c r="D37" s="267">
        <f>VLOOKUP($A37,سود,14,0)</f>
        <v>134699171</v>
      </c>
      <c r="E37" s="267"/>
      <c r="F37" s="267">
        <f t="shared" si="0"/>
        <v>-494462888</v>
      </c>
      <c r="G37" s="259"/>
      <c r="H37" s="267">
        <f t="shared" si="7"/>
        <v>-2510202</v>
      </c>
      <c r="I37" s="248"/>
      <c r="J37" s="255">
        <f t="shared" si="2"/>
        <v>-362273919</v>
      </c>
      <c r="K37" s="255"/>
      <c r="L37" s="55">
        <f t="shared" si="3"/>
        <v>7.4824261945172854E-3</v>
      </c>
      <c r="M37" s="245"/>
      <c r="N37" s="267">
        <f>VLOOKUP($A37,سود,20,0)</f>
        <v>203006280</v>
      </c>
      <c r="O37" s="267"/>
      <c r="P37" s="267">
        <f t="shared" si="1"/>
        <v>-511537912</v>
      </c>
      <c r="Q37" s="259"/>
      <c r="R37" s="267">
        <f t="shared" si="8"/>
        <v>-5763097</v>
      </c>
      <c r="S37" s="259"/>
      <c r="T37" s="255">
        <f t="shared" si="4"/>
        <v>-314294729</v>
      </c>
      <c r="U37" s="247"/>
      <c r="V37" s="55">
        <f>T37/درآمدها!$J$4</f>
        <v>3.7770803252814501E-3</v>
      </c>
    </row>
    <row r="38" spans="1:22" s="25" customFormat="1" ht="42.75" customHeight="1">
      <c r="A38" s="264" t="s">
        <v>322</v>
      </c>
      <c r="B38" s="265" t="s">
        <v>198</v>
      </c>
      <c r="C38" s="245"/>
      <c r="D38" s="267"/>
      <c r="E38" s="267"/>
      <c r="F38" s="267">
        <f t="shared" si="0"/>
        <v>-1744991471</v>
      </c>
      <c r="G38" s="259"/>
      <c r="H38" s="267">
        <f t="shared" si="7"/>
        <v>-16856901</v>
      </c>
      <c r="I38" s="248"/>
      <c r="J38" s="255">
        <f t="shared" si="2"/>
        <v>-1761848372</v>
      </c>
      <c r="K38" s="255"/>
      <c r="L38" s="55">
        <f t="shared" si="3"/>
        <v>3.6389316807044103E-2</v>
      </c>
      <c r="M38" s="245"/>
      <c r="N38" s="267"/>
      <c r="O38" s="267"/>
      <c r="P38" s="267">
        <f t="shared" si="1"/>
        <v>-3783315272</v>
      </c>
      <c r="Q38" s="259"/>
      <c r="R38" s="267">
        <f t="shared" si="8"/>
        <v>-59756875</v>
      </c>
      <c r="S38" s="259"/>
      <c r="T38" s="255">
        <f t="shared" si="4"/>
        <v>-3843072147</v>
      </c>
      <c r="U38" s="247"/>
      <c r="V38" s="55">
        <f>T38/درآمدها!$J$4</f>
        <v>4.6184650443408616E-2</v>
      </c>
    </row>
    <row r="39" spans="1:22" s="25" customFormat="1" ht="42.75" customHeight="1">
      <c r="A39" s="264" t="s">
        <v>323</v>
      </c>
      <c r="B39" s="265" t="s">
        <v>231</v>
      </c>
      <c r="C39" s="245"/>
      <c r="D39" s="267">
        <f>VLOOKUP($A39,سود,14,0)</f>
        <v>0</v>
      </c>
      <c r="E39" s="267"/>
      <c r="F39" s="267">
        <f t="shared" si="0"/>
        <v>-81345601</v>
      </c>
      <c r="G39" s="259"/>
      <c r="H39" s="267">
        <f t="shared" si="7"/>
        <v>-13272618</v>
      </c>
      <c r="I39" s="248"/>
      <c r="J39" s="255">
        <f t="shared" si="2"/>
        <v>-94618219</v>
      </c>
      <c r="K39" s="255"/>
      <c r="L39" s="55">
        <f t="shared" si="3"/>
        <v>1.9542500941785242E-3</v>
      </c>
      <c r="M39" s="245"/>
      <c r="N39" s="267">
        <f>VLOOKUP($A39,سود,20,0)</f>
        <v>1332461808</v>
      </c>
      <c r="O39" s="267"/>
      <c r="P39" s="267">
        <f t="shared" si="1"/>
        <v>-1541020825</v>
      </c>
      <c r="Q39" s="259"/>
      <c r="R39" s="267">
        <f t="shared" si="8"/>
        <v>-14855990</v>
      </c>
      <c r="S39" s="259"/>
      <c r="T39" s="255">
        <f t="shared" si="4"/>
        <v>-223415007</v>
      </c>
      <c r="U39" s="247"/>
      <c r="V39" s="55">
        <f>T39/درآمدها!$J$4</f>
        <v>2.6849207111975379E-3</v>
      </c>
    </row>
    <row r="40" spans="1:22" s="25" customFormat="1" ht="42.75" customHeight="1">
      <c r="A40" s="264" t="s">
        <v>324</v>
      </c>
      <c r="B40" s="265" t="s">
        <v>136</v>
      </c>
      <c r="C40" s="245"/>
      <c r="D40" s="267">
        <f>VLOOKUP($A40,سود,14,0)</f>
        <v>0</v>
      </c>
      <c r="E40" s="267"/>
      <c r="F40" s="267">
        <f t="shared" si="0"/>
        <v>-364141637</v>
      </c>
      <c r="G40" s="259"/>
      <c r="H40" s="267">
        <f t="shared" si="7"/>
        <v>-8355065</v>
      </c>
      <c r="I40" s="248"/>
      <c r="J40" s="255">
        <f t="shared" si="2"/>
        <v>-372496702</v>
      </c>
      <c r="K40" s="255"/>
      <c r="L40" s="55">
        <f t="shared" si="3"/>
        <v>7.6935681379152751E-3</v>
      </c>
      <c r="M40" s="245"/>
      <c r="N40" s="267">
        <f>VLOOKUP($A40,سود,20,0)</f>
        <v>403299825</v>
      </c>
      <c r="O40" s="267"/>
      <c r="P40" s="267">
        <f t="shared" si="1"/>
        <v>-1243744797</v>
      </c>
      <c r="Q40" s="259"/>
      <c r="R40" s="267">
        <f t="shared" si="8"/>
        <v>-27022281</v>
      </c>
      <c r="S40" s="259"/>
      <c r="T40" s="255">
        <f t="shared" si="4"/>
        <v>-867467253</v>
      </c>
      <c r="U40" s="247"/>
      <c r="V40" s="55">
        <f>T40/درآمدها!$J$4</f>
        <v>1.0424907552720193E-2</v>
      </c>
    </row>
    <row r="41" spans="1:22" s="25" customFormat="1" ht="42.75" customHeight="1">
      <c r="A41" s="264" t="s">
        <v>325</v>
      </c>
      <c r="B41" s="265" t="s">
        <v>196</v>
      </c>
      <c r="C41" s="245"/>
      <c r="D41" s="267">
        <f>VLOOKUP($A41,سود,14,0)</f>
        <v>1582472206</v>
      </c>
      <c r="E41" s="267"/>
      <c r="F41" s="267">
        <f t="shared" si="0"/>
        <v>-4109520924.0000005</v>
      </c>
      <c r="G41" s="259"/>
      <c r="H41" s="267">
        <f t="shared" si="7"/>
        <v>0</v>
      </c>
      <c r="I41" s="248"/>
      <c r="J41" s="255">
        <f t="shared" si="2"/>
        <v>-2527048718.0000005</v>
      </c>
      <c r="K41" s="255"/>
      <c r="L41" s="55">
        <f t="shared" si="3"/>
        <v>5.2193808415958665E-2</v>
      </c>
      <c r="M41" s="245"/>
      <c r="N41" s="267">
        <f>VLOOKUP($A41,سود,20,0)</f>
        <v>988618906</v>
      </c>
      <c r="O41" s="267"/>
      <c r="P41" s="267">
        <f t="shared" si="1"/>
        <v>-5767383163</v>
      </c>
      <c r="Q41" s="259"/>
      <c r="R41" s="267">
        <f t="shared" si="8"/>
        <v>-16716843</v>
      </c>
      <c r="S41" s="259"/>
      <c r="T41" s="255">
        <f t="shared" si="4"/>
        <v>-4795481100</v>
      </c>
      <c r="U41" s="247"/>
      <c r="V41" s="55">
        <f>T41/درآمدها!$J$4</f>
        <v>5.7630356610495516E-2</v>
      </c>
    </row>
    <row r="42" spans="1:22" s="25" customFormat="1" ht="42.75" customHeight="1">
      <c r="A42" s="264" t="s">
        <v>326</v>
      </c>
      <c r="B42" s="265" t="s">
        <v>191</v>
      </c>
      <c r="C42" s="245"/>
      <c r="D42" s="267"/>
      <c r="E42" s="267"/>
      <c r="F42" s="267">
        <f t="shared" si="0"/>
        <v>183679917</v>
      </c>
      <c r="G42" s="259"/>
      <c r="H42" s="267">
        <f t="shared" si="7"/>
        <v>655162</v>
      </c>
      <c r="I42" s="248"/>
      <c r="J42" s="255">
        <f t="shared" si="2"/>
        <v>184335079</v>
      </c>
      <c r="K42" s="255"/>
      <c r="L42" s="55">
        <f t="shared" si="3"/>
        <v>-3.8072672398975901E-3</v>
      </c>
      <c r="M42" s="245"/>
      <c r="N42" s="267"/>
      <c r="O42" s="267"/>
      <c r="P42" s="267">
        <f t="shared" si="1"/>
        <v>105939363</v>
      </c>
      <c r="Q42" s="259"/>
      <c r="R42" s="267">
        <f t="shared" si="8"/>
        <v>-5370448</v>
      </c>
      <c r="S42" s="259"/>
      <c r="T42" s="255">
        <f t="shared" si="4"/>
        <v>100568915</v>
      </c>
      <c r="U42" s="247"/>
      <c r="V42" s="55">
        <f>T42/درآمدها!$J$4</f>
        <v>-1.2086008295143966E-3</v>
      </c>
    </row>
    <row r="43" spans="1:22" s="25" customFormat="1" ht="42.75" customHeight="1">
      <c r="A43" s="264" t="s">
        <v>327</v>
      </c>
      <c r="B43" s="265" t="s">
        <v>281</v>
      </c>
      <c r="C43" s="245"/>
      <c r="D43" s="267"/>
      <c r="E43" s="267"/>
      <c r="F43" s="267">
        <f t="shared" ref="F43:F74" si="9">VLOOKUP($A43,تحققنیافته,10,0)</f>
        <v>-38181334</v>
      </c>
      <c r="G43" s="259"/>
      <c r="H43" s="267"/>
      <c r="I43" s="248"/>
      <c r="J43" s="255">
        <f t="shared" si="2"/>
        <v>-38181334</v>
      </c>
      <c r="K43" s="255"/>
      <c r="L43" s="55">
        <f t="shared" si="3"/>
        <v>7.8859945107782772E-4</v>
      </c>
      <c r="M43" s="245"/>
      <c r="N43" s="267"/>
      <c r="O43" s="267"/>
      <c r="P43" s="267">
        <f t="shared" ref="P43:P74" si="10">VLOOKUP($A43,تحققنیافته,18,0)</f>
        <v>-38181334</v>
      </c>
      <c r="Q43" s="259"/>
      <c r="R43" s="267"/>
      <c r="S43" s="259"/>
      <c r="T43" s="255">
        <f t="shared" si="4"/>
        <v>-38181334</v>
      </c>
      <c r="U43" s="247"/>
      <c r="V43" s="55">
        <f>T43/درآمدها!$J$4</f>
        <v>4.5884945606071458E-4</v>
      </c>
    </row>
    <row r="44" spans="1:22" s="25" customFormat="1" ht="42.75" customHeight="1">
      <c r="A44" s="264" t="s">
        <v>328</v>
      </c>
      <c r="B44" s="265" t="s">
        <v>274</v>
      </c>
      <c r="C44" s="245"/>
      <c r="D44" s="267"/>
      <c r="E44" s="267"/>
      <c r="F44" s="267">
        <f t="shared" si="9"/>
        <v>-188260</v>
      </c>
      <c r="G44" s="259"/>
      <c r="H44" s="267"/>
      <c r="I44" s="248"/>
      <c r="J44" s="255">
        <f t="shared" si="2"/>
        <v>-188260</v>
      </c>
      <c r="K44" s="255"/>
      <c r="L44" s="55">
        <f t="shared" si="3"/>
        <v>3.8883327821891147E-6</v>
      </c>
      <c r="M44" s="245"/>
      <c r="N44" s="267"/>
      <c r="O44" s="267"/>
      <c r="P44" s="267">
        <f t="shared" si="10"/>
        <v>-188260</v>
      </c>
      <c r="Q44" s="259"/>
      <c r="R44" s="267"/>
      <c r="S44" s="259"/>
      <c r="T44" s="255">
        <f t="shared" si="4"/>
        <v>-188260</v>
      </c>
      <c r="U44" s="247"/>
      <c r="V44" s="55">
        <f>T44/درآمدها!$J$4</f>
        <v>2.2624405579435784E-6</v>
      </c>
    </row>
    <row r="45" spans="1:22" s="25" customFormat="1" ht="42.75" customHeight="1">
      <c r="A45" s="264" t="s">
        <v>329</v>
      </c>
      <c r="B45" s="265" t="s">
        <v>275</v>
      </c>
      <c r="C45" s="245"/>
      <c r="D45" s="267"/>
      <c r="E45" s="267"/>
      <c r="F45" s="267">
        <f t="shared" si="9"/>
        <v>96882089</v>
      </c>
      <c r="G45" s="259"/>
      <c r="H45" s="267"/>
      <c r="I45" s="248"/>
      <c r="J45" s="255">
        <f t="shared" si="2"/>
        <v>96882089</v>
      </c>
      <c r="K45" s="255"/>
      <c r="L45" s="55">
        <f t="shared" si="3"/>
        <v>-2.0010081943358307E-3</v>
      </c>
      <c r="M45" s="245"/>
      <c r="N45" s="267"/>
      <c r="O45" s="267"/>
      <c r="P45" s="267">
        <f t="shared" si="10"/>
        <v>96882089</v>
      </c>
      <c r="Q45" s="259"/>
      <c r="R45" s="267"/>
      <c r="S45" s="259"/>
      <c r="T45" s="255">
        <f t="shared" si="4"/>
        <v>96882089</v>
      </c>
      <c r="U45" s="247"/>
      <c r="V45" s="55">
        <f>T45/درآمدها!$J$4</f>
        <v>-1.1642938887278201E-3</v>
      </c>
    </row>
    <row r="46" spans="1:22" s="25" customFormat="1" ht="42.75" customHeight="1">
      <c r="A46" s="264" t="s">
        <v>330</v>
      </c>
      <c r="B46" s="265" t="s">
        <v>235</v>
      </c>
      <c r="C46" s="258"/>
      <c r="D46" s="267"/>
      <c r="E46" s="267"/>
      <c r="F46" s="267">
        <f t="shared" si="9"/>
        <v>-455094480</v>
      </c>
      <c r="G46" s="259"/>
      <c r="H46" s="267">
        <f t="shared" ref="H46:H65" si="11">VLOOKUP($A46,فروش,10,0)</f>
        <v>-3406559</v>
      </c>
      <c r="I46" s="261"/>
      <c r="J46" s="255">
        <f t="shared" si="2"/>
        <v>-458501039</v>
      </c>
      <c r="K46" s="255"/>
      <c r="L46" s="55">
        <f t="shared" si="3"/>
        <v>9.4699066217543287E-3</v>
      </c>
      <c r="M46" s="258"/>
      <c r="N46" s="267"/>
      <c r="O46" s="267"/>
      <c r="P46" s="267">
        <f t="shared" si="10"/>
        <v>-846535932.99999809</v>
      </c>
      <c r="Q46" s="259"/>
      <c r="R46" s="267">
        <f t="shared" ref="R46:R65" si="12">VLOOKUP($A46,فروش,18,0)</f>
        <v>-10335359</v>
      </c>
      <c r="S46" s="259"/>
      <c r="T46" s="255">
        <f t="shared" si="4"/>
        <v>-856871291.99999809</v>
      </c>
      <c r="U46" s="260"/>
      <c r="V46" s="55">
        <f>T46/درآمدها!$J$4</f>
        <v>1.0297569127580531E-2</v>
      </c>
    </row>
    <row r="47" spans="1:22" s="25" customFormat="1" ht="42.75" customHeight="1">
      <c r="A47" s="264" t="s">
        <v>331</v>
      </c>
      <c r="B47" s="265" t="s">
        <v>220</v>
      </c>
      <c r="C47" s="258"/>
      <c r="D47" s="267"/>
      <c r="E47" s="267"/>
      <c r="F47" s="267">
        <f t="shared" si="9"/>
        <v>512667551</v>
      </c>
      <c r="G47" s="259"/>
      <c r="H47" s="267">
        <f t="shared" si="11"/>
        <v>-4468205</v>
      </c>
      <c r="I47" s="261"/>
      <c r="J47" s="255">
        <f t="shared" si="2"/>
        <v>508199346</v>
      </c>
      <c r="K47" s="255"/>
      <c r="L47" s="55">
        <f t="shared" si="3"/>
        <v>-1.0496378290337133E-2</v>
      </c>
      <c r="M47" s="258"/>
      <c r="N47" s="267"/>
      <c r="O47" s="267"/>
      <c r="P47" s="267">
        <f t="shared" si="10"/>
        <v>-34437995</v>
      </c>
      <c r="Q47" s="259"/>
      <c r="R47" s="267">
        <f t="shared" si="12"/>
        <v>-19065258</v>
      </c>
      <c r="S47" s="259"/>
      <c r="T47" s="255">
        <f t="shared" si="4"/>
        <v>-53503253</v>
      </c>
      <c r="U47" s="260"/>
      <c r="V47" s="55">
        <f>T47/درآمدها!$J$4</f>
        <v>6.4298273435204744E-4</v>
      </c>
    </row>
    <row r="48" spans="1:22" s="25" customFormat="1" ht="42.75" customHeight="1">
      <c r="A48" s="264" t="s">
        <v>332</v>
      </c>
      <c r="B48" s="265" t="s">
        <v>156</v>
      </c>
      <c r="C48" s="258"/>
      <c r="D48" s="267">
        <f>VLOOKUP($A48,سود,14,0)</f>
        <v>0</v>
      </c>
      <c r="E48" s="267"/>
      <c r="F48" s="267">
        <f t="shared" si="9"/>
        <v>-25049277</v>
      </c>
      <c r="G48" s="259"/>
      <c r="H48" s="267">
        <f t="shared" si="11"/>
        <v>-1494210</v>
      </c>
      <c r="I48" s="261"/>
      <c r="J48" s="255">
        <f t="shared" si="2"/>
        <v>-26543487</v>
      </c>
      <c r="K48" s="255"/>
      <c r="L48" s="55">
        <f t="shared" si="3"/>
        <v>5.4823069507973338E-4</v>
      </c>
      <c r="M48" s="258"/>
      <c r="N48" s="267">
        <f>VLOOKUP($A48,سود,20,0)</f>
        <v>84274254</v>
      </c>
      <c r="O48" s="267"/>
      <c r="P48" s="267">
        <f t="shared" si="10"/>
        <v>-567305299</v>
      </c>
      <c r="Q48" s="259"/>
      <c r="R48" s="267">
        <f t="shared" si="12"/>
        <v>-16472644</v>
      </c>
      <c r="S48" s="259"/>
      <c r="T48" s="255">
        <f t="shared" si="4"/>
        <v>-499503689</v>
      </c>
      <c r="U48" s="260"/>
      <c r="V48" s="55">
        <f>T48/درآمدها!$J$4</f>
        <v>6.0028545885266954E-3</v>
      </c>
    </row>
    <row r="49" spans="1:22" s="25" customFormat="1" ht="42.75" customHeight="1">
      <c r="A49" s="264" t="s">
        <v>333</v>
      </c>
      <c r="B49" s="265" t="s">
        <v>210</v>
      </c>
      <c r="C49" s="258"/>
      <c r="D49" s="267"/>
      <c r="E49" s="267"/>
      <c r="F49" s="267">
        <f t="shared" si="9"/>
        <v>356796168</v>
      </c>
      <c r="G49" s="259"/>
      <c r="H49" s="267">
        <f t="shared" si="11"/>
        <v>2939131</v>
      </c>
      <c r="I49" s="261"/>
      <c r="J49" s="255">
        <f t="shared" si="2"/>
        <v>359735299</v>
      </c>
      <c r="K49" s="255"/>
      <c r="L49" s="55">
        <f t="shared" si="3"/>
        <v>-7.4299933921826364E-3</v>
      </c>
      <c r="M49" s="258"/>
      <c r="N49" s="267"/>
      <c r="O49" s="267"/>
      <c r="P49" s="267">
        <f t="shared" si="10"/>
        <v>905348816</v>
      </c>
      <c r="Q49" s="259"/>
      <c r="R49" s="267">
        <f t="shared" si="12"/>
        <v>13654832</v>
      </c>
      <c r="S49" s="259"/>
      <c r="T49" s="255">
        <f t="shared" si="4"/>
        <v>919003648</v>
      </c>
      <c r="U49" s="260"/>
      <c r="V49" s="55">
        <f>T49/درآمدها!$J$4</f>
        <v>-1.104425329933764E-2</v>
      </c>
    </row>
    <row r="50" spans="1:22" s="25" customFormat="1" ht="42.75" customHeight="1">
      <c r="A50" s="264" t="s">
        <v>334</v>
      </c>
      <c r="B50" s="265" t="s">
        <v>165</v>
      </c>
      <c r="C50" s="258"/>
      <c r="D50" s="267">
        <f>VLOOKUP($A50,سود,14,0)</f>
        <v>4543622</v>
      </c>
      <c r="E50" s="267"/>
      <c r="F50" s="267">
        <f t="shared" si="9"/>
        <v>1165156060</v>
      </c>
      <c r="G50" s="259"/>
      <c r="H50" s="267">
        <f t="shared" si="11"/>
        <v>-15098512</v>
      </c>
      <c r="I50" s="261"/>
      <c r="J50" s="255">
        <f t="shared" si="2"/>
        <v>1154601170</v>
      </c>
      <c r="K50" s="255"/>
      <c r="L50" s="55">
        <f t="shared" si="3"/>
        <v>-2.3847198447173628E-2</v>
      </c>
      <c r="M50" s="258"/>
      <c r="N50" s="267">
        <f>VLOOKUP($A50,سود,20,0)</f>
        <v>1356767922</v>
      </c>
      <c r="O50" s="267"/>
      <c r="P50" s="267">
        <f t="shared" si="10"/>
        <v>28327483</v>
      </c>
      <c r="Q50" s="259"/>
      <c r="R50" s="267">
        <f t="shared" si="12"/>
        <v>-12328184</v>
      </c>
      <c r="S50" s="259"/>
      <c r="T50" s="255">
        <f t="shared" si="4"/>
        <v>1372767221</v>
      </c>
      <c r="U50" s="260"/>
      <c r="V50" s="55">
        <f>T50/درآمدها!$J$4</f>
        <v>-1.649741972487993E-2</v>
      </c>
    </row>
    <row r="51" spans="1:22" s="25" customFormat="1" ht="42.75" customHeight="1">
      <c r="A51" s="264" t="s">
        <v>335</v>
      </c>
      <c r="B51" s="265" t="s">
        <v>103</v>
      </c>
      <c r="C51" s="258"/>
      <c r="D51" s="267">
        <f>VLOOKUP($A51,سود,14,0)</f>
        <v>0</v>
      </c>
      <c r="E51" s="267"/>
      <c r="F51" s="267">
        <f t="shared" si="9"/>
        <v>441658805</v>
      </c>
      <c r="G51" s="259"/>
      <c r="H51" s="267">
        <f t="shared" si="11"/>
        <v>-3270358</v>
      </c>
      <c r="I51" s="261"/>
      <c r="J51" s="255">
        <f t="shared" si="2"/>
        <v>438388447</v>
      </c>
      <c r="K51" s="255"/>
      <c r="L51" s="55">
        <f t="shared" si="3"/>
        <v>-9.0544999989539757E-3</v>
      </c>
      <c r="M51" s="258"/>
      <c r="N51" s="267">
        <f>VLOOKUP($A51,سود,20,0)</f>
        <v>495636555</v>
      </c>
      <c r="O51" s="267"/>
      <c r="P51" s="267">
        <f t="shared" si="10"/>
        <v>1235642082</v>
      </c>
      <c r="Q51" s="259"/>
      <c r="R51" s="267">
        <f t="shared" si="12"/>
        <v>188583152</v>
      </c>
      <c r="S51" s="259"/>
      <c r="T51" s="255">
        <f t="shared" si="4"/>
        <v>1919861789</v>
      </c>
      <c r="U51" s="260"/>
      <c r="V51" s="55">
        <f>T51/درآمدها!$J$4</f>
        <v>-2.3072204276424715E-2</v>
      </c>
    </row>
    <row r="52" spans="1:22" s="25" customFormat="1" ht="42.75" customHeight="1">
      <c r="A52" s="264" t="s">
        <v>336</v>
      </c>
      <c r="B52" s="265" t="s">
        <v>226</v>
      </c>
      <c r="C52" s="258"/>
      <c r="D52" s="267"/>
      <c r="E52" s="267"/>
      <c r="F52" s="267">
        <f t="shared" si="9"/>
        <v>-8600376344</v>
      </c>
      <c r="G52" s="259"/>
      <c r="H52" s="267">
        <f t="shared" si="11"/>
        <v>-3719677</v>
      </c>
      <c r="I52" s="261"/>
      <c r="J52" s="255">
        <f t="shared" si="2"/>
        <v>-8604096021</v>
      </c>
      <c r="K52" s="255"/>
      <c r="L52" s="55">
        <f t="shared" si="3"/>
        <v>0.17770949017081283</v>
      </c>
      <c r="M52" s="258"/>
      <c r="N52" s="267"/>
      <c r="O52" s="267"/>
      <c r="P52" s="267">
        <f t="shared" si="10"/>
        <v>-6813963240</v>
      </c>
      <c r="Q52" s="259"/>
      <c r="R52" s="267">
        <f t="shared" si="12"/>
        <v>27456087</v>
      </c>
      <c r="S52" s="259"/>
      <c r="T52" s="255">
        <f t="shared" si="4"/>
        <v>-6786507153</v>
      </c>
      <c r="U52" s="260"/>
      <c r="V52" s="55">
        <f>T52/درآمدها!$J$4</f>
        <v>8.1557787260816986E-2</v>
      </c>
    </row>
    <row r="53" spans="1:22" s="25" customFormat="1" ht="42.75" customHeight="1">
      <c r="A53" s="264" t="s">
        <v>337</v>
      </c>
      <c r="B53" s="265" t="s">
        <v>236</v>
      </c>
      <c r="C53" s="258"/>
      <c r="D53" s="267"/>
      <c r="E53" s="267"/>
      <c r="F53" s="267">
        <f t="shared" si="9"/>
        <v>-1282403508</v>
      </c>
      <c r="G53" s="259"/>
      <c r="H53" s="267">
        <f t="shared" si="11"/>
        <v>0</v>
      </c>
      <c r="I53" s="261"/>
      <c r="J53" s="255">
        <f t="shared" si="2"/>
        <v>-1282403508</v>
      </c>
      <c r="K53" s="255"/>
      <c r="L53" s="55">
        <f t="shared" si="3"/>
        <v>2.6486835228676942E-2</v>
      </c>
      <c r="M53" s="258"/>
      <c r="N53" s="267"/>
      <c r="O53" s="267"/>
      <c r="P53" s="267">
        <f t="shared" si="10"/>
        <v>-1242898121</v>
      </c>
      <c r="Q53" s="259"/>
      <c r="R53" s="267">
        <f t="shared" si="12"/>
        <v>1149185</v>
      </c>
      <c r="S53" s="259"/>
      <c r="T53" s="255">
        <f t="shared" si="4"/>
        <v>-1241748936</v>
      </c>
      <c r="U53" s="260"/>
      <c r="V53" s="55">
        <f>T53/درآمدها!$J$4</f>
        <v>1.4922889384838442E-2</v>
      </c>
    </row>
    <row r="54" spans="1:22" s="25" customFormat="1" ht="42.75" customHeight="1">
      <c r="A54" s="264" t="s">
        <v>338</v>
      </c>
      <c r="B54" s="265" t="s">
        <v>171</v>
      </c>
      <c r="C54" s="258"/>
      <c r="D54" s="267"/>
      <c r="E54" s="267"/>
      <c r="F54" s="267">
        <f t="shared" si="9"/>
        <v>-415523379</v>
      </c>
      <c r="G54" s="259"/>
      <c r="H54" s="267">
        <f t="shared" si="11"/>
        <v>628717564</v>
      </c>
      <c r="I54" s="261"/>
      <c r="J54" s="255">
        <f t="shared" si="2"/>
        <v>213194185</v>
      </c>
      <c r="K54" s="255"/>
      <c r="L54" s="55">
        <f t="shared" si="3"/>
        <v>-4.4033248619334475E-3</v>
      </c>
      <c r="M54" s="258"/>
      <c r="N54" s="267"/>
      <c r="O54" s="267"/>
      <c r="P54" s="267">
        <f t="shared" si="10"/>
        <v>181024744</v>
      </c>
      <c r="Q54" s="259"/>
      <c r="R54" s="267">
        <f t="shared" si="12"/>
        <v>637951450</v>
      </c>
      <c r="S54" s="259"/>
      <c r="T54" s="255">
        <f t="shared" si="4"/>
        <v>818976194</v>
      </c>
      <c r="U54" s="260"/>
      <c r="V54" s="55">
        <f>T54/درآمدها!$J$4</f>
        <v>-9.8421595521930756E-3</v>
      </c>
    </row>
    <row r="55" spans="1:22" s="25" customFormat="1" ht="42.75" customHeight="1">
      <c r="A55" s="264" t="s">
        <v>339</v>
      </c>
      <c r="B55" s="265" t="s">
        <v>140</v>
      </c>
      <c r="C55" s="258"/>
      <c r="D55" s="267">
        <f>VLOOKUP($A55,سود,14,0)</f>
        <v>0</v>
      </c>
      <c r="E55" s="267"/>
      <c r="F55" s="267">
        <f t="shared" si="9"/>
        <v>-699242207</v>
      </c>
      <c r="G55" s="259"/>
      <c r="H55" s="267">
        <f t="shared" si="11"/>
        <v>-5379201</v>
      </c>
      <c r="I55" s="261"/>
      <c r="J55" s="255">
        <f t="shared" si="2"/>
        <v>-704621408</v>
      </c>
      <c r="K55" s="255"/>
      <c r="L55" s="55">
        <f t="shared" si="3"/>
        <v>1.4553290766804693E-2</v>
      </c>
      <c r="M55" s="258"/>
      <c r="N55" s="267">
        <f>VLOOKUP($A55,سود,20,0)</f>
        <v>377491038</v>
      </c>
      <c r="O55" s="267"/>
      <c r="P55" s="267">
        <f t="shared" si="10"/>
        <v>-1251320823</v>
      </c>
      <c r="Q55" s="259"/>
      <c r="R55" s="267">
        <f t="shared" si="12"/>
        <v>-14439273</v>
      </c>
      <c r="S55" s="259"/>
      <c r="T55" s="255">
        <f t="shared" si="4"/>
        <v>-888269058</v>
      </c>
      <c r="U55" s="260"/>
      <c r="V55" s="55">
        <f>T55/درآمدها!$J$4</f>
        <v>1.0674896118057669E-2</v>
      </c>
    </row>
    <row r="56" spans="1:22" s="25" customFormat="1" ht="42.75" customHeight="1">
      <c r="A56" s="264" t="s">
        <v>340</v>
      </c>
      <c r="B56" s="265" t="s">
        <v>113</v>
      </c>
      <c r="C56" s="258"/>
      <c r="D56" s="267">
        <f>VLOOKUP($A56,سود,14,0)</f>
        <v>0</v>
      </c>
      <c r="E56" s="267"/>
      <c r="F56" s="267">
        <f t="shared" si="9"/>
        <v>290981568</v>
      </c>
      <c r="G56" s="259"/>
      <c r="H56" s="267">
        <f t="shared" si="11"/>
        <v>-9693438</v>
      </c>
      <c r="I56" s="261"/>
      <c r="J56" s="255">
        <f t="shared" si="2"/>
        <v>281288130</v>
      </c>
      <c r="K56" s="255"/>
      <c r="L56" s="55">
        <f t="shared" si="3"/>
        <v>-5.8097410874305404E-3</v>
      </c>
      <c r="M56" s="258"/>
      <c r="N56" s="267">
        <f>VLOOKUP($A56,سود,20,0)</f>
        <v>1081929629</v>
      </c>
      <c r="O56" s="267"/>
      <c r="P56" s="267">
        <f t="shared" si="10"/>
        <v>698946229</v>
      </c>
      <c r="Q56" s="259"/>
      <c r="R56" s="267">
        <f t="shared" si="12"/>
        <v>18566120</v>
      </c>
      <c r="S56" s="259"/>
      <c r="T56" s="255">
        <f t="shared" si="4"/>
        <v>1799441978</v>
      </c>
      <c r="U56" s="260"/>
      <c r="V56" s="55">
        <f>T56/درآمدها!$J$4</f>
        <v>-2.1625042561847534E-2</v>
      </c>
    </row>
    <row r="57" spans="1:22" s="25" customFormat="1" ht="42.75" customHeight="1">
      <c r="A57" s="264" t="s">
        <v>341</v>
      </c>
      <c r="B57" s="265" t="s">
        <v>142</v>
      </c>
      <c r="C57" s="258"/>
      <c r="D57" s="267"/>
      <c r="E57" s="267"/>
      <c r="F57" s="267">
        <f t="shared" si="9"/>
        <v>-142078564</v>
      </c>
      <c r="G57" s="259"/>
      <c r="H57" s="267">
        <f t="shared" si="11"/>
        <v>-3615141</v>
      </c>
      <c r="I57" s="261"/>
      <c r="J57" s="255">
        <f t="shared" si="2"/>
        <v>-145693705</v>
      </c>
      <c r="K57" s="255"/>
      <c r="L57" s="55">
        <f t="shared" si="3"/>
        <v>3.0091660964097003E-3</v>
      </c>
      <c r="M57" s="258"/>
      <c r="N57" s="267"/>
      <c r="O57" s="267"/>
      <c r="P57" s="267">
        <f t="shared" si="10"/>
        <v>-401219935</v>
      </c>
      <c r="Q57" s="259"/>
      <c r="R57" s="267">
        <f t="shared" si="12"/>
        <v>-15189440</v>
      </c>
      <c r="S57" s="259"/>
      <c r="T57" s="255">
        <f t="shared" si="4"/>
        <v>-416409375</v>
      </c>
      <c r="U57" s="260"/>
      <c r="V57" s="55">
        <f>T57/درآمدها!$J$4</f>
        <v>5.0042571906296447E-3</v>
      </c>
    </row>
    <row r="58" spans="1:22" s="25" customFormat="1" ht="42.75" customHeight="1">
      <c r="A58" s="264" t="s">
        <v>342</v>
      </c>
      <c r="B58" s="265" t="s">
        <v>157</v>
      </c>
      <c r="C58" s="258"/>
      <c r="D58" s="267"/>
      <c r="E58" s="267"/>
      <c r="F58" s="267">
        <f t="shared" si="9"/>
        <v>22485996</v>
      </c>
      <c r="G58" s="259"/>
      <c r="H58" s="267">
        <f t="shared" si="11"/>
        <v>-1294939</v>
      </c>
      <c r="I58" s="261"/>
      <c r="J58" s="255">
        <f t="shared" si="2"/>
        <v>21191057</v>
      </c>
      <c r="K58" s="255"/>
      <c r="L58" s="55">
        <f t="shared" si="3"/>
        <v>-4.3768130044798749E-4</v>
      </c>
      <c r="M58" s="258"/>
      <c r="N58" s="267"/>
      <c r="O58" s="267"/>
      <c r="P58" s="267">
        <f t="shared" si="10"/>
        <v>-101230423</v>
      </c>
      <c r="Q58" s="259"/>
      <c r="R58" s="267">
        <f t="shared" si="12"/>
        <v>-3940797</v>
      </c>
      <c r="S58" s="259"/>
      <c r="T58" s="255">
        <f t="shared" si="4"/>
        <v>-105171220</v>
      </c>
      <c r="U58" s="260"/>
      <c r="V58" s="55">
        <f>T58/درآمدها!$J$4</f>
        <v>1.2639096656560441E-3</v>
      </c>
    </row>
    <row r="59" spans="1:22" s="25" customFormat="1" ht="42.75" customHeight="1">
      <c r="A59" s="264" t="s">
        <v>343</v>
      </c>
      <c r="B59" s="265" t="s">
        <v>195</v>
      </c>
      <c r="C59" s="258"/>
      <c r="D59" s="267"/>
      <c r="E59" s="267"/>
      <c r="F59" s="267">
        <f t="shared" si="9"/>
        <v>-671564782.00000048</v>
      </c>
      <c r="G59" s="259"/>
      <c r="H59" s="267">
        <f t="shared" si="11"/>
        <v>-1247310</v>
      </c>
      <c r="I59" s="261"/>
      <c r="J59" s="255">
        <f t="shared" si="2"/>
        <v>-672812092.00000048</v>
      </c>
      <c r="K59" s="255"/>
      <c r="L59" s="55">
        <f t="shared" si="3"/>
        <v>1.3896299339088711E-2</v>
      </c>
      <c r="M59" s="258"/>
      <c r="N59" s="267"/>
      <c r="O59" s="267"/>
      <c r="P59" s="267">
        <f t="shared" si="10"/>
        <v>-303532585.00000048</v>
      </c>
      <c r="Q59" s="259"/>
      <c r="R59" s="267">
        <f t="shared" si="12"/>
        <v>-6816329</v>
      </c>
      <c r="S59" s="259"/>
      <c r="T59" s="255">
        <f t="shared" si="4"/>
        <v>-310348914.00000048</v>
      </c>
      <c r="U59" s="260"/>
      <c r="V59" s="55">
        <f>T59/درآمدها!$J$4</f>
        <v>3.7296609484082904E-3</v>
      </c>
    </row>
    <row r="60" spans="1:22" s="25" customFormat="1" ht="42.75" customHeight="1">
      <c r="A60" s="264" t="s">
        <v>344</v>
      </c>
      <c r="B60" s="265" t="s">
        <v>138</v>
      </c>
      <c r="C60" s="258"/>
      <c r="D60" s="267"/>
      <c r="E60" s="267"/>
      <c r="F60" s="267">
        <f t="shared" si="9"/>
        <v>-726985568</v>
      </c>
      <c r="G60" s="259"/>
      <c r="H60" s="267">
        <f t="shared" si="11"/>
        <v>-2023804</v>
      </c>
      <c r="I60" s="261"/>
      <c r="J60" s="255">
        <f t="shared" si="2"/>
        <v>-729009372</v>
      </c>
      <c r="K60" s="255"/>
      <c r="L60" s="55">
        <f t="shared" si="3"/>
        <v>1.5057001166847443E-2</v>
      </c>
      <c r="M60" s="258"/>
      <c r="N60" s="267"/>
      <c r="O60" s="267"/>
      <c r="P60" s="267">
        <f t="shared" si="10"/>
        <v>-427610203</v>
      </c>
      <c r="Q60" s="259"/>
      <c r="R60" s="267">
        <f t="shared" si="12"/>
        <v>-11140643</v>
      </c>
      <c r="S60" s="259"/>
      <c r="T60" s="255">
        <f t="shared" si="4"/>
        <v>-438750846</v>
      </c>
      <c r="U60" s="260"/>
      <c r="V60" s="55">
        <f>T60/درآمدها!$J$4</f>
        <v>5.2727489048255451E-3</v>
      </c>
    </row>
    <row r="61" spans="1:22" s="25" customFormat="1" ht="42.75" customHeight="1">
      <c r="A61" s="264" t="s">
        <v>345</v>
      </c>
      <c r="B61" s="265" t="s">
        <v>186</v>
      </c>
      <c r="C61" s="258"/>
      <c r="D61" s="267"/>
      <c r="E61" s="267"/>
      <c r="F61" s="267">
        <f t="shared" si="9"/>
        <v>-172104126</v>
      </c>
      <c r="G61" s="259"/>
      <c r="H61" s="267">
        <f t="shared" si="11"/>
        <v>-1064957</v>
      </c>
      <c r="I61" s="261"/>
      <c r="J61" s="255">
        <f t="shared" si="2"/>
        <v>-173169083</v>
      </c>
      <c r="K61" s="255"/>
      <c r="L61" s="55">
        <f t="shared" si="3"/>
        <v>3.5766441213774978E-3</v>
      </c>
      <c r="M61" s="258"/>
      <c r="N61" s="267"/>
      <c r="O61" s="267"/>
      <c r="P61" s="267">
        <f t="shared" si="10"/>
        <v>578682876</v>
      </c>
      <c r="Q61" s="259"/>
      <c r="R61" s="267">
        <f t="shared" si="12"/>
        <v>6906539</v>
      </c>
      <c r="S61" s="259"/>
      <c r="T61" s="255">
        <f t="shared" si="4"/>
        <v>585589415</v>
      </c>
      <c r="U61" s="260"/>
      <c r="V61" s="55">
        <f>T61/درآمدها!$J$4</f>
        <v>-7.037401693394528E-3</v>
      </c>
    </row>
    <row r="62" spans="1:22" s="25" customFormat="1" ht="42.75" customHeight="1">
      <c r="A62" s="264" t="s">
        <v>346</v>
      </c>
      <c r="B62" s="265" t="s">
        <v>189</v>
      </c>
      <c r="C62" s="258"/>
      <c r="D62" s="267"/>
      <c r="E62" s="267"/>
      <c r="F62" s="267">
        <f t="shared" si="9"/>
        <v>3859586329</v>
      </c>
      <c r="G62" s="259"/>
      <c r="H62" s="267">
        <f t="shared" si="11"/>
        <v>11777927</v>
      </c>
      <c r="I62" s="261"/>
      <c r="J62" s="255">
        <f t="shared" si="2"/>
        <v>3871364256</v>
      </c>
      <c r="K62" s="255"/>
      <c r="L62" s="55">
        <f t="shared" si="3"/>
        <v>-7.99593782449802E-2</v>
      </c>
      <c r="M62" s="258"/>
      <c r="N62" s="267"/>
      <c r="O62" s="267"/>
      <c r="P62" s="267">
        <f t="shared" si="10"/>
        <v>4405722179</v>
      </c>
      <c r="Q62" s="259"/>
      <c r="R62" s="267">
        <f t="shared" si="12"/>
        <v>10546451</v>
      </c>
      <c r="S62" s="259"/>
      <c r="T62" s="255">
        <f t="shared" si="4"/>
        <v>4416268630</v>
      </c>
      <c r="U62" s="260"/>
      <c r="V62" s="55">
        <f>T62/درآمدها!$J$4</f>
        <v>-5.3073118364421135E-2</v>
      </c>
    </row>
    <row r="63" spans="1:22" s="25" customFormat="1" ht="42.75" customHeight="1">
      <c r="A63" s="264" t="s">
        <v>347</v>
      </c>
      <c r="B63" s="265" t="s">
        <v>154</v>
      </c>
      <c r="C63" s="258"/>
      <c r="D63" s="267"/>
      <c r="E63" s="267"/>
      <c r="F63" s="267">
        <f t="shared" si="9"/>
        <v>-525469144</v>
      </c>
      <c r="G63" s="259"/>
      <c r="H63" s="267">
        <f t="shared" si="11"/>
        <v>-1351441</v>
      </c>
      <c r="I63" s="261"/>
      <c r="J63" s="255">
        <f t="shared" si="2"/>
        <v>-526820585</v>
      </c>
      <c r="K63" s="255"/>
      <c r="L63" s="55">
        <f t="shared" si="3"/>
        <v>1.0880982423178302E-2</v>
      </c>
      <c r="M63" s="258"/>
      <c r="N63" s="267"/>
      <c r="O63" s="267"/>
      <c r="P63" s="267">
        <f t="shared" si="10"/>
        <v>-219264831</v>
      </c>
      <c r="Q63" s="259"/>
      <c r="R63" s="267">
        <f t="shared" si="12"/>
        <v>-3047389</v>
      </c>
      <c r="S63" s="259"/>
      <c r="T63" s="255">
        <f t="shared" si="4"/>
        <v>-222312220</v>
      </c>
      <c r="U63" s="260"/>
      <c r="V63" s="55">
        <f>T63/درآمدها!$J$4</f>
        <v>2.6716678160760418E-3</v>
      </c>
    </row>
    <row r="64" spans="1:22" s="25" customFormat="1" ht="42.75" customHeight="1">
      <c r="A64" s="264" t="s">
        <v>348</v>
      </c>
      <c r="B64" s="265" t="s">
        <v>176</v>
      </c>
      <c r="C64" s="258"/>
      <c r="D64" s="267">
        <f>VLOOKUP($A64,سود,14,0)</f>
        <v>0</v>
      </c>
      <c r="E64" s="267"/>
      <c r="F64" s="267">
        <f t="shared" si="9"/>
        <v>354260921</v>
      </c>
      <c r="G64" s="259"/>
      <c r="H64" s="267">
        <f t="shared" si="11"/>
        <v>-5114191</v>
      </c>
      <c r="I64" s="261"/>
      <c r="J64" s="255">
        <f t="shared" si="2"/>
        <v>349146730</v>
      </c>
      <c r="K64" s="255"/>
      <c r="L64" s="55">
        <f t="shared" si="3"/>
        <v>-7.2112964838687548E-3</v>
      </c>
      <c r="M64" s="258"/>
      <c r="N64" s="267">
        <f>VLOOKUP($A64,سود,20,0)</f>
        <v>954004056</v>
      </c>
      <c r="O64" s="267"/>
      <c r="P64" s="267">
        <f t="shared" si="10"/>
        <v>-377143770</v>
      </c>
      <c r="Q64" s="259"/>
      <c r="R64" s="267">
        <f t="shared" si="12"/>
        <v>-3866414</v>
      </c>
      <c r="S64" s="259"/>
      <c r="T64" s="255">
        <f t="shared" si="4"/>
        <v>572993872</v>
      </c>
      <c r="U64" s="260"/>
      <c r="V64" s="55">
        <f>T64/درآمدها!$J$4</f>
        <v>-6.8860330153294987E-3</v>
      </c>
    </row>
    <row r="65" spans="1:22" s="25" customFormat="1" ht="42.75" customHeight="1">
      <c r="A65" s="264" t="s">
        <v>349</v>
      </c>
      <c r="B65" s="265" t="s">
        <v>145</v>
      </c>
      <c r="C65" s="258"/>
      <c r="D65" s="267">
        <f>VLOOKUP($A65,سود,14,0)</f>
        <v>0</v>
      </c>
      <c r="E65" s="267"/>
      <c r="F65" s="267">
        <f t="shared" si="9"/>
        <v>-106309720</v>
      </c>
      <c r="G65" s="259"/>
      <c r="H65" s="267">
        <f t="shared" si="11"/>
        <v>-59078530</v>
      </c>
      <c r="I65" s="261"/>
      <c r="J65" s="255">
        <f t="shared" si="2"/>
        <v>-165388250</v>
      </c>
      <c r="K65" s="255"/>
      <c r="L65" s="55">
        <f t="shared" si="3"/>
        <v>3.4159383526181286E-3</v>
      </c>
      <c r="M65" s="258"/>
      <c r="N65" s="267">
        <f>VLOOKUP($A65,سود,20,0)</f>
        <v>10246302</v>
      </c>
      <c r="O65" s="267"/>
      <c r="P65" s="267">
        <f t="shared" si="10"/>
        <v>-210195266</v>
      </c>
      <c r="Q65" s="259"/>
      <c r="R65" s="267">
        <f t="shared" si="12"/>
        <v>-55240098</v>
      </c>
      <c r="S65" s="259"/>
      <c r="T65" s="255">
        <f t="shared" si="4"/>
        <v>-255189062</v>
      </c>
      <c r="U65" s="260"/>
      <c r="V65" s="55">
        <f>T65/درآمدها!$J$4</f>
        <v>3.0667698067161292E-3</v>
      </c>
    </row>
    <row r="66" spans="1:22" s="25" customFormat="1" ht="42.75" customHeight="1">
      <c r="A66" s="264" t="s">
        <v>350</v>
      </c>
      <c r="B66" s="265" t="s">
        <v>287</v>
      </c>
      <c r="C66" s="258"/>
      <c r="D66" s="267"/>
      <c r="E66" s="267"/>
      <c r="F66" s="267">
        <f t="shared" si="9"/>
        <v>-270623673</v>
      </c>
      <c r="G66" s="259"/>
      <c r="H66" s="267"/>
      <c r="I66" s="261"/>
      <c r="J66" s="255">
        <f t="shared" si="2"/>
        <v>-270623673</v>
      </c>
      <c r="K66" s="255"/>
      <c r="L66" s="55">
        <f t="shared" si="3"/>
        <v>5.5894767840344592E-3</v>
      </c>
      <c r="M66" s="258"/>
      <c r="N66" s="267"/>
      <c r="O66" s="267"/>
      <c r="P66" s="267">
        <f t="shared" si="10"/>
        <v>-270623673</v>
      </c>
      <c r="Q66" s="259"/>
      <c r="R66" s="267"/>
      <c r="S66" s="259"/>
      <c r="T66" s="255">
        <f t="shared" si="4"/>
        <v>-270623673</v>
      </c>
      <c r="U66" s="260"/>
      <c r="V66" s="55">
        <f>T66/درآمدها!$J$4</f>
        <v>3.2522573766857565E-3</v>
      </c>
    </row>
    <row r="67" spans="1:22" s="25" customFormat="1" ht="42.75" customHeight="1">
      <c r="A67" s="264" t="s">
        <v>351</v>
      </c>
      <c r="B67" s="265" t="s">
        <v>283</v>
      </c>
      <c r="C67" s="258"/>
      <c r="D67" s="267"/>
      <c r="E67" s="267"/>
      <c r="F67" s="267">
        <f t="shared" si="9"/>
        <v>-161584262</v>
      </c>
      <c r="G67" s="259"/>
      <c r="H67" s="267"/>
      <c r="I67" s="261"/>
      <c r="J67" s="255">
        <f t="shared" si="2"/>
        <v>-161584262</v>
      </c>
      <c r="K67" s="255"/>
      <c r="L67" s="55">
        <f t="shared" si="3"/>
        <v>3.3373705674090881E-3</v>
      </c>
      <c r="M67" s="258"/>
      <c r="N67" s="267"/>
      <c r="O67" s="267"/>
      <c r="P67" s="267">
        <f t="shared" si="10"/>
        <v>-161584262</v>
      </c>
      <c r="Q67" s="259"/>
      <c r="R67" s="267"/>
      <c r="S67" s="259"/>
      <c r="T67" s="255">
        <f t="shared" si="4"/>
        <v>-161584262</v>
      </c>
      <c r="U67" s="260"/>
      <c r="V67" s="55">
        <f>T67/درآمدها!$J$4</f>
        <v>1.9418611913002305E-3</v>
      </c>
    </row>
    <row r="68" spans="1:22" s="25" customFormat="1" ht="42.75" customHeight="1">
      <c r="A68" s="264" t="s">
        <v>352</v>
      </c>
      <c r="B68" s="265" t="s">
        <v>190</v>
      </c>
      <c r="C68" s="258"/>
      <c r="D68" s="267">
        <f>VLOOKUP($A68,سود,14,0)</f>
        <v>0</v>
      </c>
      <c r="E68" s="267"/>
      <c r="F68" s="267">
        <f t="shared" si="9"/>
        <v>-85127585</v>
      </c>
      <c r="G68" s="259"/>
      <c r="H68" s="267">
        <f t="shared" ref="H68:H84" si="13">VLOOKUP($A68,فروش,10,0)</f>
        <v>-6217683</v>
      </c>
      <c r="I68" s="261"/>
      <c r="J68" s="255">
        <f t="shared" si="2"/>
        <v>-91345268</v>
      </c>
      <c r="K68" s="255"/>
      <c r="L68" s="55">
        <f t="shared" si="3"/>
        <v>1.8866503774686621E-3</v>
      </c>
      <c r="M68" s="258"/>
      <c r="N68" s="267">
        <f>VLOOKUP($A68,سود,20,0)</f>
        <v>41561703</v>
      </c>
      <c r="O68" s="267"/>
      <c r="P68" s="267">
        <f t="shared" si="10"/>
        <v>-482078302</v>
      </c>
      <c r="Q68" s="259"/>
      <c r="R68" s="267">
        <f t="shared" ref="R68:R84" si="14">VLOOKUP($A68,فروش,18,0)</f>
        <v>-1184430</v>
      </c>
      <c r="S68" s="259"/>
      <c r="T68" s="255">
        <f t="shared" si="4"/>
        <v>-441701029</v>
      </c>
      <c r="U68" s="260"/>
      <c r="V68" s="55">
        <f>T68/درآمدها!$J$4</f>
        <v>5.3082031365930772E-3</v>
      </c>
    </row>
    <row r="69" spans="1:22" s="25" customFormat="1" ht="42.75" customHeight="1">
      <c r="A69" s="264" t="s">
        <v>353</v>
      </c>
      <c r="B69" s="265" t="s">
        <v>127</v>
      </c>
      <c r="C69" s="258"/>
      <c r="D69" s="267"/>
      <c r="E69" s="267"/>
      <c r="F69" s="267">
        <f t="shared" si="9"/>
        <v>1324799</v>
      </c>
      <c r="G69" s="259"/>
      <c r="H69" s="267">
        <f t="shared" si="13"/>
        <v>-7724928</v>
      </c>
      <c r="I69" s="261"/>
      <c r="J69" s="255">
        <f t="shared" si="2"/>
        <v>-6400129</v>
      </c>
      <c r="K69" s="255"/>
      <c r="L69" s="55">
        <f t="shared" si="3"/>
        <v>1.3218862955985996E-4</v>
      </c>
      <c r="M69" s="258"/>
      <c r="N69" s="267"/>
      <c r="O69" s="267"/>
      <c r="P69" s="267">
        <f t="shared" si="10"/>
        <v>-520133657</v>
      </c>
      <c r="Q69" s="259"/>
      <c r="R69" s="267">
        <f t="shared" si="14"/>
        <v>-20320335</v>
      </c>
      <c r="S69" s="259"/>
      <c r="T69" s="255">
        <f t="shared" si="4"/>
        <v>-540453992</v>
      </c>
      <c r="U69" s="260"/>
      <c r="V69" s="55">
        <f>T69/درآمدها!$J$4</f>
        <v>6.4949805120753977E-3</v>
      </c>
    </row>
    <row r="70" spans="1:22" s="25" customFormat="1" ht="42.75" customHeight="1">
      <c r="A70" s="264" t="s">
        <v>354</v>
      </c>
      <c r="B70" s="265" t="s">
        <v>100</v>
      </c>
      <c r="C70" s="258"/>
      <c r="D70" s="267">
        <f>VLOOKUP($A70,سود,14,0)</f>
        <v>0</v>
      </c>
      <c r="E70" s="267"/>
      <c r="F70" s="267">
        <f t="shared" si="9"/>
        <v>-239066433</v>
      </c>
      <c r="G70" s="259"/>
      <c r="H70" s="267">
        <f t="shared" si="13"/>
        <v>-8967263</v>
      </c>
      <c r="I70" s="261"/>
      <c r="J70" s="255">
        <f t="shared" si="2"/>
        <v>-248033696</v>
      </c>
      <c r="K70" s="255"/>
      <c r="L70" s="55">
        <f t="shared" si="3"/>
        <v>5.1229021100835503E-3</v>
      </c>
      <c r="M70" s="258"/>
      <c r="N70" s="267">
        <f>VLOOKUP($A70,سود,20,0)</f>
        <v>380574442</v>
      </c>
      <c r="O70" s="267"/>
      <c r="P70" s="267">
        <f t="shared" si="10"/>
        <v>-920364309</v>
      </c>
      <c r="Q70" s="259"/>
      <c r="R70" s="267">
        <f t="shared" si="14"/>
        <v>-18492087</v>
      </c>
      <c r="S70" s="259"/>
      <c r="T70" s="255">
        <f t="shared" si="4"/>
        <v>-558281954</v>
      </c>
      <c r="U70" s="260"/>
      <c r="V70" s="55">
        <f>T70/درآمدها!$J$4</f>
        <v>6.7092305083267358E-3</v>
      </c>
    </row>
    <row r="71" spans="1:22" s="25" customFormat="1" ht="42.75" customHeight="1">
      <c r="A71" s="264" t="s">
        <v>355</v>
      </c>
      <c r="B71" s="265" t="s">
        <v>224</v>
      </c>
      <c r="C71" s="258"/>
      <c r="D71" s="267"/>
      <c r="E71" s="267"/>
      <c r="F71" s="267">
        <f t="shared" si="9"/>
        <v>-1260760281</v>
      </c>
      <c r="G71" s="259"/>
      <c r="H71" s="267">
        <f t="shared" si="13"/>
        <v>-10709254</v>
      </c>
      <c r="I71" s="261"/>
      <c r="J71" s="255">
        <f t="shared" si="2"/>
        <v>-1271469535</v>
      </c>
      <c r="K71" s="255"/>
      <c r="L71" s="55">
        <f t="shared" si="3"/>
        <v>2.6261004326438173E-2</v>
      </c>
      <c r="M71" s="258"/>
      <c r="N71" s="267"/>
      <c r="O71" s="267"/>
      <c r="P71" s="267">
        <f t="shared" si="10"/>
        <v>-2404818207</v>
      </c>
      <c r="Q71" s="259"/>
      <c r="R71" s="267">
        <f t="shared" si="14"/>
        <v>-54188506</v>
      </c>
      <c r="S71" s="259"/>
      <c r="T71" s="255">
        <f t="shared" si="4"/>
        <v>-2459006713</v>
      </c>
      <c r="U71" s="260"/>
      <c r="V71" s="55">
        <f>T71/درآمدها!$J$4</f>
        <v>2.955145288296359E-2</v>
      </c>
    </row>
    <row r="72" spans="1:22" s="25" customFormat="1" ht="42.75" customHeight="1">
      <c r="A72" s="264" t="s">
        <v>356</v>
      </c>
      <c r="B72" s="265" t="s">
        <v>153</v>
      </c>
      <c r="C72" s="258"/>
      <c r="D72" s="267">
        <f>VLOOKUP($A72,سود,14,0)</f>
        <v>0</v>
      </c>
      <c r="E72" s="267"/>
      <c r="F72" s="267">
        <f t="shared" si="9"/>
        <v>139994605</v>
      </c>
      <c r="G72" s="259"/>
      <c r="H72" s="267">
        <f t="shared" si="13"/>
        <v>-4473324</v>
      </c>
      <c r="I72" s="261"/>
      <c r="J72" s="255">
        <f t="shared" si="2"/>
        <v>135521281</v>
      </c>
      <c r="K72" s="255"/>
      <c r="L72" s="55">
        <f t="shared" si="3"/>
        <v>-2.7990642706712146E-3</v>
      </c>
      <c r="M72" s="258"/>
      <c r="N72" s="267">
        <f>VLOOKUP($A72,سود,20,0)</f>
        <v>-11950814</v>
      </c>
      <c r="O72" s="267"/>
      <c r="P72" s="267">
        <f t="shared" si="10"/>
        <v>24730531</v>
      </c>
      <c r="Q72" s="259"/>
      <c r="R72" s="267">
        <f t="shared" si="14"/>
        <v>9438591</v>
      </c>
      <c r="S72" s="259"/>
      <c r="T72" s="255">
        <f t="shared" si="4"/>
        <v>22218308</v>
      </c>
      <c r="U72" s="260"/>
      <c r="V72" s="55">
        <f>T72/درآمدها!$J$4</f>
        <v>-2.6701158582854707E-4</v>
      </c>
    </row>
    <row r="73" spans="1:22" s="25" customFormat="1" ht="42.75" customHeight="1">
      <c r="A73" s="264" t="s">
        <v>357</v>
      </c>
      <c r="B73" s="265" t="s">
        <v>237</v>
      </c>
      <c r="C73" s="258"/>
      <c r="D73" s="267"/>
      <c r="E73" s="267"/>
      <c r="F73" s="267">
        <f t="shared" si="9"/>
        <v>63550301</v>
      </c>
      <c r="G73" s="259"/>
      <c r="H73" s="267">
        <f t="shared" si="13"/>
        <v>-75662003</v>
      </c>
      <c r="I73" s="261"/>
      <c r="J73" s="255">
        <f t="shared" si="2"/>
        <v>-12111702</v>
      </c>
      <c r="K73" s="255"/>
      <c r="L73" s="55">
        <f t="shared" si="3"/>
        <v>2.5015578420644572E-4</v>
      </c>
      <c r="M73" s="258"/>
      <c r="N73" s="267"/>
      <c r="O73" s="267"/>
      <c r="P73" s="267">
        <f t="shared" si="10"/>
        <v>-215751403</v>
      </c>
      <c r="Q73" s="259"/>
      <c r="R73" s="267">
        <f t="shared" si="14"/>
        <v>-85409033</v>
      </c>
      <c r="S73" s="259"/>
      <c r="T73" s="255">
        <f t="shared" si="4"/>
        <v>-301160436</v>
      </c>
      <c r="U73" s="260"/>
      <c r="V73" s="55">
        <f>T73/درآمدها!$J$4</f>
        <v>3.6192371446636109E-3</v>
      </c>
    </row>
    <row r="74" spans="1:22" s="25" customFormat="1" ht="42.75" customHeight="1">
      <c r="A74" s="264" t="s">
        <v>358</v>
      </c>
      <c r="B74" s="265" t="s">
        <v>217</v>
      </c>
      <c r="C74" s="258"/>
      <c r="D74" s="267">
        <f>VLOOKUP($A74,سود,14,0)</f>
        <v>0</v>
      </c>
      <c r="E74" s="267"/>
      <c r="F74" s="267">
        <f t="shared" si="9"/>
        <v>-26974705</v>
      </c>
      <c r="G74" s="259"/>
      <c r="H74" s="267">
        <f t="shared" si="13"/>
        <v>-20127095</v>
      </c>
      <c r="I74" s="261"/>
      <c r="J74" s="255">
        <f t="shared" si="2"/>
        <v>-47101800</v>
      </c>
      <c r="K74" s="255"/>
      <c r="L74" s="55">
        <f t="shared" si="3"/>
        <v>9.728432648471011E-4</v>
      </c>
      <c r="M74" s="258"/>
      <c r="N74" s="267">
        <f>VLOOKUP($A74,سود,20,0)</f>
        <v>324455791</v>
      </c>
      <c r="O74" s="267"/>
      <c r="P74" s="267">
        <f t="shared" si="10"/>
        <v>-2751790788</v>
      </c>
      <c r="Q74" s="259"/>
      <c r="R74" s="267">
        <f t="shared" si="14"/>
        <v>-78935101</v>
      </c>
      <c r="S74" s="259"/>
      <c r="T74" s="255">
        <f t="shared" si="4"/>
        <v>-2506270098</v>
      </c>
      <c r="U74" s="260"/>
      <c r="V74" s="55">
        <f>T74/درآمدها!$J$4</f>
        <v>3.0119447141593685E-2</v>
      </c>
    </row>
    <row r="75" spans="1:22" s="25" customFormat="1" ht="42.75" customHeight="1">
      <c r="A75" s="264" t="s">
        <v>359</v>
      </c>
      <c r="B75" s="265" t="s">
        <v>194</v>
      </c>
      <c r="C75" s="258"/>
      <c r="D75" s="267"/>
      <c r="E75" s="267"/>
      <c r="F75" s="267">
        <f t="shared" ref="F75:F106" si="15">VLOOKUP($A75,تحققنیافته,10,0)</f>
        <v>-391591812</v>
      </c>
      <c r="G75" s="259"/>
      <c r="H75" s="267">
        <f t="shared" si="13"/>
        <v>-8357801</v>
      </c>
      <c r="I75" s="261"/>
      <c r="J75" s="255">
        <f t="shared" si="2"/>
        <v>-399949613</v>
      </c>
      <c r="K75" s="255"/>
      <c r="L75" s="55">
        <f t="shared" si="3"/>
        <v>8.2605821281830968E-3</v>
      </c>
      <c r="M75" s="258"/>
      <c r="N75" s="267"/>
      <c r="O75" s="267"/>
      <c r="P75" s="267">
        <f t="shared" ref="P75:P106" si="16">VLOOKUP($A75,تحققنیافته,18,0)</f>
        <v>-912207559</v>
      </c>
      <c r="Q75" s="259"/>
      <c r="R75" s="267">
        <f t="shared" si="14"/>
        <v>-24824576</v>
      </c>
      <c r="S75" s="259"/>
      <c r="T75" s="255">
        <f t="shared" si="4"/>
        <v>-937032135</v>
      </c>
      <c r="U75" s="260"/>
      <c r="V75" s="55">
        <f>T75/درآمدها!$J$4</f>
        <v>1.126091313247882E-2</v>
      </c>
    </row>
    <row r="76" spans="1:22" s="25" customFormat="1" ht="42.75" customHeight="1">
      <c r="A76" s="264" t="s">
        <v>360</v>
      </c>
      <c r="B76" s="265" t="s">
        <v>215</v>
      </c>
      <c r="C76" s="258"/>
      <c r="D76" s="267"/>
      <c r="E76" s="267"/>
      <c r="F76" s="267">
        <f t="shared" si="15"/>
        <v>161060063</v>
      </c>
      <c r="G76" s="259"/>
      <c r="H76" s="267">
        <f t="shared" si="13"/>
        <v>-4655083</v>
      </c>
      <c r="I76" s="261"/>
      <c r="J76" s="255">
        <f t="shared" ref="J76:J139" si="17">D76+F76+H76</f>
        <v>156404980</v>
      </c>
      <c r="K76" s="255"/>
      <c r="L76" s="55">
        <f t="shared" ref="L76:L139" si="18">J76/-48416637810</f>
        <v>-3.2303973814492345E-3</v>
      </c>
      <c r="M76" s="258"/>
      <c r="N76" s="267"/>
      <c r="O76" s="267"/>
      <c r="P76" s="267">
        <f t="shared" si="16"/>
        <v>-273048312</v>
      </c>
      <c r="Q76" s="259"/>
      <c r="R76" s="267">
        <f t="shared" si="14"/>
        <v>-16260110</v>
      </c>
      <c r="S76" s="259"/>
      <c r="T76" s="255">
        <f t="shared" ref="T76:T139" si="19">N76+P76+R76</f>
        <v>-289308422</v>
      </c>
      <c r="U76" s="260"/>
      <c r="V76" s="55">
        <f>T76/درآمدها!$J$4</f>
        <v>3.4768039290739203E-3</v>
      </c>
    </row>
    <row r="77" spans="1:22" s="25" customFormat="1" ht="42.75" customHeight="1">
      <c r="A77" s="264" t="s">
        <v>361</v>
      </c>
      <c r="B77" s="265" t="s">
        <v>168</v>
      </c>
      <c r="C77" s="258"/>
      <c r="D77" s="267"/>
      <c r="E77" s="267"/>
      <c r="F77" s="267">
        <f t="shared" si="15"/>
        <v>-459460911</v>
      </c>
      <c r="G77" s="259"/>
      <c r="H77" s="267">
        <f t="shared" si="13"/>
        <v>5643694</v>
      </c>
      <c r="I77" s="261"/>
      <c r="J77" s="255">
        <f t="shared" si="17"/>
        <v>-453817217</v>
      </c>
      <c r="K77" s="255"/>
      <c r="L77" s="55">
        <f t="shared" si="18"/>
        <v>9.3731666949056162E-3</v>
      </c>
      <c r="M77" s="258"/>
      <c r="N77" s="267"/>
      <c r="O77" s="267"/>
      <c r="P77" s="267">
        <f t="shared" si="16"/>
        <v>626319413</v>
      </c>
      <c r="Q77" s="259"/>
      <c r="R77" s="267">
        <f t="shared" si="14"/>
        <v>5484734</v>
      </c>
      <c r="S77" s="259"/>
      <c r="T77" s="255">
        <f t="shared" si="19"/>
        <v>631804147</v>
      </c>
      <c r="U77" s="260"/>
      <c r="V77" s="55">
        <f>T77/درآمدها!$J$4</f>
        <v>-7.5927936197266906E-3</v>
      </c>
    </row>
    <row r="78" spans="1:22" s="25" customFormat="1" ht="42.75" customHeight="1">
      <c r="A78" s="264" t="s">
        <v>362</v>
      </c>
      <c r="B78" s="265" t="s">
        <v>170</v>
      </c>
      <c r="C78" s="258"/>
      <c r="D78" s="267">
        <f>VLOOKUP($A78,سود,14,0)</f>
        <v>0</v>
      </c>
      <c r="E78" s="267"/>
      <c r="F78" s="267">
        <f t="shared" si="15"/>
        <v>-947299536</v>
      </c>
      <c r="G78" s="259"/>
      <c r="H78" s="267">
        <f t="shared" si="13"/>
        <v>147224297</v>
      </c>
      <c r="I78" s="261"/>
      <c r="J78" s="255">
        <f t="shared" si="17"/>
        <v>-800075239</v>
      </c>
      <c r="K78" s="255"/>
      <c r="L78" s="55">
        <f t="shared" si="18"/>
        <v>1.6524799638911566E-2</v>
      </c>
      <c r="M78" s="258"/>
      <c r="N78" s="267">
        <f>VLOOKUP($A78,سود,20,0)</f>
        <v>624005915</v>
      </c>
      <c r="O78" s="267"/>
      <c r="P78" s="267">
        <f t="shared" si="16"/>
        <v>1253640751</v>
      </c>
      <c r="Q78" s="259"/>
      <c r="R78" s="267">
        <f t="shared" si="14"/>
        <v>194295584</v>
      </c>
      <c r="S78" s="259"/>
      <c r="T78" s="255">
        <f t="shared" si="19"/>
        <v>2071942250</v>
      </c>
      <c r="U78" s="260"/>
      <c r="V78" s="55">
        <f>T78/درآمدها!$J$4</f>
        <v>-2.4899852226266193E-2</v>
      </c>
    </row>
    <row r="79" spans="1:22" s="25" customFormat="1" ht="42.75" customHeight="1">
      <c r="A79" s="264" t="s">
        <v>363</v>
      </c>
      <c r="B79" s="265" t="s">
        <v>133</v>
      </c>
      <c r="C79" s="258"/>
      <c r="D79" s="267"/>
      <c r="E79" s="267"/>
      <c r="F79" s="267">
        <f t="shared" si="15"/>
        <v>-522664973</v>
      </c>
      <c r="G79" s="259"/>
      <c r="H79" s="267">
        <f t="shared" si="13"/>
        <v>-21322374</v>
      </c>
      <c r="I79" s="261"/>
      <c r="J79" s="255">
        <f t="shared" si="17"/>
        <v>-543987347</v>
      </c>
      <c r="K79" s="255"/>
      <c r="L79" s="55">
        <f t="shared" si="18"/>
        <v>1.1235545705068446E-2</v>
      </c>
      <c r="M79" s="258"/>
      <c r="N79" s="267"/>
      <c r="O79" s="267"/>
      <c r="P79" s="267">
        <f t="shared" si="16"/>
        <v>-2341875054</v>
      </c>
      <c r="Q79" s="259"/>
      <c r="R79" s="267">
        <f t="shared" si="14"/>
        <v>-46462008</v>
      </c>
      <c r="S79" s="259"/>
      <c r="T79" s="255">
        <f t="shared" si="19"/>
        <v>-2388337062</v>
      </c>
      <c r="U79" s="260"/>
      <c r="V79" s="55">
        <f>T79/درآمدها!$J$4</f>
        <v>2.8702170589124654E-2</v>
      </c>
    </row>
    <row r="80" spans="1:22" s="25" customFormat="1" ht="42.75" customHeight="1">
      <c r="A80" s="264" t="s">
        <v>364</v>
      </c>
      <c r="B80" s="265" t="s">
        <v>207</v>
      </c>
      <c r="C80" s="258"/>
      <c r="D80" s="267"/>
      <c r="E80" s="267"/>
      <c r="F80" s="267">
        <f t="shared" si="15"/>
        <v>-100682787</v>
      </c>
      <c r="G80" s="259"/>
      <c r="H80" s="267">
        <f t="shared" si="13"/>
        <v>1322493</v>
      </c>
      <c r="I80" s="261"/>
      <c r="J80" s="255">
        <f t="shared" si="17"/>
        <v>-99360294</v>
      </c>
      <c r="K80" s="255"/>
      <c r="L80" s="55">
        <f t="shared" si="18"/>
        <v>2.0521931818131755E-3</v>
      </c>
      <c r="M80" s="258"/>
      <c r="N80" s="267"/>
      <c r="O80" s="267"/>
      <c r="P80" s="267">
        <f t="shared" si="16"/>
        <v>467898614</v>
      </c>
      <c r="Q80" s="259"/>
      <c r="R80" s="267">
        <f t="shared" si="14"/>
        <v>10648078</v>
      </c>
      <c r="S80" s="259"/>
      <c r="T80" s="255">
        <f t="shared" si="19"/>
        <v>478546692</v>
      </c>
      <c r="U80" s="260"/>
      <c r="V80" s="55">
        <f>T80/درآمدها!$J$4</f>
        <v>-5.7510009818895879E-3</v>
      </c>
    </row>
    <row r="81" spans="1:22" s="25" customFormat="1" ht="42.75" customHeight="1">
      <c r="A81" s="264" t="s">
        <v>365</v>
      </c>
      <c r="B81" s="265" t="s">
        <v>135</v>
      </c>
      <c r="C81" s="258"/>
      <c r="D81" s="267">
        <f>VLOOKUP($A81,سود,14,0)</f>
        <v>0</v>
      </c>
      <c r="E81" s="267"/>
      <c r="F81" s="267">
        <f t="shared" si="15"/>
        <v>-1504055898</v>
      </c>
      <c r="G81" s="259"/>
      <c r="H81" s="267">
        <f t="shared" si="13"/>
        <v>-10303809</v>
      </c>
      <c r="I81" s="261"/>
      <c r="J81" s="255">
        <f t="shared" si="17"/>
        <v>-1514359707</v>
      </c>
      <c r="K81" s="255"/>
      <c r="L81" s="55">
        <f t="shared" si="18"/>
        <v>3.1277671798334232E-2</v>
      </c>
      <c r="M81" s="258"/>
      <c r="N81" s="267">
        <f>VLOOKUP($A81,سود,20,0)</f>
        <v>1596392375</v>
      </c>
      <c r="O81" s="267"/>
      <c r="P81" s="267">
        <f t="shared" si="16"/>
        <v>-2642844929</v>
      </c>
      <c r="Q81" s="259"/>
      <c r="R81" s="267">
        <f t="shared" si="14"/>
        <v>-46781454</v>
      </c>
      <c r="S81" s="259"/>
      <c r="T81" s="255">
        <f t="shared" si="19"/>
        <v>-1093234008</v>
      </c>
      <c r="U81" s="260"/>
      <c r="V81" s="55">
        <f>T81/درآمدها!$J$4</f>
        <v>1.3138090720399525E-2</v>
      </c>
    </row>
    <row r="82" spans="1:22" s="25" customFormat="1" ht="42.75" customHeight="1">
      <c r="A82" s="264" t="s">
        <v>366</v>
      </c>
      <c r="B82" s="265" t="s">
        <v>167</v>
      </c>
      <c r="C82" s="258"/>
      <c r="D82" s="267">
        <f>VLOOKUP($A82,سود,14,0)</f>
        <v>9144010</v>
      </c>
      <c r="E82" s="267"/>
      <c r="F82" s="267">
        <f t="shared" si="15"/>
        <v>-4842252636</v>
      </c>
      <c r="G82" s="259"/>
      <c r="H82" s="267">
        <f t="shared" si="13"/>
        <v>-37731377</v>
      </c>
      <c r="I82" s="261"/>
      <c r="J82" s="255">
        <f t="shared" si="17"/>
        <v>-4870840003</v>
      </c>
      <c r="K82" s="255"/>
      <c r="L82" s="55">
        <f t="shared" si="18"/>
        <v>0.10060260735399462</v>
      </c>
      <c r="M82" s="258"/>
      <c r="N82" s="267">
        <f>VLOOKUP($A82,سود,20,0)</f>
        <v>4821292108</v>
      </c>
      <c r="O82" s="267"/>
      <c r="P82" s="267">
        <f t="shared" si="16"/>
        <v>-5056225296</v>
      </c>
      <c r="Q82" s="259"/>
      <c r="R82" s="267">
        <f t="shared" si="14"/>
        <v>-51894160</v>
      </c>
      <c r="S82" s="259"/>
      <c r="T82" s="255">
        <f t="shared" si="19"/>
        <v>-286827348</v>
      </c>
      <c r="U82" s="260"/>
      <c r="V82" s="55">
        <f>T82/درآمدها!$J$4</f>
        <v>3.4469872795208595E-3</v>
      </c>
    </row>
    <row r="83" spans="1:22" s="25" customFormat="1" ht="42.75" customHeight="1">
      <c r="A83" s="264" t="s">
        <v>367</v>
      </c>
      <c r="B83" s="265" t="s">
        <v>166</v>
      </c>
      <c r="C83" s="258"/>
      <c r="D83" s="267"/>
      <c r="E83" s="267"/>
      <c r="F83" s="267">
        <f t="shared" si="15"/>
        <v>-245659874</v>
      </c>
      <c r="G83" s="259"/>
      <c r="H83" s="267">
        <f t="shared" si="13"/>
        <v>-13226407</v>
      </c>
      <c r="I83" s="261"/>
      <c r="J83" s="255">
        <f t="shared" si="17"/>
        <v>-258886281</v>
      </c>
      <c r="K83" s="255"/>
      <c r="L83" s="55">
        <f t="shared" si="18"/>
        <v>5.3470520199262886E-3</v>
      </c>
      <c r="M83" s="258"/>
      <c r="N83" s="267"/>
      <c r="O83" s="267"/>
      <c r="P83" s="267">
        <f t="shared" si="16"/>
        <v>-2077962339</v>
      </c>
      <c r="Q83" s="259"/>
      <c r="R83" s="267">
        <f t="shared" si="14"/>
        <v>-236347520</v>
      </c>
      <c r="S83" s="259"/>
      <c r="T83" s="255">
        <f t="shared" si="19"/>
        <v>-2314309859</v>
      </c>
      <c r="U83" s="260"/>
      <c r="V83" s="55">
        <f>T83/درآمدها!$J$4</f>
        <v>2.7812538450283038E-2</v>
      </c>
    </row>
    <row r="84" spans="1:22" s="25" customFormat="1" ht="42.75" customHeight="1">
      <c r="A84" s="264" t="s">
        <v>368</v>
      </c>
      <c r="B84" s="265" t="s">
        <v>144</v>
      </c>
      <c r="C84" s="258"/>
      <c r="D84" s="267"/>
      <c r="E84" s="267"/>
      <c r="F84" s="267">
        <f t="shared" si="15"/>
        <v>-11016649</v>
      </c>
      <c r="G84" s="259"/>
      <c r="H84" s="267">
        <f t="shared" si="13"/>
        <v>-5399588</v>
      </c>
      <c r="I84" s="261"/>
      <c r="J84" s="255">
        <f t="shared" si="17"/>
        <v>-16416237</v>
      </c>
      <c r="K84" s="255"/>
      <c r="L84" s="55">
        <f t="shared" si="18"/>
        <v>3.3906189571489373E-4</v>
      </c>
      <c r="M84" s="258"/>
      <c r="N84" s="267"/>
      <c r="O84" s="267"/>
      <c r="P84" s="267">
        <f t="shared" si="16"/>
        <v>-354741866</v>
      </c>
      <c r="Q84" s="259"/>
      <c r="R84" s="267">
        <f t="shared" si="14"/>
        <v>-17198454</v>
      </c>
      <c r="S84" s="259"/>
      <c r="T84" s="255">
        <f t="shared" si="19"/>
        <v>-371940320</v>
      </c>
      <c r="U84" s="260"/>
      <c r="V84" s="55">
        <f>T84/درآمدها!$J$4</f>
        <v>4.4698441788086326E-3</v>
      </c>
    </row>
    <row r="85" spans="1:22" s="25" customFormat="1" ht="42.75" customHeight="1">
      <c r="A85" s="264" t="s">
        <v>369</v>
      </c>
      <c r="B85" s="265" t="s">
        <v>279</v>
      </c>
      <c r="C85" s="258"/>
      <c r="D85" s="267"/>
      <c r="E85" s="267"/>
      <c r="F85" s="267">
        <f t="shared" si="15"/>
        <v>9457367</v>
      </c>
      <c r="G85" s="259"/>
      <c r="H85" s="267"/>
      <c r="I85" s="261"/>
      <c r="J85" s="255">
        <f t="shared" si="17"/>
        <v>9457367</v>
      </c>
      <c r="K85" s="255"/>
      <c r="L85" s="55">
        <f t="shared" si="18"/>
        <v>-1.953329976590541E-4</v>
      </c>
      <c r="M85" s="258"/>
      <c r="N85" s="267"/>
      <c r="O85" s="267"/>
      <c r="P85" s="267">
        <f t="shared" si="16"/>
        <v>9457367</v>
      </c>
      <c r="Q85" s="259"/>
      <c r="R85" s="267"/>
      <c r="S85" s="259"/>
      <c r="T85" s="255">
        <f t="shared" si="19"/>
        <v>9457367</v>
      </c>
      <c r="U85" s="260"/>
      <c r="V85" s="55">
        <f>T85/درآمدها!$J$4</f>
        <v>-1.1365521444893864E-4</v>
      </c>
    </row>
    <row r="86" spans="1:22" s="25" customFormat="1" ht="42.75" customHeight="1">
      <c r="A86" s="264" t="s">
        <v>370</v>
      </c>
      <c r="B86" s="265" t="s">
        <v>131</v>
      </c>
      <c r="C86" s="258"/>
      <c r="D86" s="267">
        <f>VLOOKUP($A86,سود,14,0)</f>
        <v>0</v>
      </c>
      <c r="E86" s="267"/>
      <c r="F86" s="267">
        <f t="shared" si="15"/>
        <v>-1436127283</v>
      </c>
      <c r="G86" s="259"/>
      <c r="H86" s="267">
        <f>VLOOKUP($A86,فروش,10,0)</f>
        <v>-118820135</v>
      </c>
      <c r="I86" s="261"/>
      <c r="J86" s="255">
        <f t="shared" si="17"/>
        <v>-1554947418</v>
      </c>
      <c r="K86" s="255"/>
      <c r="L86" s="55">
        <f t="shared" si="18"/>
        <v>3.2115972697278873E-2</v>
      </c>
      <c r="M86" s="258"/>
      <c r="N86" s="267">
        <f>VLOOKUP($A86,سود,20,0)</f>
        <v>2246957366</v>
      </c>
      <c r="O86" s="267"/>
      <c r="P86" s="267">
        <f t="shared" si="16"/>
        <v>-2748955856</v>
      </c>
      <c r="Q86" s="259"/>
      <c r="R86" s="267">
        <f>VLOOKUP($A86,فروش,18,0)</f>
        <v>-162135670</v>
      </c>
      <c r="S86" s="259"/>
      <c r="T86" s="255">
        <f t="shared" si="19"/>
        <v>-664134160</v>
      </c>
      <c r="U86" s="260"/>
      <c r="V86" s="55">
        <f>T86/درآمدها!$J$4</f>
        <v>7.9813240173153607E-3</v>
      </c>
    </row>
    <row r="87" spans="1:22" s="25" customFormat="1" ht="42.75" customHeight="1">
      <c r="A87" s="264" t="s">
        <v>457</v>
      </c>
      <c r="B87" s="265" t="s">
        <v>292</v>
      </c>
      <c r="C87" s="258"/>
      <c r="D87" s="267"/>
      <c r="E87" s="267"/>
      <c r="F87" s="267">
        <f t="shared" si="15"/>
        <v>-553344129</v>
      </c>
      <c r="G87" s="259"/>
      <c r="H87" s="267"/>
      <c r="I87" s="261"/>
      <c r="J87" s="255">
        <f t="shared" si="17"/>
        <v>-553344129</v>
      </c>
      <c r="K87" s="255"/>
      <c r="L87" s="55">
        <f t="shared" si="18"/>
        <v>1.142880121439808E-2</v>
      </c>
      <c r="M87" s="258"/>
      <c r="N87" s="267"/>
      <c r="O87" s="267"/>
      <c r="P87" s="267">
        <f t="shared" si="16"/>
        <v>-553344129</v>
      </c>
      <c r="Q87" s="259"/>
      <c r="R87" s="267"/>
      <c r="S87" s="259"/>
      <c r="T87" s="255">
        <f t="shared" si="19"/>
        <v>-553344129</v>
      </c>
      <c r="U87" s="260"/>
      <c r="V87" s="55">
        <f>T87/درآمدها!$J$4</f>
        <v>6.649889514233313E-3</v>
      </c>
    </row>
    <row r="88" spans="1:22" s="25" customFormat="1" ht="42.75" customHeight="1">
      <c r="A88" s="264" t="s">
        <v>371</v>
      </c>
      <c r="B88" s="265" t="s">
        <v>280</v>
      </c>
      <c r="C88" s="258"/>
      <c r="D88" s="267"/>
      <c r="E88" s="267"/>
      <c r="F88" s="267">
        <f t="shared" si="15"/>
        <v>212526974</v>
      </c>
      <c r="G88" s="259"/>
      <c r="H88" s="267"/>
      <c r="I88" s="261"/>
      <c r="J88" s="255">
        <f t="shared" si="17"/>
        <v>212526974</v>
      </c>
      <c r="K88" s="255"/>
      <c r="L88" s="55">
        <f t="shared" si="18"/>
        <v>-4.3895442478681275E-3</v>
      </c>
      <c r="M88" s="258"/>
      <c r="N88" s="267"/>
      <c r="O88" s="267"/>
      <c r="P88" s="267">
        <f t="shared" si="16"/>
        <v>212526974</v>
      </c>
      <c r="Q88" s="259"/>
      <c r="R88" s="267"/>
      <c r="S88" s="259"/>
      <c r="T88" s="255">
        <f t="shared" si="19"/>
        <v>212526974</v>
      </c>
      <c r="U88" s="260"/>
      <c r="V88" s="55">
        <f>T88/درآمدها!$J$4</f>
        <v>-2.5540722704484246E-3</v>
      </c>
    </row>
    <row r="89" spans="1:22" s="25" customFormat="1" ht="42.75" customHeight="1">
      <c r="A89" s="264" t="s">
        <v>372</v>
      </c>
      <c r="B89" s="265" t="s">
        <v>132</v>
      </c>
      <c r="C89" s="258"/>
      <c r="D89" s="267"/>
      <c r="E89" s="267"/>
      <c r="F89" s="267">
        <f t="shared" si="15"/>
        <v>-57659655</v>
      </c>
      <c r="G89" s="259"/>
      <c r="H89" s="267">
        <f t="shared" ref="H89:H101" si="20">VLOOKUP($A89,فروش,10,0)</f>
        <v>-6530626</v>
      </c>
      <c r="I89" s="261"/>
      <c r="J89" s="255">
        <f t="shared" si="17"/>
        <v>-64190281</v>
      </c>
      <c r="K89" s="255"/>
      <c r="L89" s="55">
        <f t="shared" si="18"/>
        <v>1.3257897264965001E-3</v>
      </c>
      <c r="M89" s="258"/>
      <c r="N89" s="267"/>
      <c r="O89" s="267"/>
      <c r="P89" s="267">
        <f t="shared" si="16"/>
        <v>-660260580</v>
      </c>
      <c r="Q89" s="259"/>
      <c r="R89" s="267">
        <f t="shared" ref="R89:R101" si="21">VLOOKUP($A89,فروش,18,0)</f>
        <v>-23698882</v>
      </c>
      <c r="S89" s="259"/>
      <c r="T89" s="255">
        <f t="shared" si="19"/>
        <v>-683959462</v>
      </c>
      <c r="U89" s="260"/>
      <c r="V89" s="55">
        <f>T89/درآمدها!$J$4</f>
        <v>8.2195773229473586E-3</v>
      </c>
    </row>
    <row r="90" spans="1:22" s="25" customFormat="1" ht="42.75" customHeight="1">
      <c r="A90" s="264" t="s">
        <v>373</v>
      </c>
      <c r="B90" s="265" t="s">
        <v>117</v>
      </c>
      <c r="C90" s="258"/>
      <c r="D90" s="267"/>
      <c r="E90" s="267"/>
      <c r="F90" s="267">
        <f t="shared" si="15"/>
        <v>-396124904.99999988</v>
      </c>
      <c r="G90" s="259"/>
      <c r="H90" s="267">
        <f t="shared" si="20"/>
        <v>-3325916</v>
      </c>
      <c r="I90" s="261"/>
      <c r="J90" s="255">
        <f t="shared" si="17"/>
        <v>-399450820.99999988</v>
      </c>
      <c r="K90" s="255"/>
      <c r="L90" s="55">
        <f t="shared" si="18"/>
        <v>8.2502800497538283E-3</v>
      </c>
      <c r="M90" s="258"/>
      <c r="N90" s="267"/>
      <c r="O90" s="267"/>
      <c r="P90" s="267">
        <f t="shared" si="16"/>
        <v>-521154965.99999988</v>
      </c>
      <c r="Q90" s="259"/>
      <c r="R90" s="267">
        <f t="shared" si="21"/>
        <v>-14081613</v>
      </c>
      <c r="S90" s="259"/>
      <c r="T90" s="255">
        <f t="shared" si="19"/>
        <v>-535236578.99999988</v>
      </c>
      <c r="U90" s="260"/>
      <c r="V90" s="55">
        <f>T90/درآمدها!$J$4</f>
        <v>6.4322795305671518E-3</v>
      </c>
    </row>
    <row r="91" spans="1:22" s="25" customFormat="1" ht="42.75" customHeight="1">
      <c r="A91" s="264" t="s">
        <v>374</v>
      </c>
      <c r="B91" s="265" t="s">
        <v>206</v>
      </c>
      <c r="C91" s="258"/>
      <c r="D91" s="267"/>
      <c r="E91" s="267"/>
      <c r="F91" s="267">
        <f t="shared" si="15"/>
        <v>-240012238</v>
      </c>
      <c r="G91" s="259"/>
      <c r="H91" s="267">
        <f t="shared" si="20"/>
        <v>-7699142</v>
      </c>
      <c r="I91" s="261"/>
      <c r="J91" s="255">
        <f t="shared" si="17"/>
        <v>-247711380</v>
      </c>
      <c r="K91" s="255"/>
      <c r="L91" s="55">
        <f t="shared" si="18"/>
        <v>5.1162449770280737E-3</v>
      </c>
      <c r="M91" s="258"/>
      <c r="N91" s="267"/>
      <c r="O91" s="267"/>
      <c r="P91" s="267">
        <f t="shared" si="16"/>
        <v>-745819404</v>
      </c>
      <c r="Q91" s="259"/>
      <c r="R91" s="267">
        <f t="shared" si="21"/>
        <v>-21340502</v>
      </c>
      <c r="S91" s="259"/>
      <c r="T91" s="255">
        <f t="shared" si="19"/>
        <v>-767159906</v>
      </c>
      <c r="U91" s="260"/>
      <c r="V91" s="55">
        <f>T91/درآمدها!$J$4</f>
        <v>9.219450152781172E-3</v>
      </c>
    </row>
    <row r="92" spans="1:22" s="25" customFormat="1" ht="42.75" customHeight="1">
      <c r="A92" s="264" t="s">
        <v>375</v>
      </c>
      <c r="B92" s="265" t="s">
        <v>151</v>
      </c>
      <c r="C92" s="258"/>
      <c r="D92" s="267">
        <f>VLOOKUP($A92,سود,14,0)</f>
        <v>0</v>
      </c>
      <c r="E92" s="267"/>
      <c r="F92" s="267">
        <f t="shared" si="15"/>
        <v>-1793293716</v>
      </c>
      <c r="G92" s="259"/>
      <c r="H92" s="267">
        <f t="shared" si="20"/>
        <v>-18371633</v>
      </c>
      <c r="I92" s="261"/>
      <c r="J92" s="255">
        <f t="shared" si="17"/>
        <v>-1811665349</v>
      </c>
      <c r="K92" s="255"/>
      <c r="L92" s="55">
        <f t="shared" si="18"/>
        <v>3.7418239492578262E-2</v>
      </c>
      <c r="M92" s="258"/>
      <c r="N92" s="267">
        <f>VLOOKUP($A92,سود,20,0)</f>
        <v>905186408</v>
      </c>
      <c r="O92" s="267"/>
      <c r="P92" s="267">
        <f t="shared" si="16"/>
        <v>-3099470176</v>
      </c>
      <c r="Q92" s="259"/>
      <c r="R92" s="267">
        <f t="shared" si="21"/>
        <v>-29430773</v>
      </c>
      <c r="S92" s="259"/>
      <c r="T92" s="255">
        <f t="shared" si="19"/>
        <v>-2223714541</v>
      </c>
      <c r="U92" s="260"/>
      <c r="V92" s="55">
        <f>T92/درآمدها!$J$4</f>
        <v>2.6723796700559271E-2</v>
      </c>
    </row>
    <row r="93" spans="1:22" s="25" customFormat="1" ht="42.75" customHeight="1">
      <c r="A93" s="264" t="s">
        <v>376</v>
      </c>
      <c r="B93" s="265" t="s">
        <v>209</v>
      </c>
      <c r="C93" s="258"/>
      <c r="D93" s="267"/>
      <c r="E93" s="267"/>
      <c r="F93" s="267">
        <f t="shared" si="15"/>
        <v>-117290705</v>
      </c>
      <c r="G93" s="259"/>
      <c r="H93" s="267">
        <f t="shared" si="20"/>
        <v>-1667898</v>
      </c>
      <c r="I93" s="261"/>
      <c r="J93" s="255">
        <f t="shared" si="17"/>
        <v>-118958603</v>
      </c>
      <c r="K93" s="255"/>
      <c r="L93" s="55">
        <f t="shared" si="18"/>
        <v>2.45697777418634E-3</v>
      </c>
      <c r="M93" s="258"/>
      <c r="N93" s="267"/>
      <c r="O93" s="267"/>
      <c r="P93" s="267">
        <f t="shared" si="16"/>
        <v>-902178424</v>
      </c>
      <c r="Q93" s="259"/>
      <c r="R93" s="267">
        <f t="shared" si="21"/>
        <v>-5772668</v>
      </c>
      <c r="S93" s="259"/>
      <c r="T93" s="255">
        <f t="shared" si="19"/>
        <v>-907951092</v>
      </c>
      <c r="U93" s="260"/>
      <c r="V93" s="55">
        <f>T93/درآمدها!$J$4</f>
        <v>1.0911427680707327E-2</v>
      </c>
    </row>
    <row r="94" spans="1:22" s="25" customFormat="1" ht="42.75" customHeight="1">
      <c r="A94" s="264" t="s">
        <v>377</v>
      </c>
      <c r="B94" s="265" t="s">
        <v>225</v>
      </c>
      <c r="C94" s="258"/>
      <c r="D94" s="267"/>
      <c r="E94" s="267"/>
      <c r="F94" s="267">
        <f t="shared" si="15"/>
        <v>-1669173073</v>
      </c>
      <c r="G94" s="259"/>
      <c r="H94" s="267">
        <f t="shared" si="20"/>
        <v>-14688786</v>
      </c>
      <c r="I94" s="261"/>
      <c r="J94" s="255">
        <f t="shared" si="17"/>
        <v>-1683861859</v>
      </c>
      <c r="K94" s="255"/>
      <c r="L94" s="55">
        <f t="shared" si="18"/>
        <v>3.4778578917601215E-2</v>
      </c>
      <c r="M94" s="258"/>
      <c r="N94" s="267"/>
      <c r="O94" s="267"/>
      <c r="P94" s="267">
        <f t="shared" si="16"/>
        <v>-2774048419</v>
      </c>
      <c r="Q94" s="259"/>
      <c r="R94" s="267">
        <f t="shared" si="21"/>
        <v>-41847146</v>
      </c>
      <c r="S94" s="259"/>
      <c r="T94" s="255">
        <f t="shared" si="19"/>
        <v>-2815895565</v>
      </c>
      <c r="U94" s="260"/>
      <c r="V94" s="55">
        <f>T94/درآمدها!$J$4</f>
        <v>3.3840413965735942E-2</v>
      </c>
    </row>
    <row r="95" spans="1:22" s="25" customFormat="1" ht="42.75" customHeight="1">
      <c r="A95" s="264" t="s">
        <v>378</v>
      </c>
      <c r="B95" s="265" t="s">
        <v>205</v>
      </c>
      <c r="C95" s="258"/>
      <c r="D95" s="267"/>
      <c r="E95" s="267"/>
      <c r="F95" s="267">
        <f t="shared" si="15"/>
        <v>-1094252980</v>
      </c>
      <c r="G95" s="259"/>
      <c r="H95" s="267">
        <f t="shared" si="20"/>
        <v>-6123863</v>
      </c>
      <c r="I95" s="261"/>
      <c r="J95" s="255">
        <f t="shared" si="17"/>
        <v>-1100376843</v>
      </c>
      <c r="K95" s="255"/>
      <c r="L95" s="55">
        <f t="shared" si="18"/>
        <v>2.2727246103254356E-2</v>
      </c>
      <c r="M95" s="258"/>
      <c r="N95" s="267"/>
      <c r="O95" s="267"/>
      <c r="P95" s="267">
        <f t="shared" si="16"/>
        <v>-1532473223</v>
      </c>
      <c r="Q95" s="259"/>
      <c r="R95" s="267">
        <f t="shared" si="21"/>
        <v>-26667307</v>
      </c>
      <c r="S95" s="259"/>
      <c r="T95" s="255">
        <f t="shared" si="19"/>
        <v>-1559140530</v>
      </c>
      <c r="U95" s="260"/>
      <c r="V95" s="55">
        <f>T95/درآمدها!$J$4</f>
        <v>1.8737186713086405E-2</v>
      </c>
    </row>
    <row r="96" spans="1:22" s="25" customFormat="1" ht="42.75" customHeight="1">
      <c r="A96" s="264" t="s">
        <v>379</v>
      </c>
      <c r="B96" s="265" t="s">
        <v>114</v>
      </c>
      <c r="C96" s="258"/>
      <c r="D96" s="267"/>
      <c r="E96" s="267"/>
      <c r="F96" s="267">
        <f t="shared" si="15"/>
        <v>-1103484919</v>
      </c>
      <c r="G96" s="259"/>
      <c r="H96" s="267">
        <f t="shared" si="20"/>
        <v>-7666197</v>
      </c>
      <c r="I96" s="261"/>
      <c r="J96" s="255">
        <f t="shared" si="17"/>
        <v>-1111151116</v>
      </c>
      <c r="K96" s="255"/>
      <c r="L96" s="55">
        <f t="shared" si="18"/>
        <v>2.2949778552580579E-2</v>
      </c>
      <c r="M96" s="258"/>
      <c r="N96" s="267"/>
      <c r="O96" s="267"/>
      <c r="P96" s="267">
        <f t="shared" si="16"/>
        <v>-1530242409</v>
      </c>
      <c r="Q96" s="259"/>
      <c r="R96" s="267">
        <f t="shared" si="21"/>
        <v>-34653696</v>
      </c>
      <c r="S96" s="259"/>
      <c r="T96" s="255">
        <f t="shared" si="19"/>
        <v>-1564896105</v>
      </c>
      <c r="U96" s="260"/>
      <c r="V96" s="55">
        <f>T96/درآمدها!$J$4</f>
        <v>1.880635513077623E-2</v>
      </c>
    </row>
    <row r="97" spans="1:22" s="25" customFormat="1" ht="42.75" customHeight="1">
      <c r="A97" s="264" t="s">
        <v>380</v>
      </c>
      <c r="B97" s="265" t="s">
        <v>101</v>
      </c>
      <c r="C97" s="258"/>
      <c r="D97" s="267"/>
      <c r="E97" s="267"/>
      <c r="F97" s="267">
        <f t="shared" si="15"/>
        <v>385862301</v>
      </c>
      <c r="G97" s="259"/>
      <c r="H97" s="267">
        <f t="shared" si="20"/>
        <v>-1071583</v>
      </c>
      <c r="I97" s="261"/>
      <c r="J97" s="255">
        <f t="shared" si="17"/>
        <v>384790718</v>
      </c>
      <c r="K97" s="255"/>
      <c r="L97" s="55">
        <f t="shared" si="18"/>
        <v>-7.9474894458806296E-3</v>
      </c>
      <c r="M97" s="258"/>
      <c r="N97" s="267"/>
      <c r="O97" s="267"/>
      <c r="P97" s="267">
        <f t="shared" si="16"/>
        <v>438728843</v>
      </c>
      <c r="Q97" s="259"/>
      <c r="R97" s="267">
        <f t="shared" si="21"/>
        <v>-3089503</v>
      </c>
      <c r="S97" s="259"/>
      <c r="T97" s="255">
        <f t="shared" si="19"/>
        <v>435639340</v>
      </c>
      <c r="U97" s="260"/>
      <c r="V97" s="55">
        <f>T97/درآمدها!$J$4</f>
        <v>-5.2353559516188902E-3</v>
      </c>
    </row>
    <row r="98" spans="1:22" s="25" customFormat="1" ht="42.75" customHeight="1">
      <c r="A98" s="264" t="s">
        <v>381</v>
      </c>
      <c r="B98" s="265" t="s">
        <v>116</v>
      </c>
      <c r="C98" s="258"/>
      <c r="D98" s="267"/>
      <c r="E98" s="267"/>
      <c r="F98" s="267">
        <f t="shared" si="15"/>
        <v>202246603</v>
      </c>
      <c r="G98" s="259"/>
      <c r="H98" s="267">
        <f t="shared" si="20"/>
        <v>-24125997</v>
      </c>
      <c r="I98" s="261"/>
      <c r="J98" s="255">
        <f t="shared" si="17"/>
        <v>178120606</v>
      </c>
      <c r="K98" s="255"/>
      <c r="L98" s="55">
        <f t="shared" si="18"/>
        <v>-3.6789131599553339E-3</v>
      </c>
      <c r="M98" s="258"/>
      <c r="N98" s="267"/>
      <c r="O98" s="267"/>
      <c r="P98" s="267">
        <f t="shared" si="16"/>
        <v>-2284618002</v>
      </c>
      <c r="Q98" s="259"/>
      <c r="R98" s="267">
        <f t="shared" si="21"/>
        <v>-81453756</v>
      </c>
      <c r="S98" s="259"/>
      <c r="T98" s="255">
        <f t="shared" si="19"/>
        <v>-2366071758</v>
      </c>
      <c r="U98" s="260"/>
      <c r="V98" s="55">
        <f>T98/درآمدها!$J$4</f>
        <v>2.8434594222373651E-2</v>
      </c>
    </row>
    <row r="99" spans="1:22" s="25" customFormat="1" ht="42.75" customHeight="1">
      <c r="A99" s="264" t="s">
        <v>382</v>
      </c>
      <c r="B99" s="265" t="s">
        <v>197</v>
      </c>
      <c r="C99" s="258"/>
      <c r="D99" s="267"/>
      <c r="E99" s="267"/>
      <c r="F99" s="267">
        <f t="shared" si="15"/>
        <v>113939122</v>
      </c>
      <c r="G99" s="259"/>
      <c r="H99" s="267">
        <f t="shared" si="20"/>
        <v>-3392697</v>
      </c>
      <c r="I99" s="261"/>
      <c r="J99" s="255">
        <f t="shared" si="17"/>
        <v>110546425</v>
      </c>
      <c r="K99" s="255"/>
      <c r="L99" s="55">
        <f t="shared" si="18"/>
        <v>-2.2832321697721786E-3</v>
      </c>
      <c r="M99" s="258"/>
      <c r="N99" s="267"/>
      <c r="O99" s="267"/>
      <c r="P99" s="267">
        <f t="shared" si="16"/>
        <v>-260157534</v>
      </c>
      <c r="Q99" s="259"/>
      <c r="R99" s="267">
        <f t="shared" si="21"/>
        <v>-17054485</v>
      </c>
      <c r="S99" s="259"/>
      <c r="T99" s="255">
        <f t="shared" si="19"/>
        <v>-277212019</v>
      </c>
      <c r="U99" s="260"/>
      <c r="V99" s="55">
        <f>T99/درآمدها!$J$4</f>
        <v>3.3314337349146174E-3</v>
      </c>
    </row>
    <row r="100" spans="1:22" s="25" customFormat="1" ht="42.75" customHeight="1">
      <c r="A100" s="264" t="s">
        <v>383</v>
      </c>
      <c r="B100" s="265" t="s">
        <v>199</v>
      </c>
      <c r="C100" s="258"/>
      <c r="D100" s="267"/>
      <c r="E100" s="267"/>
      <c r="F100" s="267">
        <f t="shared" si="15"/>
        <v>-253413457</v>
      </c>
      <c r="G100" s="259"/>
      <c r="H100" s="267">
        <f t="shared" si="20"/>
        <v>-10122795</v>
      </c>
      <c r="I100" s="261"/>
      <c r="J100" s="255">
        <f t="shared" si="17"/>
        <v>-263536252</v>
      </c>
      <c r="K100" s="255"/>
      <c r="L100" s="55">
        <f t="shared" si="18"/>
        <v>5.4430927862894494E-3</v>
      </c>
      <c r="M100" s="258"/>
      <c r="N100" s="267"/>
      <c r="O100" s="267"/>
      <c r="P100" s="267">
        <f t="shared" si="16"/>
        <v>-749969838</v>
      </c>
      <c r="Q100" s="259"/>
      <c r="R100" s="267">
        <f t="shared" si="21"/>
        <v>-28920526</v>
      </c>
      <c r="S100" s="259"/>
      <c r="T100" s="255">
        <f t="shared" si="19"/>
        <v>-778890364</v>
      </c>
      <c r="U100" s="260"/>
      <c r="V100" s="55">
        <f>T100/درآمدها!$J$4</f>
        <v>9.360422552348013E-3</v>
      </c>
    </row>
    <row r="101" spans="1:22" s="25" customFormat="1" ht="42.75" customHeight="1">
      <c r="A101" s="264" t="s">
        <v>384</v>
      </c>
      <c r="B101" s="265" t="s">
        <v>228</v>
      </c>
      <c r="C101" s="258"/>
      <c r="D101" s="267">
        <f>VLOOKUP($A101,سود,14,0)</f>
        <v>0</v>
      </c>
      <c r="E101" s="267"/>
      <c r="F101" s="267">
        <f t="shared" si="15"/>
        <v>93749870</v>
      </c>
      <c r="G101" s="259"/>
      <c r="H101" s="267">
        <f t="shared" si="20"/>
        <v>-1854293</v>
      </c>
      <c r="I101" s="261"/>
      <c r="J101" s="255">
        <f t="shared" si="17"/>
        <v>91895577</v>
      </c>
      <c r="K101" s="255"/>
      <c r="L101" s="55">
        <f t="shared" si="18"/>
        <v>-1.8980164909555087E-3</v>
      </c>
      <c r="M101" s="258"/>
      <c r="N101" s="267">
        <f>VLOOKUP($A101,سود,20,0)</f>
        <v>261228900</v>
      </c>
      <c r="O101" s="267"/>
      <c r="P101" s="267">
        <f t="shared" si="16"/>
        <v>-412618098</v>
      </c>
      <c r="Q101" s="259"/>
      <c r="R101" s="267">
        <f t="shared" si="21"/>
        <v>-1965758</v>
      </c>
      <c r="S101" s="259"/>
      <c r="T101" s="255">
        <f t="shared" si="19"/>
        <v>-153354956</v>
      </c>
      <c r="U101" s="260"/>
      <c r="V101" s="55">
        <f>T101/درآمدها!$J$4</f>
        <v>1.8429643695742747E-3</v>
      </c>
    </row>
    <row r="102" spans="1:22" s="25" customFormat="1" ht="42.75" customHeight="1">
      <c r="A102" s="264" t="s">
        <v>385</v>
      </c>
      <c r="B102" s="265" t="s">
        <v>272</v>
      </c>
      <c r="C102" s="258"/>
      <c r="D102" s="267"/>
      <c r="E102" s="267"/>
      <c r="F102" s="267">
        <f t="shared" si="15"/>
        <v>-57520789</v>
      </c>
      <c r="G102" s="259"/>
      <c r="H102" s="267"/>
      <c r="I102" s="261"/>
      <c r="J102" s="255">
        <f t="shared" si="17"/>
        <v>-57520789</v>
      </c>
      <c r="K102" s="255"/>
      <c r="L102" s="55">
        <f t="shared" si="18"/>
        <v>1.1880376581646821E-3</v>
      </c>
      <c r="M102" s="258"/>
      <c r="N102" s="267"/>
      <c r="O102" s="267"/>
      <c r="P102" s="267">
        <f t="shared" si="16"/>
        <v>-57520789</v>
      </c>
      <c r="Q102" s="259"/>
      <c r="R102" s="267"/>
      <c r="S102" s="259"/>
      <c r="T102" s="255">
        <f t="shared" si="19"/>
        <v>-57520789</v>
      </c>
      <c r="U102" s="260"/>
      <c r="V102" s="55">
        <f>T102/درآمدها!$J$4</f>
        <v>6.912640282509023E-4</v>
      </c>
    </row>
    <row r="103" spans="1:22" s="25" customFormat="1" ht="42.75" customHeight="1">
      <c r="A103" s="264" t="s">
        <v>386</v>
      </c>
      <c r="B103" s="265" t="s">
        <v>230</v>
      </c>
      <c r="C103" s="258"/>
      <c r="D103" s="267"/>
      <c r="E103" s="267"/>
      <c r="F103" s="267">
        <f t="shared" si="15"/>
        <v>318470055</v>
      </c>
      <c r="G103" s="259"/>
      <c r="H103" s="267">
        <f t="shared" ref="H103:H117" si="22">VLOOKUP($A103,فروش,10,0)</f>
        <v>-10708743</v>
      </c>
      <c r="I103" s="261"/>
      <c r="J103" s="255">
        <f t="shared" si="17"/>
        <v>307761312</v>
      </c>
      <c r="K103" s="255"/>
      <c r="L103" s="55">
        <f t="shared" si="18"/>
        <v>-6.3565196990286428E-3</v>
      </c>
      <c r="M103" s="258"/>
      <c r="N103" s="267"/>
      <c r="O103" s="267"/>
      <c r="P103" s="267">
        <f t="shared" si="16"/>
        <v>-584542258</v>
      </c>
      <c r="Q103" s="259"/>
      <c r="R103" s="267">
        <f t="shared" ref="R103:R117" si="23">VLOOKUP($A103,فروش,18,0)</f>
        <v>-38157647</v>
      </c>
      <c r="S103" s="259"/>
      <c r="T103" s="255">
        <f t="shared" si="19"/>
        <v>-622699905</v>
      </c>
      <c r="U103" s="260"/>
      <c r="V103" s="55">
        <f>T103/درآمدها!$J$4</f>
        <v>7.4833821337491413E-3</v>
      </c>
    </row>
    <row r="104" spans="1:22" s="25" customFormat="1" ht="42.75" customHeight="1">
      <c r="A104" s="264" t="s">
        <v>387</v>
      </c>
      <c r="B104" s="265" t="s">
        <v>208</v>
      </c>
      <c r="C104" s="258"/>
      <c r="D104" s="267"/>
      <c r="E104" s="267"/>
      <c r="F104" s="267">
        <f t="shared" si="15"/>
        <v>-1792282388</v>
      </c>
      <c r="G104" s="259"/>
      <c r="H104" s="267">
        <f t="shared" si="22"/>
        <v>-3750373</v>
      </c>
      <c r="I104" s="261"/>
      <c r="J104" s="255">
        <f t="shared" si="17"/>
        <v>-1796032761</v>
      </c>
      <c r="K104" s="255"/>
      <c r="L104" s="55">
        <f t="shared" si="18"/>
        <v>3.7095363128024687E-2</v>
      </c>
      <c r="M104" s="258"/>
      <c r="N104" s="267"/>
      <c r="O104" s="267"/>
      <c r="P104" s="267">
        <f t="shared" si="16"/>
        <v>-1044628029</v>
      </c>
      <c r="Q104" s="259"/>
      <c r="R104" s="267">
        <f t="shared" si="23"/>
        <v>9552863</v>
      </c>
      <c r="S104" s="259"/>
      <c r="T104" s="255">
        <f t="shared" si="19"/>
        <v>-1035075166</v>
      </c>
      <c r="U104" s="260"/>
      <c r="V104" s="55">
        <f>T104/درآمدها!$J$4</f>
        <v>1.2439158802074695E-2</v>
      </c>
    </row>
    <row r="105" spans="1:22" s="25" customFormat="1" ht="42.75" customHeight="1">
      <c r="A105" s="264" t="s">
        <v>388</v>
      </c>
      <c r="B105" s="265" t="s">
        <v>174</v>
      </c>
      <c r="C105" s="258"/>
      <c r="D105" s="267">
        <f>VLOOKUP($A105,سود,14,0)</f>
        <v>0</v>
      </c>
      <c r="E105" s="267"/>
      <c r="F105" s="267">
        <f t="shared" si="15"/>
        <v>194877720</v>
      </c>
      <c r="G105" s="259"/>
      <c r="H105" s="267">
        <f t="shared" si="22"/>
        <v>-8429682</v>
      </c>
      <c r="I105" s="261"/>
      <c r="J105" s="255">
        <f t="shared" si="17"/>
        <v>186448038</v>
      </c>
      <c r="K105" s="255"/>
      <c r="L105" s="55">
        <f t="shared" si="18"/>
        <v>-3.8509084156498558E-3</v>
      </c>
      <c r="M105" s="258"/>
      <c r="N105" s="267">
        <f>VLOOKUP($A105,سود,20,0)</f>
        <v>766088083</v>
      </c>
      <c r="O105" s="267"/>
      <c r="P105" s="267">
        <f t="shared" si="16"/>
        <v>-948221721</v>
      </c>
      <c r="Q105" s="259"/>
      <c r="R105" s="267">
        <f t="shared" si="23"/>
        <v>-27289055</v>
      </c>
      <c r="S105" s="259"/>
      <c r="T105" s="255">
        <f t="shared" si="19"/>
        <v>-209422693</v>
      </c>
      <c r="U105" s="260"/>
      <c r="V105" s="55">
        <f>T105/درآمدها!$J$4</f>
        <v>2.5167661446773969E-3</v>
      </c>
    </row>
    <row r="106" spans="1:22" s="25" customFormat="1" ht="42.75" customHeight="1">
      <c r="A106" s="264" t="s">
        <v>389</v>
      </c>
      <c r="B106" s="265" t="s">
        <v>179</v>
      </c>
      <c r="C106" s="258"/>
      <c r="D106" s="267">
        <f>VLOOKUP($A106,سود,14,0)</f>
        <v>0</v>
      </c>
      <c r="E106" s="267"/>
      <c r="F106" s="267">
        <f t="shared" si="15"/>
        <v>-470809194</v>
      </c>
      <c r="G106" s="259"/>
      <c r="H106" s="267">
        <f t="shared" si="22"/>
        <v>2348489</v>
      </c>
      <c r="I106" s="261"/>
      <c r="J106" s="255">
        <f t="shared" si="17"/>
        <v>-468460705</v>
      </c>
      <c r="K106" s="255"/>
      <c r="L106" s="55">
        <f t="shared" si="18"/>
        <v>9.6756141316207602E-3</v>
      </c>
      <c r="M106" s="258"/>
      <c r="N106" s="267">
        <f>VLOOKUP($A106,سود,20,0)</f>
        <v>140897504</v>
      </c>
      <c r="O106" s="267"/>
      <c r="P106" s="267">
        <f t="shared" si="16"/>
        <v>2314180699</v>
      </c>
      <c r="Q106" s="259"/>
      <c r="R106" s="267">
        <f t="shared" si="23"/>
        <v>61256799</v>
      </c>
      <c r="S106" s="259"/>
      <c r="T106" s="255">
        <f t="shared" si="19"/>
        <v>2516335002</v>
      </c>
      <c r="U106" s="260"/>
      <c r="V106" s="55">
        <f>T106/درآمدها!$J$4</f>
        <v>-3.0240403515870797E-2</v>
      </c>
    </row>
    <row r="107" spans="1:22" s="25" customFormat="1" ht="42.75" customHeight="1">
      <c r="A107" s="264" t="s">
        <v>390</v>
      </c>
      <c r="B107" s="265" t="s">
        <v>155</v>
      </c>
      <c r="C107" s="258"/>
      <c r="D107" s="267"/>
      <c r="E107" s="267"/>
      <c r="F107" s="267">
        <f t="shared" ref="F107:F138" si="24">VLOOKUP($A107,تحققنیافته,10,0)</f>
        <v>-1442272005</v>
      </c>
      <c r="G107" s="259"/>
      <c r="H107" s="267">
        <f t="shared" si="22"/>
        <v>-5388966</v>
      </c>
      <c r="I107" s="261"/>
      <c r="J107" s="255">
        <f t="shared" si="17"/>
        <v>-1447660971</v>
      </c>
      <c r="K107" s="255"/>
      <c r="L107" s="55">
        <f t="shared" si="18"/>
        <v>2.9900072299134314E-2</v>
      </c>
      <c r="M107" s="258"/>
      <c r="N107" s="267"/>
      <c r="O107" s="267"/>
      <c r="P107" s="267">
        <f t="shared" ref="P107:P138" si="25">VLOOKUP($A107,تحققنیافته,18,0)</f>
        <v>-1557677664</v>
      </c>
      <c r="Q107" s="259"/>
      <c r="R107" s="267">
        <f t="shared" si="23"/>
        <v>-10078935</v>
      </c>
      <c r="S107" s="259"/>
      <c r="T107" s="255">
        <f t="shared" si="19"/>
        <v>-1567756599</v>
      </c>
      <c r="U107" s="260"/>
      <c r="V107" s="55">
        <f>T107/درآمدها!$J$4</f>
        <v>1.8840731512595809E-2</v>
      </c>
    </row>
    <row r="108" spans="1:22" s="25" customFormat="1" ht="42.75" customHeight="1">
      <c r="A108" s="264" t="s">
        <v>391</v>
      </c>
      <c r="B108" s="265" t="s">
        <v>221</v>
      </c>
      <c r="C108" s="258"/>
      <c r="D108" s="267">
        <f>VLOOKUP($A108,سود,14,0)</f>
        <v>2200556897</v>
      </c>
      <c r="E108" s="267"/>
      <c r="F108" s="267">
        <f t="shared" si="24"/>
        <v>-277053479</v>
      </c>
      <c r="G108" s="259"/>
      <c r="H108" s="267">
        <f t="shared" si="22"/>
        <v>-2321024</v>
      </c>
      <c r="I108" s="261"/>
      <c r="J108" s="255">
        <f t="shared" si="17"/>
        <v>1921182394</v>
      </c>
      <c r="K108" s="255"/>
      <c r="L108" s="55">
        <f t="shared" si="18"/>
        <v>-3.9680210789093617E-2</v>
      </c>
      <c r="M108" s="258"/>
      <c r="N108" s="267">
        <f>VLOOKUP($A108,سود,20,0)</f>
        <v>-19086953</v>
      </c>
      <c r="O108" s="267"/>
      <c r="P108" s="267">
        <f t="shared" si="25"/>
        <v>-144336438</v>
      </c>
      <c r="Q108" s="259"/>
      <c r="R108" s="267">
        <f t="shared" si="23"/>
        <v>928702</v>
      </c>
      <c r="S108" s="259"/>
      <c r="T108" s="255">
        <f t="shared" si="19"/>
        <v>-162494689</v>
      </c>
      <c r="U108" s="260"/>
      <c r="V108" s="55">
        <f>T108/درآمدها!$J$4</f>
        <v>1.9528023735473721E-3</v>
      </c>
    </row>
    <row r="109" spans="1:22" s="25" customFormat="1" ht="42.75" customHeight="1">
      <c r="A109" s="264" t="s">
        <v>392</v>
      </c>
      <c r="B109" s="265" t="s">
        <v>134</v>
      </c>
      <c r="C109" s="258"/>
      <c r="D109" s="267">
        <f>VLOOKUP($A109,سود,14,0)</f>
        <v>0</v>
      </c>
      <c r="E109" s="267"/>
      <c r="F109" s="267">
        <f t="shared" si="24"/>
        <v>413937847</v>
      </c>
      <c r="G109" s="259"/>
      <c r="H109" s="267">
        <f t="shared" si="22"/>
        <v>-7308485</v>
      </c>
      <c r="I109" s="261"/>
      <c r="J109" s="255">
        <f t="shared" si="17"/>
        <v>406629362</v>
      </c>
      <c r="K109" s="255"/>
      <c r="L109" s="55">
        <f t="shared" si="18"/>
        <v>-8.3985460451781839E-3</v>
      </c>
      <c r="M109" s="258"/>
      <c r="N109" s="267">
        <f>VLOOKUP($A109,سود,20,0)</f>
        <v>198867563</v>
      </c>
      <c r="O109" s="267"/>
      <c r="P109" s="267">
        <f t="shared" si="25"/>
        <v>-39089371</v>
      </c>
      <c r="Q109" s="259"/>
      <c r="R109" s="267">
        <f t="shared" si="23"/>
        <v>-8927712</v>
      </c>
      <c r="S109" s="259"/>
      <c r="T109" s="255">
        <f t="shared" si="19"/>
        <v>150850480</v>
      </c>
      <c r="U109" s="260"/>
      <c r="V109" s="55">
        <f>T109/درآمدها!$J$4</f>
        <v>-1.8128664832532488E-3</v>
      </c>
    </row>
    <row r="110" spans="1:22" s="25" customFormat="1" ht="42.75" customHeight="1">
      <c r="A110" s="264" t="s">
        <v>393</v>
      </c>
      <c r="B110" s="265" t="s">
        <v>115</v>
      </c>
      <c r="C110" s="258"/>
      <c r="D110" s="267"/>
      <c r="E110" s="267"/>
      <c r="F110" s="267">
        <f t="shared" si="24"/>
        <v>-235154753</v>
      </c>
      <c r="G110" s="259"/>
      <c r="H110" s="267">
        <f t="shared" si="22"/>
        <v>62497</v>
      </c>
      <c r="I110" s="261"/>
      <c r="J110" s="255">
        <f t="shared" si="17"/>
        <v>-235092256</v>
      </c>
      <c r="K110" s="255"/>
      <c r="L110" s="55">
        <f t="shared" si="18"/>
        <v>4.8556088698799302E-3</v>
      </c>
      <c r="M110" s="258"/>
      <c r="N110" s="267"/>
      <c r="O110" s="267"/>
      <c r="P110" s="267">
        <f t="shared" si="25"/>
        <v>100153406</v>
      </c>
      <c r="Q110" s="259"/>
      <c r="R110" s="267">
        <f t="shared" si="23"/>
        <v>10348495</v>
      </c>
      <c r="S110" s="259"/>
      <c r="T110" s="255">
        <f t="shared" si="19"/>
        <v>110501901</v>
      </c>
      <c r="U110" s="260"/>
      <c r="V110" s="55">
        <f>T110/درآمدها!$J$4</f>
        <v>-1.327971861002157E-3</v>
      </c>
    </row>
    <row r="111" spans="1:22" s="25" customFormat="1" ht="42.75" customHeight="1">
      <c r="A111" s="264" t="s">
        <v>394</v>
      </c>
      <c r="B111" s="265" t="s">
        <v>163</v>
      </c>
      <c r="C111" s="258"/>
      <c r="D111" s="267">
        <f>VLOOKUP($A111,سود,14,0)</f>
        <v>0</v>
      </c>
      <c r="E111" s="267"/>
      <c r="F111" s="267">
        <f t="shared" si="24"/>
        <v>-1159215064</v>
      </c>
      <c r="G111" s="259"/>
      <c r="H111" s="267">
        <f t="shared" si="22"/>
        <v>-5139372</v>
      </c>
      <c r="I111" s="261"/>
      <c r="J111" s="255">
        <f t="shared" si="17"/>
        <v>-1164354436</v>
      </c>
      <c r="K111" s="255"/>
      <c r="L111" s="55">
        <f t="shared" si="18"/>
        <v>2.4048642959662796E-2</v>
      </c>
      <c r="M111" s="258"/>
      <c r="N111" s="267">
        <f>VLOOKUP($A111,سود,20,0)</f>
        <v>605449912</v>
      </c>
      <c r="O111" s="267"/>
      <c r="P111" s="267">
        <f t="shared" si="25"/>
        <v>-1738623995</v>
      </c>
      <c r="Q111" s="259"/>
      <c r="R111" s="267">
        <f t="shared" si="23"/>
        <v>-4208710</v>
      </c>
      <c r="S111" s="259"/>
      <c r="T111" s="255">
        <f t="shared" si="19"/>
        <v>-1137382793</v>
      </c>
      <c r="U111" s="260"/>
      <c r="V111" s="55">
        <f>T111/درآمدها!$J$4</f>
        <v>1.3668654843250534E-2</v>
      </c>
    </row>
    <row r="112" spans="1:22" s="25" customFormat="1" ht="42.75" customHeight="1">
      <c r="A112" s="264" t="s">
        <v>395</v>
      </c>
      <c r="B112" s="265" t="s">
        <v>108</v>
      </c>
      <c r="C112" s="258"/>
      <c r="D112" s="267">
        <f>VLOOKUP($A112,سود,14,0)</f>
        <v>0</v>
      </c>
      <c r="E112" s="267"/>
      <c r="F112" s="267">
        <f t="shared" si="24"/>
        <v>-1564069673</v>
      </c>
      <c r="G112" s="259"/>
      <c r="H112" s="267">
        <f t="shared" si="22"/>
        <v>0</v>
      </c>
      <c r="I112" s="261"/>
      <c r="J112" s="255">
        <f t="shared" si="17"/>
        <v>-1564069673</v>
      </c>
      <c r="K112" s="255"/>
      <c r="L112" s="55">
        <f t="shared" si="18"/>
        <v>3.2304384272568307E-2</v>
      </c>
      <c r="M112" s="258"/>
      <c r="N112" s="267">
        <f>VLOOKUP($A112,سود,20,0)</f>
        <v>2120669744</v>
      </c>
      <c r="O112" s="267"/>
      <c r="P112" s="267">
        <f t="shared" si="25"/>
        <v>-1564069673</v>
      </c>
      <c r="Q112" s="259"/>
      <c r="R112" s="267">
        <f t="shared" si="23"/>
        <v>9384672</v>
      </c>
      <c r="S112" s="259"/>
      <c r="T112" s="255">
        <f t="shared" si="19"/>
        <v>565984743</v>
      </c>
      <c r="U112" s="260"/>
      <c r="V112" s="55">
        <f>T112/درآمدها!$J$4</f>
        <v>-6.8017998392673586E-3</v>
      </c>
    </row>
    <row r="113" spans="1:22" s="25" customFormat="1" ht="42.75" customHeight="1">
      <c r="A113" s="264" t="s">
        <v>396</v>
      </c>
      <c r="B113" s="265" t="s">
        <v>239</v>
      </c>
      <c r="C113" s="258"/>
      <c r="D113" s="267"/>
      <c r="E113" s="267"/>
      <c r="F113" s="267">
        <f t="shared" si="24"/>
        <v>-510783270.99999952</v>
      </c>
      <c r="G113" s="259"/>
      <c r="H113" s="267">
        <f t="shared" si="22"/>
        <v>-4476346</v>
      </c>
      <c r="I113" s="261"/>
      <c r="J113" s="255">
        <f t="shared" si="17"/>
        <v>-515259616.99999952</v>
      </c>
      <c r="K113" s="255"/>
      <c r="L113" s="55">
        <f t="shared" si="18"/>
        <v>1.0642201530432943E-2</v>
      </c>
      <c r="M113" s="258"/>
      <c r="N113" s="267"/>
      <c r="O113" s="267"/>
      <c r="P113" s="267">
        <f t="shared" si="25"/>
        <v>-920072127.99999952</v>
      </c>
      <c r="Q113" s="259"/>
      <c r="R113" s="267">
        <f t="shared" si="23"/>
        <v>-16059076</v>
      </c>
      <c r="S113" s="259"/>
      <c r="T113" s="255">
        <f t="shared" si="19"/>
        <v>-936131203.99999952</v>
      </c>
      <c r="U113" s="260"/>
      <c r="V113" s="55">
        <f>T113/درآمدها!$J$4</f>
        <v>1.1250086069723535E-2</v>
      </c>
    </row>
    <row r="114" spans="1:22" s="25" customFormat="1" ht="42.75" customHeight="1">
      <c r="A114" s="264" t="s">
        <v>397</v>
      </c>
      <c r="B114" s="265" t="s">
        <v>112</v>
      </c>
      <c r="C114" s="258"/>
      <c r="D114" s="267"/>
      <c r="E114" s="267"/>
      <c r="F114" s="267">
        <f t="shared" si="24"/>
        <v>-431919450</v>
      </c>
      <c r="G114" s="259"/>
      <c r="H114" s="267">
        <f t="shared" si="22"/>
        <v>-2693796</v>
      </c>
      <c r="I114" s="261"/>
      <c r="J114" s="255">
        <f t="shared" si="17"/>
        <v>-434613246</v>
      </c>
      <c r="K114" s="255"/>
      <c r="L114" s="55">
        <f t="shared" si="18"/>
        <v>8.976526782085532E-3</v>
      </c>
      <c r="M114" s="258"/>
      <c r="N114" s="267"/>
      <c r="O114" s="267"/>
      <c r="P114" s="267">
        <f t="shared" si="25"/>
        <v>-527636528</v>
      </c>
      <c r="Q114" s="259"/>
      <c r="R114" s="267">
        <f t="shared" si="23"/>
        <v>-7013178</v>
      </c>
      <c r="S114" s="259"/>
      <c r="T114" s="255">
        <f t="shared" si="19"/>
        <v>-534649706</v>
      </c>
      <c r="U114" s="260"/>
      <c r="V114" s="55">
        <f>T114/درآمدها!$J$4</f>
        <v>6.4252267032136948E-3</v>
      </c>
    </row>
    <row r="115" spans="1:22" s="25" customFormat="1" ht="42.75" customHeight="1">
      <c r="A115" s="264" t="s">
        <v>398</v>
      </c>
      <c r="B115" s="265" t="s">
        <v>110</v>
      </c>
      <c r="C115" s="258"/>
      <c r="D115" s="267"/>
      <c r="E115" s="267"/>
      <c r="F115" s="267">
        <f t="shared" si="24"/>
        <v>-149754960</v>
      </c>
      <c r="G115" s="259"/>
      <c r="H115" s="267">
        <f t="shared" si="22"/>
        <v>-8089633</v>
      </c>
      <c r="I115" s="261"/>
      <c r="J115" s="255">
        <f t="shared" si="17"/>
        <v>-157844593</v>
      </c>
      <c r="K115" s="255"/>
      <c r="L115" s="55">
        <f t="shared" si="18"/>
        <v>3.2601312304961143E-3</v>
      </c>
      <c r="M115" s="258"/>
      <c r="N115" s="267"/>
      <c r="O115" s="267"/>
      <c r="P115" s="267">
        <f t="shared" si="25"/>
        <v>-665733885</v>
      </c>
      <c r="Q115" s="259"/>
      <c r="R115" s="267">
        <f t="shared" si="23"/>
        <v>-19243070</v>
      </c>
      <c r="S115" s="259"/>
      <c r="T115" s="255">
        <f t="shared" si="19"/>
        <v>-684976955</v>
      </c>
      <c r="U115" s="260"/>
      <c r="V115" s="55">
        <f>T115/درآمدها!$J$4</f>
        <v>8.2318051856405689E-3</v>
      </c>
    </row>
    <row r="116" spans="1:22" s="25" customFormat="1" ht="42.75" customHeight="1">
      <c r="A116" s="264" t="s">
        <v>399</v>
      </c>
      <c r="B116" s="265" t="s">
        <v>162</v>
      </c>
      <c r="C116" s="258"/>
      <c r="D116" s="267">
        <f>VLOOKUP($A116,سود,14,0)</f>
        <v>0</v>
      </c>
      <c r="E116" s="267"/>
      <c r="F116" s="267">
        <f t="shared" si="24"/>
        <v>-896218552</v>
      </c>
      <c r="G116" s="259"/>
      <c r="H116" s="267">
        <f t="shared" si="22"/>
        <v>-15397869</v>
      </c>
      <c r="I116" s="261"/>
      <c r="J116" s="255">
        <f t="shared" si="17"/>
        <v>-911616421</v>
      </c>
      <c r="K116" s="255"/>
      <c r="L116" s="55">
        <f t="shared" si="18"/>
        <v>1.8828577576522967E-2</v>
      </c>
      <c r="M116" s="258"/>
      <c r="N116" s="267">
        <f>VLOOKUP($A116,سود,20,0)</f>
        <v>932566912</v>
      </c>
      <c r="O116" s="267"/>
      <c r="P116" s="267">
        <f t="shared" si="25"/>
        <v>-2335450515</v>
      </c>
      <c r="Q116" s="259"/>
      <c r="R116" s="267">
        <f t="shared" si="23"/>
        <v>-38272804</v>
      </c>
      <c r="S116" s="259"/>
      <c r="T116" s="255">
        <f t="shared" si="19"/>
        <v>-1441156407</v>
      </c>
      <c r="U116" s="260"/>
      <c r="V116" s="55">
        <f>T116/درآمدها!$J$4</f>
        <v>1.7319296215537253E-2</v>
      </c>
    </row>
    <row r="117" spans="1:22" s="25" customFormat="1" ht="42.75" customHeight="1">
      <c r="A117" s="264" t="s">
        <v>400</v>
      </c>
      <c r="B117" s="265" t="s">
        <v>173</v>
      </c>
      <c r="C117" s="258"/>
      <c r="D117" s="267">
        <f>VLOOKUP($A117,سود,14,0)</f>
        <v>1104244216</v>
      </c>
      <c r="E117" s="267"/>
      <c r="F117" s="267">
        <f t="shared" si="24"/>
        <v>-419754515</v>
      </c>
      <c r="G117" s="259"/>
      <c r="H117" s="267">
        <f t="shared" si="22"/>
        <v>149812870</v>
      </c>
      <c r="I117" s="261"/>
      <c r="J117" s="255">
        <f t="shared" si="17"/>
        <v>834302571</v>
      </c>
      <c r="K117" s="255"/>
      <c r="L117" s="55">
        <f t="shared" si="18"/>
        <v>-1.7231732907064493E-2</v>
      </c>
      <c r="M117" s="258"/>
      <c r="N117" s="267">
        <f>VLOOKUP($A117,سود,20,0)</f>
        <v>3569086</v>
      </c>
      <c r="O117" s="267"/>
      <c r="P117" s="267">
        <f t="shared" si="25"/>
        <v>351653033</v>
      </c>
      <c r="Q117" s="259"/>
      <c r="R117" s="267">
        <f t="shared" si="23"/>
        <v>165876100</v>
      </c>
      <c r="S117" s="259"/>
      <c r="T117" s="255">
        <f t="shared" si="19"/>
        <v>521098219</v>
      </c>
      <c r="U117" s="260"/>
      <c r="V117" s="55">
        <f>T117/درآمدها!$J$4</f>
        <v>-6.262369836065893E-3</v>
      </c>
    </row>
    <row r="118" spans="1:22" s="25" customFormat="1" ht="42.75" customHeight="1">
      <c r="A118" s="264" t="s">
        <v>401</v>
      </c>
      <c r="B118" s="265" t="s">
        <v>278</v>
      </c>
      <c r="C118" s="258"/>
      <c r="D118" s="267"/>
      <c r="E118" s="267"/>
      <c r="F118" s="267">
        <f t="shared" si="24"/>
        <v>-134510413</v>
      </c>
      <c r="G118" s="259"/>
      <c r="H118" s="267"/>
      <c r="I118" s="261"/>
      <c r="J118" s="255">
        <f t="shared" si="17"/>
        <v>-134510413</v>
      </c>
      <c r="K118" s="255"/>
      <c r="L118" s="55">
        <f t="shared" si="18"/>
        <v>2.7781857453186916E-3</v>
      </c>
      <c r="M118" s="258"/>
      <c r="N118" s="267"/>
      <c r="O118" s="267"/>
      <c r="P118" s="267">
        <f t="shared" si="25"/>
        <v>-134510413</v>
      </c>
      <c r="Q118" s="259"/>
      <c r="R118" s="267"/>
      <c r="S118" s="259"/>
      <c r="T118" s="255">
        <f t="shared" si="19"/>
        <v>-134510413</v>
      </c>
      <c r="U118" s="260"/>
      <c r="V118" s="55">
        <f>T118/درآمدها!$J$4</f>
        <v>1.6164974707157185E-3</v>
      </c>
    </row>
    <row r="119" spans="1:22" s="25" customFormat="1" ht="42.75" customHeight="1">
      <c r="A119" s="264" t="s">
        <v>402</v>
      </c>
      <c r="B119" s="265" t="s">
        <v>211</v>
      </c>
      <c r="C119" s="258"/>
      <c r="D119" s="267"/>
      <c r="E119" s="267"/>
      <c r="F119" s="267">
        <f t="shared" si="24"/>
        <v>-472282453</v>
      </c>
      <c r="G119" s="259"/>
      <c r="H119" s="267">
        <f t="shared" ref="H119:H125" si="26">VLOOKUP($A119,فروش,10,0)</f>
        <v>-22589858</v>
      </c>
      <c r="I119" s="261"/>
      <c r="J119" s="255">
        <f t="shared" si="17"/>
        <v>-494872311</v>
      </c>
      <c r="K119" s="255"/>
      <c r="L119" s="55">
        <f t="shared" si="18"/>
        <v>1.0221120949001312E-2</v>
      </c>
      <c r="M119" s="258"/>
      <c r="N119" s="267"/>
      <c r="O119" s="267"/>
      <c r="P119" s="267">
        <f t="shared" si="25"/>
        <v>-2510410909</v>
      </c>
      <c r="Q119" s="259"/>
      <c r="R119" s="267">
        <f t="shared" ref="R119:R125" si="27">VLOOKUP($A119,فروش,18,0)</f>
        <v>-65840180</v>
      </c>
      <c r="S119" s="259"/>
      <c r="T119" s="255">
        <f t="shared" si="19"/>
        <v>-2576251089</v>
      </c>
      <c r="U119" s="260"/>
      <c r="V119" s="55">
        <f>T119/درآمدها!$J$4</f>
        <v>3.0960453368744884E-2</v>
      </c>
    </row>
    <row r="120" spans="1:22" s="25" customFormat="1" ht="42.75" customHeight="1">
      <c r="A120" s="264" t="s">
        <v>403</v>
      </c>
      <c r="B120" s="265" t="s">
        <v>218</v>
      </c>
      <c r="C120" s="258"/>
      <c r="D120" s="267"/>
      <c r="E120" s="267"/>
      <c r="F120" s="267">
        <f t="shared" si="24"/>
        <v>-741032679.99999952</v>
      </c>
      <c r="G120" s="259"/>
      <c r="H120" s="267">
        <f t="shared" si="26"/>
        <v>-12544588</v>
      </c>
      <c r="I120" s="261"/>
      <c r="J120" s="255">
        <f t="shared" si="17"/>
        <v>-753577267.99999952</v>
      </c>
      <c r="K120" s="255"/>
      <c r="L120" s="55">
        <f t="shared" si="18"/>
        <v>1.5564427892685173E-2</v>
      </c>
      <c r="M120" s="258"/>
      <c r="N120" s="267"/>
      <c r="O120" s="267"/>
      <c r="P120" s="267">
        <f t="shared" si="25"/>
        <v>-1346362867.9999995</v>
      </c>
      <c r="Q120" s="259"/>
      <c r="R120" s="267">
        <f t="shared" si="27"/>
        <v>-26509320</v>
      </c>
      <c r="S120" s="259"/>
      <c r="T120" s="255">
        <f t="shared" si="19"/>
        <v>-1372872187.9999995</v>
      </c>
      <c r="U120" s="260"/>
      <c r="V120" s="55">
        <f>T120/درآمدها!$J$4</f>
        <v>1.649868118030352E-2</v>
      </c>
    </row>
    <row r="121" spans="1:22" s="25" customFormat="1" ht="42.75" customHeight="1">
      <c r="A121" s="264" t="s">
        <v>404</v>
      </c>
      <c r="B121" s="265" t="s">
        <v>111</v>
      </c>
      <c r="C121" s="258"/>
      <c r="D121" s="267">
        <f>VLOOKUP($A121,سود,14,0)</f>
        <v>1388881</v>
      </c>
      <c r="E121" s="267"/>
      <c r="F121" s="267">
        <f t="shared" si="24"/>
        <v>-862685189</v>
      </c>
      <c r="G121" s="259"/>
      <c r="H121" s="267">
        <f t="shared" si="26"/>
        <v>-3430830</v>
      </c>
      <c r="I121" s="261"/>
      <c r="J121" s="255">
        <f t="shared" si="17"/>
        <v>-864727138</v>
      </c>
      <c r="K121" s="255"/>
      <c r="L121" s="55">
        <f t="shared" si="18"/>
        <v>1.7860123649920168E-2</v>
      </c>
      <c r="M121" s="258"/>
      <c r="N121" s="267">
        <f>VLOOKUP($A121,سود,20,0)</f>
        <v>89089616</v>
      </c>
      <c r="O121" s="267"/>
      <c r="P121" s="267">
        <f t="shared" si="25"/>
        <v>-1052812025</v>
      </c>
      <c r="Q121" s="259"/>
      <c r="R121" s="267">
        <f t="shared" si="27"/>
        <v>-5176258</v>
      </c>
      <c r="S121" s="259"/>
      <c r="T121" s="255">
        <f t="shared" si="19"/>
        <v>-968898667</v>
      </c>
      <c r="U121" s="260"/>
      <c r="V121" s="55">
        <f>T121/درآمدها!$J$4</f>
        <v>1.1643873583120523E-2</v>
      </c>
    </row>
    <row r="122" spans="1:22" s="25" customFormat="1" ht="42.75" customHeight="1">
      <c r="A122" s="264" t="s">
        <v>405</v>
      </c>
      <c r="B122" s="265" t="s">
        <v>129</v>
      </c>
      <c r="C122" s="258"/>
      <c r="D122" s="267">
        <f>VLOOKUP($A122,سود,14,0)</f>
        <v>0</v>
      </c>
      <c r="E122" s="267"/>
      <c r="F122" s="267">
        <f t="shared" si="24"/>
        <v>-14692396</v>
      </c>
      <c r="G122" s="259"/>
      <c r="H122" s="267">
        <f t="shared" si="26"/>
        <v>-4903051</v>
      </c>
      <c r="I122" s="261"/>
      <c r="J122" s="255">
        <f t="shared" si="17"/>
        <v>-19595447</v>
      </c>
      <c r="K122" s="255"/>
      <c r="L122" s="55">
        <f t="shared" si="18"/>
        <v>4.0472548046185778E-4</v>
      </c>
      <c r="M122" s="258"/>
      <c r="N122" s="267">
        <f>VLOOKUP($A122,سود,20,0)</f>
        <v>1264760320</v>
      </c>
      <c r="O122" s="267"/>
      <c r="P122" s="267">
        <f t="shared" si="25"/>
        <v>-1648814120</v>
      </c>
      <c r="Q122" s="259"/>
      <c r="R122" s="267">
        <f t="shared" si="27"/>
        <v>-7123705</v>
      </c>
      <c r="S122" s="259"/>
      <c r="T122" s="255">
        <f t="shared" si="19"/>
        <v>-391177505</v>
      </c>
      <c r="U122" s="260"/>
      <c r="V122" s="55">
        <f>T122/درآمدها!$J$4</f>
        <v>4.7010297071453152E-3</v>
      </c>
    </row>
    <row r="123" spans="1:22" s="25" customFormat="1" ht="42.75" customHeight="1">
      <c r="A123" s="264" t="s">
        <v>406</v>
      </c>
      <c r="B123" s="265" t="s">
        <v>202</v>
      </c>
      <c r="C123" s="258"/>
      <c r="D123" s="267">
        <f>VLOOKUP($A123,سود,14,0)</f>
        <v>0</v>
      </c>
      <c r="E123" s="267"/>
      <c r="F123" s="267">
        <f t="shared" si="24"/>
        <v>339862772</v>
      </c>
      <c r="G123" s="259"/>
      <c r="H123" s="267">
        <f t="shared" si="26"/>
        <v>-707044708</v>
      </c>
      <c r="I123" s="261"/>
      <c r="J123" s="255">
        <f t="shared" si="17"/>
        <v>-367181936</v>
      </c>
      <c r="K123" s="255"/>
      <c r="L123" s="55">
        <f t="shared" si="18"/>
        <v>7.5837966576886521E-3</v>
      </c>
      <c r="M123" s="258"/>
      <c r="N123" s="267">
        <f>VLOOKUP($A123,سود,20,0)</f>
        <v>179832</v>
      </c>
      <c r="O123" s="267"/>
      <c r="P123" s="267">
        <f t="shared" si="25"/>
        <v>-478680688</v>
      </c>
      <c r="Q123" s="259"/>
      <c r="R123" s="267">
        <f t="shared" si="27"/>
        <v>-731431580</v>
      </c>
      <c r="S123" s="259"/>
      <c r="T123" s="255">
        <f t="shared" si="19"/>
        <v>-1209932436</v>
      </c>
      <c r="U123" s="260"/>
      <c r="V123" s="55">
        <f>T123/درآمدها!$J$4</f>
        <v>1.4540530200668613E-2</v>
      </c>
    </row>
    <row r="124" spans="1:22" s="25" customFormat="1" ht="42.75" customHeight="1">
      <c r="A124" s="264" t="s">
        <v>407</v>
      </c>
      <c r="B124" s="265" t="s">
        <v>147</v>
      </c>
      <c r="C124" s="258"/>
      <c r="D124" s="267">
        <f>VLOOKUP($A124,سود,14,0)</f>
        <v>0</v>
      </c>
      <c r="E124" s="267"/>
      <c r="F124" s="267">
        <f t="shared" si="24"/>
        <v>-292338030</v>
      </c>
      <c r="G124" s="259"/>
      <c r="H124" s="267">
        <f t="shared" si="26"/>
        <v>-4436811</v>
      </c>
      <c r="I124" s="261"/>
      <c r="J124" s="255">
        <f t="shared" si="17"/>
        <v>-296774841</v>
      </c>
      <c r="K124" s="255"/>
      <c r="L124" s="55">
        <f t="shared" si="18"/>
        <v>6.1296045001023175E-3</v>
      </c>
      <c r="M124" s="258"/>
      <c r="N124" s="267">
        <f>VLOOKUP($A124,سود,20,0)</f>
        <v>282652500</v>
      </c>
      <c r="O124" s="267"/>
      <c r="P124" s="267">
        <f t="shared" si="25"/>
        <v>-657416066</v>
      </c>
      <c r="Q124" s="259"/>
      <c r="R124" s="267">
        <f t="shared" si="27"/>
        <v>-7937720</v>
      </c>
      <c r="S124" s="259"/>
      <c r="T124" s="255">
        <f t="shared" si="19"/>
        <v>-382701286</v>
      </c>
      <c r="U124" s="260"/>
      <c r="V124" s="55">
        <f>T124/درآمدها!$J$4</f>
        <v>4.5991655743310581E-3</v>
      </c>
    </row>
    <row r="125" spans="1:22" s="25" customFormat="1" ht="42.75" customHeight="1">
      <c r="A125" s="264" t="s">
        <v>408</v>
      </c>
      <c r="B125" s="265" t="s">
        <v>169</v>
      </c>
      <c r="C125" s="258"/>
      <c r="D125" s="267"/>
      <c r="E125" s="267"/>
      <c r="F125" s="267">
        <f t="shared" si="24"/>
        <v>-534542626</v>
      </c>
      <c r="G125" s="259"/>
      <c r="H125" s="267">
        <f t="shared" si="26"/>
        <v>-6201236</v>
      </c>
      <c r="I125" s="261"/>
      <c r="J125" s="255">
        <f t="shared" si="17"/>
        <v>-540743862</v>
      </c>
      <c r="K125" s="255"/>
      <c r="L125" s="55">
        <f t="shared" si="18"/>
        <v>1.1168554580803925E-2</v>
      </c>
      <c r="M125" s="258"/>
      <c r="N125" s="267"/>
      <c r="O125" s="267"/>
      <c r="P125" s="267">
        <f t="shared" si="25"/>
        <v>-625356114</v>
      </c>
      <c r="Q125" s="259"/>
      <c r="R125" s="267">
        <f t="shared" si="27"/>
        <v>2475301</v>
      </c>
      <c r="S125" s="259"/>
      <c r="T125" s="255">
        <f t="shared" si="19"/>
        <v>-622880813</v>
      </c>
      <c r="U125" s="260"/>
      <c r="V125" s="55">
        <f>T125/درآمدها!$J$4</f>
        <v>7.4855562206314133E-3</v>
      </c>
    </row>
    <row r="126" spans="1:22" s="25" customFormat="1" ht="42.75" customHeight="1">
      <c r="A126" s="264" t="s">
        <v>409</v>
      </c>
      <c r="B126" s="265" t="s">
        <v>288</v>
      </c>
      <c r="C126" s="258"/>
      <c r="D126" s="267"/>
      <c r="E126" s="267"/>
      <c r="F126" s="267">
        <f t="shared" si="24"/>
        <v>61424971</v>
      </c>
      <c r="G126" s="259"/>
      <c r="H126" s="267"/>
      <c r="I126" s="261"/>
      <c r="J126" s="255">
        <f t="shared" si="17"/>
        <v>61424971</v>
      </c>
      <c r="K126" s="255"/>
      <c r="L126" s="55">
        <f t="shared" si="18"/>
        <v>-1.2686748559668315E-3</v>
      </c>
      <c r="M126" s="258"/>
      <c r="N126" s="267"/>
      <c r="O126" s="267"/>
      <c r="P126" s="267">
        <f t="shared" si="25"/>
        <v>61424971</v>
      </c>
      <c r="Q126" s="259"/>
      <c r="R126" s="267"/>
      <c r="S126" s="259"/>
      <c r="T126" s="255">
        <f t="shared" si="19"/>
        <v>61424971</v>
      </c>
      <c r="U126" s="260"/>
      <c r="V126" s="55">
        <f>T126/درآمدها!$J$4</f>
        <v>-7.3818307479500765E-4</v>
      </c>
    </row>
    <row r="127" spans="1:22" s="25" customFormat="1" ht="42.75" customHeight="1">
      <c r="A127" s="264" t="s">
        <v>410</v>
      </c>
      <c r="B127" s="265" t="s">
        <v>148</v>
      </c>
      <c r="C127" s="258"/>
      <c r="D127" s="267"/>
      <c r="E127" s="267"/>
      <c r="F127" s="267">
        <f t="shared" si="24"/>
        <v>-1401812825</v>
      </c>
      <c r="G127" s="259"/>
      <c r="H127" s="267">
        <f t="shared" ref="H127:H139" si="28">VLOOKUP($A127,فروش,10,0)</f>
        <v>0</v>
      </c>
      <c r="I127" s="261"/>
      <c r="J127" s="255">
        <f t="shared" si="17"/>
        <v>-1401812825</v>
      </c>
      <c r="K127" s="255"/>
      <c r="L127" s="55">
        <f t="shared" si="18"/>
        <v>2.8953122075537199E-2</v>
      </c>
      <c r="M127" s="258"/>
      <c r="N127" s="267"/>
      <c r="O127" s="267"/>
      <c r="P127" s="267">
        <f t="shared" si="25"/>
        <v>-2117219308</v>
      </c>
      <c r="Q127" s="259"/>
      <c r="R127" s="267">
        <f t="shared" ref="R127:R139" si="29">VLOOKUP($A127,فروش,18,0)</f>
        <v>-17912895</v>
      </c>
      <c r="S127" s="259"/>
      <c r="T127" s="255">
        <f t="shared" si="19"/>
        <v>-2135132203</v>
      </c>
      <c r="U127" s="260"/>
      <c r="V127" s="55">
        <f>T127/درآمدها!$J$4</f>
        <v>2.565924621607682E-2</v>
      </c>
    </row>
    <row r="128" spans="1:22" s="25" customFormat="1" ht="42.75" customHeight="1">
      <c r="A128" s="264" t="s">
        <v>411</v>
      </c>
      <c r="B128" s="265" t="s">
        <v>233</v>
      </c>
      <c r="C128" s="258"/>
      <c r="D128" s="267">
        <f>VLOOKUP($A128,سود,14,0)</f>
        <v>0</v>
      </c>
      <c r="E128" s="267"/>
      <c r="F128" s="267">
        <f t="shared" si="24"/>
        <v>704363977</v>
      </c>
      <c r="G128" s="259"/>
      <c r="H128" s="267">
        <f t="shared" si="28"/>
        <v>-17415514</v>
      </c>
      <c r="I128" s="261"/>
      <c r="J128" s="255">
        <f t="shared" si="17"/>
        <v>686948463</v>
      </c>
      <c r="K128" s="255"/>
      <c r="L128" s="55">
        <f t="shared" si="18"/>
        <v>-1.4188272752349551E-2</v>
      </c>
      <c r="M128" s="258"/>
      <c r="N128" s="267">
        <f>VLOOKUP($A128,سود,20,0)</f>
        <v>707391533</v>
      </c>
      <c r="O128" s="267"/>
      <c r="P128" s="267">
        <f t="shared" si="25"/>
        <v>-1308953278</v>
      </c>
      <c r="Q128" s="259"/>
      <c r="R128" s="267">
        <f t="shared" si="29"/>
        <v>-45826069</v>
      </c>
      <c r="S128" s="259"/>
      <c r="T128" s="255">
        <f t="shared" si="19"/>
        <v>-647387814</v>
      </c>
      <c r="U128" s="260"/>
      <c r="V128" s="55">
        <f>T128/درآمدها!$J$4</f>
        <v>7.7800724907682653E-3</v>
      </c>
    </row>
    <row r="129" spans="1:22" s="25" customFormat="1" ht="42.75" customHeight="1">
      <c r="A129" s="264" t="s">
        <v>412</v>
      </c>
      <c r="B129" s="265" t="s">
        <v>238</v>
      </c>
      <c r="C129" s="258"/>
      <c r="D129" s="267"/>
      <c r="E129" s="267"/>
      <c r="F129" s="267">
        <f t="shared" si="24"/>
        <v>721532764</v>
      </c>
      <c r="G129" s="259"/>
      <c r="H129" s="267">
        <f t="shared" si="28"/>
        <v>-4293536</v>
      </c>
      <c r="I129" s="261"/>
      <c r="J129" s="255">
        <f t="shared" si="17"/>
        <v>717239228</v>
      </c>
      <c r="K129" s="255"/>
      <c r="L129" s="55">
        <f t="shared" si="18"/>
        <v>-1.481389994106243E-2</v>
      </c>
      <c r="M129" s="258"/>
      <c r="N129" s="267"/>
      <c r="O129" s="267"/>
      <c r="P129" s="267">
        <f t="shared" si="25"/>
        <v>-329672962</v>
      </c>
      <c r="Q129" s="259"/>
      <c r="R129" s="267">
        <f t="shared" si="29"/>
        <v>-23961853</v>
      </c>
      <c r="S129" s="259"/>
      <c r="T129" s="255">
        <f t="shared" si="19"/>
        <v>-353634815</v>
      </c>
      <c r="U129" s="260"/>
      <c r="V129" s="55">
        <f>T129/درآمدها!$J$4</f>
        <v>4.2498552435826743E-3</v>
      </c>
    </row>
    <row r="130" spans="1:22" s="25" customFormat="1" ht="42.75" customHeight="1">
      <c r="A130" s="264" t="s">
        <v>413</v>
      </c>
      <c r="B130" s="265" t="s">
        <v>219</v>
      </c>
      <c r="C130" s="258"/>
      <c r="D130" s="267">
        <f>VLOOKUP($A130,سود,14,0)</f>
        <v>0</v>
      </c>
      <c r="E130" s="267"/>
      <c r="F130" s="267">
        <f t="shared" si="24"/>
        <v>78647225</v>
      </c>
      <c r="G130" s="259"/>
      <c r="H130" s="267">
        <f t="shared" si="28"/>
        <v>-11529444</v>
      </c>
      <c r="I130" s="261"/>
      <c r="J130" s="255">
        <f t="shared" si="17"/>
        <v>67117781</v>
      </c>
      <c r="K130" s="255"/>
      <c r="L130" s="55">
        <f t="shared" si="18"/>
        <v>-1.3862544785407931E-3</v>
      </c>
      <c r="M130" s="258"/>
      <c r="N130" s="267">
        <f>VLOOKUP($A130,سود,20,0)</f>
        <v>253541600</v>
      </c>
      <c r="O130" s="267"/>
      <c r="P130" s="267">
        <f t="shared" si="25"/>
        <v>-844710396</v>
      </c>
      <c r="Q130" s="259"/>
      <c r="R130" s="267">
        <f t="shared" si="29"/>
        <v>-22142495</v>
      </c>
      <c r="S130" s="259"/>
      <c r="T130" s="255">
        <f t="shared" si="19"/>
        <v>-613311291</v>
      </c>
      <c r="U130" s="260"/>
      <c r="V130" s="55">
        <f>T130/درآمدها!$J$4</f>
        <v>7.370553167975866E-3</v>
      </c>
    </row>
    <row r="131" spans="1:22" s="25" customFormat="1" ht="42.75" customHeight="1">
      <c r="A131" s="264" t="s">
        <v>414</v>
      </c>
      <c r="B131" s="265" t="s">
        <v>124</v>
      </c>
      <c r="C131" s="258"/>
      <c r="D131" s="267"/>
      <c r="E131" s="267"/>
      <c r="F131" s="267">
        <f t="shared" si="24"/>
        <v>-538645123</v>
      </c>
      <c r="G131" s="259"/>
      <c r="H131" s="267">
        <f t="shared" si="28"/>
        <v>-5492197</v>
      </c>
      <c r="I131" s="261"/>
      <c r="J131" s="255">
        <f t="shared" si="17"/>
        <v>-544137320</v>
      </c>
      <c r="K131" s="255"/>
      <c r="L131" s="55">
        <f t="shared" si="18"/>
        <v>1.1238643255967963E-2</v>
      </c>
      <c r="M131" s="258"/>
      <c r="N131" s="267"/>
      <c r="O131" s="267"/>
      <c r="P131" s="267">
        <f t="shared" si="25"/>
        <v>-1263822322</v>
      </c>
      <c r="Q131" s="259"/>
      <c r="R131" s="267">
        <f t="shared" si="29"/>
        <v>-18784356</v>
      </c>
      <c r="S131" s="259"/>
      <c r="T131" s="255">
        <f t="shared" si="19"/>
        <v>-1282606678</v>
      </c>
      <c r="U131" s="260"/>
      <c r="V131" s="55">
        <f>T131/درآمدها!$J$4</f>
        <v>1.5413902943782427E-2</v>
      </c>
    </row>
    <row r="132" spans="1:22" s="25" customFormat="1" ht="42.75" customHeight="1">
      <c r="A132" s="264" t="s">
        <v>415</v>
      </c>
      <c r="B132" s="265" t="s">
        <v>172</v>
      </c>
      <c r="C132" s="258"/>
      <c r="D132" s="267">
        <f>VLOOKUP($A132,سود,14,0)</f>
        <v>0</v>
      </c>
      <c r="E132" s="267"/>
      <c r="F132" s="267">
        <f t="shared" si="24"/>
        <v>-204716870</v>
      </c>
      <c r="G132" s="259"/>
      <c r="H132" s="267">
        <f t="shared" si="28"/>
        <v>-4105021</v>
      </c>
      <c r="I132" s="261"/>
      <c r="J132" s="255">
        <f t="shared" si="17"/>
        <v>-208821891</v>
      </c>
      <c r="K132" s="255"/>
      <c r="L132" s="55">
        <f t="shared" si="18"/>
        <v>4.3130192521726451E-3</v>
      </c>
      <c r="M132" s="258"/>
      <c r="N132" s="267">
        <f>VLOOKUP($A132,سود,20,0)</f>
        <v>801617050</v>
      </c>
      <c r="O132" s="267"/>
      <c r="P132" s="267">
        <f t="shared" si="25"/>
        <v>-479811322</v>
      </c>
      <c r="Q132" s="259"/>
      <c r="R132" s="267">
        <f t="shared" si="29"/>
        <v>-14210187</v>
      </c>
      <c r="S132" s="259"/>
      <c r="T132" s="255">
        <f t="shared" si="19"/>
        <v>307595541</v>
      </c>
      <c r="U132" s="260"/>
      <c r="V132" s="55">
        <f>T132/درآمدها!$J$4</f>
        <v>-3.6965719080048706E-3</v>
      </c>
    </row>
    <row r="133" spans="1:22" s="25" customFormat="1" ht="42.75" customHeight="1">
      <c r="A133" s="264" t="s">
        <v>416</v>
      </c>
      <c r="B133" s="265" t="s">
        <v>175</v>
      </c>
      <c r="C133" s="258"/>
      <c r="D133" s="267">
        <f>VLOOKUP($A133,سود,14,0)</f>
        <v>0</v>
      </c>
      <c r="E133" s="267"/>
      <c r="F133" s="267">
        <f t="shared" si="24"/>
        <v>-422289798</v>
      </c>
      <c r="G133" s="259"/>
      <c r="H133" s="267">
        <f t="shared" si="28"/>
        <v>0</v>
      </c>
      <c r="I133" s="261"/>
      <c r="J133" s="255">
        <f t="shared" si="17"/>
        <v>-422289798</v>
      </c>
      <c r="K133" s="255"/>
      <c r="L133" s="55">
        <f t="shared" si="18"/>
        <v>8.7219975839127762E-3</v>
      </c>
      <c r="M133" s="258"/>
      <c r="N133" s="267">
        <f>VLOOKUP($A133,سود,20,0)</f>
        <v>260952842</v>
      </c>
      <c r="O133" s="267"/>
      <c r="P133" s="267">
        <f t="shared" si="25"/>
        <v>-855405700</v>
      </c>
      <c r="Q133" s="259"/>
      <c r="R133" s="267">
        <f t="shared" si="29"/>
        <v>-6881579</v>
      </c>
      <c r="S133" s="259"/>
      <c r="T133" s="255">
        <f t="shared" si="19"/>
        <v>-601334437</v>
      </c>
      <c r="U133" s="260"/>
      <c r="V133" s="55">
        <f>T133/درآمدها!$J$4</f>
        <v>7.2266196704396457E-3</v>
      </c>
    </row>
    <row r="134" spans="1:22" s="25" customFormat="1" ht="42.75" customHeight="1">
      <c r="A134" s="264" t="s">
        <v>417</v>
      </c>
      <c r="B134" s="265" t="s">
        <v>104</v>
      </c>
      <c r="C134" s="258"/>
      <c r="D134" s="267">
        <f>VLOOKUP($A134,سود,14,0)</f>
        <v>0</v>
      </c>
      <c r="E134" s="267"/>
      <c r="F134" s="267">
        <f t="shared" si="24"/>
        <v>185386482</v>
      </c>
      <c r="G134" s="259"/>
      <c r="H134" s="267">
        <f t="shared" si="28"/>
        <v>-163777</v>
      </c>
      <c r="I134" s="261"/>
      <c r="J134" s="255">
        <f t="shared" si="17"/>
        <v>185222705</v>
      </c>
      <c r="K134" s="255"/>
      <c r="L134" s="55">
        <f t="shared" si="18"/>
        <v>-3.8256003179498762E-3</v>
      </c>
      <c r="M134" s="258"/>
      <c r="N134" s="267">
        <f>VLOOKUP($A134,سود,20,0)</f>
        <v>29292120</v>
      </c>
      <c r="O134" s="267"/>
      <c r="P134" s="267">
        <f t="shared" si="25"/>
        <v>162105718</v>
      </c>
      <c r="Q134" s="259"/>
      <c r="R134" s="267">
        <f t="shared" si="29"/>
        <v>-896319</v>
      </c>
      <c r="S134" s="259"/>
      <c r="T134" s="255">
        <f t="shared" si="19"/>
        <v>190501519</v>
      </c>
      <c r="U134" s="260"/>
      <c r="V134" s="55">
        <f>T134/درآمدها!$J$4</f>
        <v>-2.2893783221898398E-3</v>
      </c>
    </row>
    <row r="135" spans="1:22" s="25" customFormat="1" ht="42.75" customHeight="1">
      <c r="A135" s="264" t="s">
        <v>418</v>
      </c>
      <c r="B135" s="265" t="s">
        <v>234</v>
      </c>
      <c r="C135" s="258"/>
      <c r="D135" s="267"/>
      <c r="E135" s="267"/>
      <c r="F135" s="267">
        <f t="shared" si="24"/>
        <v>-630725429</v>
      </c>
      <c r="G135" s="259"/>
      <c r="H135" s="267">
        <f t="shared" si="28"/>
        <v>-1401967</v>
      </c>
      <c r="I135" s="261"/>
      <c r="J135" s="255">
        <f t="shared" si="17"/>
        <v>-632127396</v>
      </c>
      <c r="K135" s="255"/>
      <c r="L135" s="55">
        <f t="shared" si="18"/>
        <v>1.305599530642006E-2</v>
      </c>
      <c r="M135" s="258"/>
      <c r="N135" s="267"/>
      <c r="O135" s="267"/>
      <c r="P135" s="267">
        <f t="shared" si="25"/>
        <v>-158180918</v>
      </c>
      <c r="Q135" s="259"/>
      <c r="R135" s="267">
        <f t="shared" si="29"/>
        <v>9691369</v>
      </c>
      <c r="S135" s="259"/>
      <c r="T135" s="255">
        <f t="shared" si="19"/>
        <v>-148489549</v>
      </c>
      <c r="U135" s="260"/>
      <c r="V135" s="55">
        <f>T135/درآمدها!$J$4</f>
        <v>1.7844936688003311E-3</v>
      </c>
    </row>
    <row r="136" spans="1:22" s="25" customFormat="1" ht="42.75" customHeight="1">
      <c r="A136" s="264" t="s">
        <v>419</v>
      </c>
      <c r="B136" s="265" t="s">
        <v>137</v>
      </c>
      <c r="C136" s="258"/>
      <c r="D136" s="267">
        <f>VLOOKUP($A136,سود,14,0)</f>
        <v>0</v>
      </c>
      <c r="E136" s="267"/>
      <c r="F136" s="267">
        <f t="shared" si="24"/>
        <v>-168479035</v>
      </c>
      <c r="G136" s="259"/>
      <c r="H136" s="267">
        <f t="shared" si="28"/>
        <v>-2781200</v>
      </c>
      <c r="I136" s="261"/>
      <c r="J136" s="255">
        <f t="shared" si="17"/>
        <v>-171260235</v>
      </c>
      <c r="K136" s="255"/>
      <c r="L136" s="55">
        <f t="shared" si="18"/>
        <v>3.5372186658658858E-3</v>
      </c>
      <c r="M136" s="258"/>
      <c r="N136" s="267">
        <f>VLOOKUP($A136,سود,20,0)</f>
        <v>184668909</v>
      </c>
      <c r="O136" s="267"/>
      <c r="P136" s="267">
        <f t="shared" si="25"/>
        <v>-1380976557</v>
      </c>
      <c r="Q136" s="259"/>
      <c r="R136" s="267">
        <f t="shared" si="29"/>
        <v>-15170519</v>
      </c>
      <c r="S136" s="259"/>
      <c r="T136" s="255">
        <f t="shared" si="19"/>
        <v>-1211478167</v>
      </c>
      <c r="U136" s="260"/>
      <c r="V136" s="55">
        <f>T136/درآمدها!$J$4</f>
        <v>1.455910623650241E-2</v>
      </c>
    </row>
    <row r="137" spans="1:22" s="25" customFormat="1" ht="42.75" customHeight="1">
      <c r="A137" s="264" t="s">
        <v>420</v>
      </c>
      <c r="B137" s="265" t="s">
        <v>160</v>
      </c>
      <c r="C137" s="258"/>
      <c r="D137" s="267"/>
      <c r="E137" s="267"/>
      <c r="F137" s="267">
        <f t="shared" si="24"/>
        <v>-345196553</v>
      </c>
      <c r="G137" s="259"/>
      <c r="H137" s="267">
        <f t="shared" si="28"/>
        <v>-11081458</v>
      </c>
      <c r="I137" s="261"/>
      <c r="J137" s="255">
        <f t="shared" si="17"/>
        <v>-356278011</v>
      </c>
      <c r="K137" s="255"/>
      <c r="L137" s="55">
        <f t="shared" si="18"/>
        <v>7.3585863685564331E-3</v>
      </c>
      <c r="M137" s="258"/>
      <c r="N137" s="267"/>
      <c r="O137" s="267"/>
      <c r="P137" s="267">
        <f t="shared" si="25"/>
        <v>-869508949</v>
      </c>
      <c r="Q137" s="259"/>
      <c r="R137" s="267">
        <f t="shared" si="29"/>
        <v>-30617711</v>
      </c>
      <c r="S137" s="259"/>
      <c r="T137" s="255">
        <f t="shared" si="19"/>
        <v>-900126660</v>
      </c>
      <c r="U137" s="260"/>
      <c r="V137" s="55">
        <f>T137/درآمدها!$J$4</f>
        <v>1.0817396488209337E-2</v>
      </c>
    </row>
    <row r="138" spans="1:22" s="25" customFormat="1" ht="42.75" customHeight="1">
      <c r="A138" s="264" t="s">
        <v>421</v>
      </c>
      <c r="B138" s="265" t="s">
        <v>192</v>
      </c>
      <c r="C138" s="258"/>
      <c r="D138" s="267">
        <f>VLOOKUP($A138,سود,14,0)</f>
        <v>0</v>
      </c>
      <c r="E138" s="267"/>
      <c r="F138" s="267">
        <f t="shared" si="24"/>
        <v>1333616569</v>
      </c>
      <c r="G138" s="259"/>
      <c r="H138" s="267">
        <f t="shared" si="28"/>
        <v>-6930445</v>
      </c>
      <c r="I138" s="261"/>
      <c r="J138" s="255">
        <f t="shared" si="17"/>
        <v>1326686124</v>
      </c>
      <c r="K138" s="255"/>
      <c r="L138" s="55">
        <f t="shared" si="18"/>
        <v>-2.7401450906324301E-2</v>
      </c>
      <c r="M138" s="258"/>
      <c r="N138" s="267">
        <f>VLOOKUP($A138,سود,20,0)</f>
        <v>1775676923</v>
      </c>
      <c r="O138" s="267"/>
      <c r="P138" s="267">
        <f t="shared" si="25"/>
        <v>-3435875872</v>
      </c>
      <c r="Q138" s="259"/>
      <c r="R138" s="267">
        <f t="shared" si="29"/>
        <v>-79601994</v>
      </c>
      <c r="S138" s="259"/>
      <c r="T138" s="255">
        <f t="shared" si="19"/>
        <v>-1739800943</v>
      </c>
      <c r="U138" s="260"/>
      <c r="V138" s="55">
        <f>T138/درآمدها!$J$4</f>
        <v>2.0908298184381623E-2</v>
      </c>
    </row>
    <row r="139" spans="1:22" s="25" customFormat="1" ht="42.75" customHeight="1">
      <c r="A139" s="264" t="s">
        <v>422</v>
      </c>
      <c r="B139" s="265" t="s">
        <v>188</v>
      </c>
      <c r="C139" s="258"/>
      <c r="D139" s="267"/>
      <c r="E139" s="267"/>
      <c r="F139" s="267">
        <f t="shared" ref="F139:F173" si="30">VLOOKUP($A139,تحققنیافته,10,0)</f>
        <v>78685520</v>
      </c>
      <c r="G139" s="259"/>
      <c r="H139" s="267">
        <f t="shared" si="28"/>
        <v>-3520004</v>
      </c>
      <c r="I139" s="261"/>
      <c r="J139" s="255">
        <f t="shared" si="17"/>
        <v>75165516</v>
      </c>
      <c r="K139" s="255"/>
      <c r="L139" s="55">
        <f t="shared" si="18"/>
        <v>-1.5524728564376949E-3</v>
      </c>
      <c r="M139" s="258"/>
      <c r="N139" s="267"/>
      <c r="O139" s="267"/>
      <c r="P139" s="267">
        <f t="shared" ref="P139:P173" si="31">VLOOKUP($A139,تحققنیافته,18,0)</f>
        <v>-30754782</v>
      </c>
      <c r="Q139" s="259"/>
      <c r="R139" s="267">
        <f t="shared" si="29"/>
        <v>-5047635</v>
      </c>
      <c r="S139" s="259"/>
      <c r="T139" s="255">
        <f t="shared" si="19"/>
        <v>-35802417</v>
      </c>
      <c r="U139" s="260"/>
      <c r="V139" s="55">
        <f>T139/درآمدها!$J$4</f>
        <v>4.3026049236804772E-4</v>
      </c>
    </row>
    <row r="140" spans="1:22" s="25" customFormat="1" ht="42.75" customHeight="1">
      <c r="A140" s="264" t="s">
        <v>423</v>
      </c>
      <c r="B140" s="265" t="s">
        <v>282</v>
      </c>
      <c r="C140" s="258"/>
      <c r="D140" s="267"/>
      <c r="E140" s="267"/>
      <c r="F140" s="267">
        <f t="shared" si="30"/>
        <v>-36936411</v>
      </c>
      <c r="G140" s="259"/>
      <c r="H140" s="267"/>
      <c r="I140" s="261"/>
      <c r="J140" s="255">
        <f t="shared" ref="J140:J173" si="32">D140+F140+H140</f>
        <v>-36936411</v>
      </c>
      <c r="K140" s="255"/>
      <c r="L140" s="55">
        <f t="shared" ref="L140:L173" si="33">J140/-48416637810</f>
        <v>7.6288674040003517E-4</v>
      </c>
      <c r="M140" s="258"/>
      <c r="N140" s="267"/>
      <c r="O140" s="267"/>
      <c r="P140" s="267">
        <f t="shared" si="31"/>
        <v>-36936411</v>
      </c>
      <c r="Q140" s="259"/>
      <c r="R140" s="267"/>
      <c r="S140" s="259"/>
      <c r="T140" s="255">
        <f t="shared" ref="T140:T173" si="34">N140+P140+R140</f>
        <v>-36936411</v>
      </c>
      <c r="U140" s="260"/>
      <c r="V140" s="55">
        <f>T140/درآمدها!$J$4</f>
        <v>4.4388842192326215E-4</v>
      </c>
    </row>
    <row r="141" spans="1:22" s="25" customFormat="1" ht="42.75" customHeight="1">
      <c r="A141" s="264" t="s">
        <v>424</v>
      </c>
      <c r="B141" s="265" t="s">
        <v>229</v>
      </c>
      <c r="C141" s="258"/>
      <c r="D141" s="267"/>
      <c r="E141" s="267"/>
      <c r="F141" s="267">
        <f t="shared" si="30"/>
        <v>-880833774</v>
      </c>
      <c r="G141" s="259"/>
      <c r="H141" s="267">
        <f t="shared" ref="H141:H146" si="35">VLOOKUP($A141,فروش,10,0)</f>
        <v>-18932611</v>
      </c>
      <c r="I141" s="261"/>
      <c r="J141" s="255">
        <f t="shared" si="32"/>
        <v>-899766385</v>
      </c>
      <c r="K141" s="255"/>
      <c r="L141" s="55">
        <f t="shared" si="33"/>
        <v>1.8583826256811285E-2</v>
      </c>
      <c r="M141" s="258"/>
      <c r="N141" s="267"/>
      <c r="O141" s="267"/>
      <c r="P141" s="267">
        <f t="shared" si="31"/>
        <v>-2159010681</v>
      </c>
      <c r="Q141" s="259"/>
      <c r="R141" s="267">
        <f t="shared" ref="R141:R146" si="36">VLOOKUP($A141,فروش,18,0)</f>
        <v>-39200474</v>
      </c>
      <c r="S141" s="259"/>
      <c r="T141" s="255">
        <f t="shared" si="34"/>
        <v>-2198211155</v>
      </c>
      <c r="U141" s="260"/>
      <c r="V141" s="55">
        <f>T141/درآمدها!$J$4</f>
        <v>2.6417306236035262E-2</v>
      </c>
    </row>
    <row r="142" spans="1:22" s="25" customFormat="1" ht="42.75" customHeight="1">
      <c r="A142" s="264" t="s">
        <v>425</v>
      </c>
      <c r="B142" s="265" t="s">
        <v>203</v>
      </c>
      <c r="C142" s="258"/>
      <c r="D142" s="267"/>
      <c r="E142" s="267"/>
      <c r="F142" s="267">
        <f t="shared" si="30"/>
        <v>-587091334</v>
      </c>
      <c r="G142" s="259"/>
      <c r="H142" s="267">
        <f t="shared" si="35"/>
        <v>308669</v>
      </c>
      <c r="I142" s="261"/>
      <c r="J142" s="255">
        <f t="shared" si="32"/>
        <v>-586782665</v>
      </c>
      <c r="K142" s="255"/>
      <c r="L142" s="55">
        <f t="shared" si="33"/>
        <v>1.2119442644958001E-2</v>
      </c>
      <c r="M142" s="258"/>
      <c r="N142" s="267"/>
      <c r="O142" s="267"/>
      <c r="P142" s="267">
        <f t="shared" si="31"/>
        <v>420772480</v>
      </c>
      <c r="Q142" s="259"/>
      <c r="R142" s="267">
        <f t="shared" si="36"/>
        <v>11414291</v>
      </c>
      <c r="S142" s="259"/>
      <c r="T142" s="255">
        <f t="shared" si="34"/>
        <v>432186771</v>
      </c>
      <c r="U142" s="260"/>
      <c r="V142" s="55">
        <f>T142/درآمدها!$J$4</f>
        <v>-5.1938642266922E-3</v>
      </c>
    </row>
    <row r="143" spans="1:22" s="25" customFormat="1" ht="42.75" customHeight="1">
      <c r="A143" s="264" t="s">
        <v>426</v>
      </c>
      <c r="B143" s="265" t="s">
        <v>227</v>
      </c>
      <c r="C143" s="258"/>
      <c r="D143" s="267">
        <f>VLOOKUP($A143,سود,14,0)</f>
        <v>0</v>
      </c>
      <c r="E143" s="267"/>
      <c r="F143" s="267">
        <f t="shared" si="30"/>
        <v>922305375</v>
      </c>
      <c r="G143" s="259"/>
      <c r="H143" s="267">
        <f t="shared" si="35"/>
        <v>-16561410</v>
      </c>
      <c r="I143" s="261"/>
      <c r="J143" s="255">
        <f t="shared" si="32"/>
        <v>905743965</v>
      </c>
      <c r="K143" s="255"/>
      <c r="L143" s="55">
        <f t="shared" si="33"/>
        <v>-1.8707287535214334E-2</v>
      </c>
      <c r="M143" s="258"/>
      <c r="N143" s="267">
        <f>VLOOKUP($A143,سود,20,0)</f>
        <v>11898416</v>
      </c>
      <c r="O143" s="267"/>
      <c r="P143" s="267">
        <f t="shared" si="31"/>
        <v>-361902089</v>
      </c>
      <c r="Q143" s="259"/>
      <c r="R143" s="267">
        <f t="shared" si="36"/>
        <v>-40190531</v>
      </c>
      <c r="S143" s="259"/>
      <c r="T143" s="255">
        <f t="shared" si="34"/>
        <v>-390194204</v>
      </c>
      <c r="U143" s="260"/>
      <c r="V143" s="55">
        <f>T143/درآمدها!$J$4</f>
        <v>4.6892127515356982E-3</v>
      </c>
    </row>
    <row r="144" spans="1:22" s="25" customFormat="1" ht="42.75" customHeight="1">
      <c r="A144" s="264" t="s">
        <v>427</v>
      </c>
      <c r="B144" s="265" t="s">
        <v>152</v>
      </c>
      <c r="C144" s="258"/>
      <c r="D144" s="267"/>
      <c r="E144" s="267"/>
      <c r="F144" s="267">
        <f t="shared" si="30"/>
        <v>550142462</v>
      </c>
      <c r="G144" s="259"/>
      <c r="H144" s="267">
        <f t="shared" si="35"/>
        <v>-736813329</v>
      </c>
      <c r="I144" s="261"/>
      <c r="J144" s="255">
        <f t="shared" si="32"/>
        <v>-186670867</v>
      </c>
      <c r="K144" s="255"/>
      <c r="L144" s="55">
        <f t="shared" si="33"/>
        <v>3.8555107385305656E-3</v>
      </c>
      <c r="M144" s="258"/>
      <c r="N144" s="267"/>
      <c r="O144" s="267"/>
      <c r="P144" s="267">
        <f t="shared" si="31"/>
        <v>-1275199252</v>
      </c>
      <c r="Q144" s="259"/>
      <c r="R144" s="267">
        <f t="shared" si="36"/>
        <v>-775955589</v>
      </c>
      <c r="S144" s="259"/>
      <c r="T144" s="255">
        <f t="shared" si="34"/>
        <v>-2051154841</v>
      </c>
      <c r="U144" s="260"/>
      <c r="V144" s="55">
        <f>T144/درآمدها!$J$4</f>
        <v>2.4650036666847511E-2</v>
      </c>
    </row>
    <row r="145" spans="1:22" s="25" customFormat="1" ht="42.75" customHeight="1">
      <c r="A145" s="264" t="s">
        <v>428</v>
      </c>
      <c r="B145" s="265" t="s">
        <v>99</v>
      </c>
      <c r="C145" s="258"/>
      <c r="D145" s="267"/>
      <c r="E145" s="267"/>
      <c r="F145" s="267">
        <f t="shared" si="30"/>
        <v>298917043</v>
      </c>
      <c r="G145" s="259"/>
      <c r="H145" s="267">
        <f t="shared" si="35"/>
        <v>2412816</v>
      </c>
      <c r="I145" s="261"/>
      <c r="J145" s="255">
        <f t="shared" si="32"/>
        <v>301329859</v>
      </c>
      <c r="K145" s="255"/>
      <c r="L145" s="55">
        <f t="shared" si="33"/>
        <v>-6.2236841017854231E-3</v>
      </c>
      <c r="M145" s="258"/>
      <c r="N145" s="267"/>
      <c r="O145" s="267"/>
      <c r="P145" s="267">
        <f t="shared" si="31"/>
        <v>-151115975</v>
      </c>
      <c r="Q145" s="259"/>
      <c r="R145" s="267">
        <f t="shared" si="36"/>
        <v>-23661457</v>
      </c>
      <c r="S145" s="259"/>
      <c r="T145" s="255">
        <f t="shared" si="34"/>
        <v>-174777432</v>
      </c>
      <c r="U145" s="260"/>
      <c r="V145" s="55">
        <f>T145/درآمدها!$J$4</f>
        <v>2.1004119343993725E-3</v>
      </c>
    </row>
    <row r="146" spans="1:22" s="25" customFormat="1" ht="42.75" customHeight="1">
      <c r="A146" s="264" t="s">
        <v>429</v>
      </c>
      <c r="B146" s="265" t="s">
        <v>180</v>
      </c>
      <c r="C146" s="258"/>
      <c r="D146" s="267">
        <f>VLOOKUP($A146,سود,14,0)</f>
        <v>0</v>
      </c>
      <c r="E146" s="267"/>
      <c r="F146" s="267">
        <f t="shared" si="30"/>
        <v>-944224739</v>
      </c>
      <c r="G146" s="259"/>
      <c r="H146" s="267">
        <f t="shared" si="35"/>
        <v>-7307317</v>
      </c>
      <c r="I146" s="261"/>
      <c r="J146" s="255">
        <f t="shared" si="32"/>
        <v>-951532056</v>
      </c>
      <c r="K146" s="255"/>
      <c r="L146" s="55">
        <f t="shared" si="33"/>
        <v>1.9652997379414686E-2</v>
      </c>
      <c r="M146" s="258"/>
      <c r="N146" s="267">
        <f>VLOOKUP($A146,سود,20,0)</f>
        <v>409811720</v>
      </c>
      <c r="O146" s="267"/>
      <c r="P146" s="267">
        <f t="shared" si="31"/>
        <v>-1278426770</v>
      </c>
      <c r="Q146" s="259"/>
      <c r="R146" s="267">
        <f t="shared" si="36"/>
        <v>-7925549</v>
      </c>
      <c r="S146" s="259"/>
      <c r="T146" s="255">
        <f t="shared" si="34"/>
        <v>-876540599</v>
      </c>
      <c r="U146" s="260"/>
      <c r="V146" s="55">
        <f>T146/درآمدها!$J$4</f>
        <v>1.0533947741749488E-2</v>
      </c>
    </row>
    <row r="147" spans="1:22" s="25" customFormat="1" ht="42.75" customHeight="1">
      <c r="A147" s="264" t="s">
        <v>430</v>
      </c>
      <c r="B147" s="265" t="s">
        <v>284</v>
      </c>
      <c r="C147" s="258"/>
      <c r="D147" s="267"/>
      <c r="E147" s="267"/>
      <c r="F147" s="267">
        <f t="shared" si="30"/>
        <v>103176833</v>
      </c>
      <c r="G147" s="259"/>
      <c r="H147" s="267"/>
      <c r="I147" s="261"/>
      <c r="J147" s="255">
        <f t="shared" si="32"/>
        <v>103176833</v>
      </c>
      <c r="K147" s="255"/>
      <c r="L147" s="55">
        <f t="shared" si="33"/>
        <v>-2.1310201960923814E-3</v>
      </c>
      <c r="M147" s="258"/>
      <c r="N147" s="267"/>
      <c r="O147" s="267"/>
      <c r="P147" s="267">
        <f t="shared" si="31"/>
        <v>103176833</v>
      </c>
      <c r="Q147" s="259"/>
      <c r="R147" s="267"/>
      <c r="S147" s="259"/>
      <c r="T147" s="255">
        <f t="shared" si="34"/>
        <v>103176833</v>
      </c>
      <c r="U147" s="260"/>
      <c r="V147" s="55">
        <f>T147/درآمدها!$J$4</f>
        <v>-1.2399418443608385E-3</v>
      </c>
    </row>
    <row r="148" spans="1:22" s="25" customFormat="1" ht="42.75" customHeight="1">
      <c r="A148" s="264" t="s">
        <v>431</v>
      </c>
      <c r="B148" s="265" t="s">
        <v>214</v>
      </c>
      <c r="C148" s="258"/>
      <c r="D148" s="267"/>
      <c r="E148" s="267"/>
      <c r="F148" s="267">
        <f t="shared" si="30"/>
        <v>473453133</v>
      </c>
      <c r="G148" s="259"/>
      <c r="H148" s="267">
        <f>VLOOKUP($A148,فروش,10,0)</f>
        <v>-6834639</v>
      </c>
      <c r="I148" s="261"/>
      <c r="J148" s="255">
        <f t="shared" si="32"/>
        <v>466618494</v>
      </c>
      <c r="K148" s="255"/>
      <c r="L148" s="55">
        <f t="shared" si="33"/>
        <v>-9.6375650005094803E-3</v>
      </c>
      <c r="M148" s="258"/>
      <c r="N148" s="267"/>
      <c r="O148" s="267"/>
      <c r="P148" s="267">
        <f t="shared" si="31"/>
        <v>-208956821</v>
      </c>
      <c r="Q148" s="259"/>
      <c r="R148" s="267">
        <f>VLOOKUP($A148,فروش,18,0)</f>
        <v>-31697129</v>
      </c>
      <c r="S148" s="259"/>
      <c r="T148" s="255">
        <f t="shared" si="34"/>
        <v>-240653950</v>
      </c>
      <c r="U148" s="260"/>
      <c r="V148" s="55">
        <f>T148/درآمدها!$J$4</f>
        <v>2.8920920902439501E-3</v>
      </c>
    </row>
    <row r="149" spans="1:22" s="25" customFormat="1" ht="42.75" customHeight="1">
      <c r="A149" s="264" t="s">
        <v>432</v>
      </c>
      <c r="B149" s="265" t="s">
        <v>276</v>
      </c>
      <c r="C149" s="258"/>
      <c r="D149" s="267"/>
      <c r="E149" s="267"/>
      <c r="F149" s="267">
        <f t="shared" si="30"/>
        <v>-137275362</v>
      </c>
      <c r="G149" s="259"/>
      <c r="H149" s="267"/>
      <c r="I149" s="261"/>
      <c r="J149" s="255">
        <f t="shared" si="32"/>
        <v>-137275362</v>
      </c>
      <c r="K149" s="255"/>
      <c r="L149" s="55">
        <f t="shared" si="33"/>
        <v>2.8352931597337614E-3</v>
      </c>
      <c r="M149" s="258"/>
      <c r="N149" s="267"/>
      <c r="O149" s="267"/>
      <c r="P149" s="267">
        <f t="shared" si="31"/>
        <v>-137275362</v>
      </c>
      <c r="Q149" s="259"/>
      <c r="R149" s="267"/>
      <c r="S149" s="259"/>
      <c r="T149" s="255">
        <f t="shared" si="34"/>
        <v>-137275362</v>
      </c>
      <c r="U149" s="260"/>
      <c r="V149" s="55">
        <f>T149/درآمدها!$J$4</f>
        <v>1.6497256272983466E-3</v>
      </c>
    </row>
    <row r="150" spans="1:22" s="25" customFormat="1" ht="42.75" customHeight="1">
      <c r="A150" s="264" t="s">
        <v>433</v>
      </c>
      <c r="B150" s="265" t="s">
        <v>182</v>
      </c>
      <c r="C150" s="258"/>
      <c r="D150" s="267">
        <f>VLOOKUP($A150,سود,14,0)</f>
        <v>0</v>
      </c>
      <c r="E150" s="267"/>
      <c r="F150" s="267">
        <f t="shared" si="30"/>
        <v>-443797395</v>
      </c>
      <c r="G150" s="259"/>
      <c r="H150" s="267">
        <f t="shared" ref="H150:H166" si="37">VLOOKUP($A150,فروش,10,0)</f>
        <v>-5680343</v>
      </c>
      <c r="I150" s="261"/>
      <c r="J150" s="255">
        <f t="shared" si="32"/>
        <v>-449477738</v>
      </c>
      <c r="K150" s="255"/>
      <c r="L150" s="55">
        <f t="shared" si="33"/>
        <v>9.28353884802725E-3</v>
      </c>
      <c r="M150" s="258"/>
      <c r="N150" s="267">
        <f>VLOOKUP($A150,سود,20,0)</f>
        <v>164464255</v>
      </c>
      <c r="O150" s="267"/>
      <c r="P150" s="267">
        <f t="shared" si="31"/>
        <v>-1993484563</v>
      </c>
      <c r="Q150" s="259"/>
      <c r="R150" s="267">
        <f t="shared" ref="R150:R166" si="38">VLOOKUP($A150,فروش,18,0)</f>
        <v>-30679227</v>
      </c>
      <c r="S150" s="259"/>
      <c r="T150" s="255">
        <f t="shared" si="34"/>
        <v>-1859699535</v>
      </c>
      <c r="U150" s="260"/>
      <c r="V150" s="55">
        <f>T150/درآمدها!$J$4</f>
        <v>2.2349196077620384E-2</v>
      </c>
    </row>
    <row r="151" spans="1:22" s="25" customFormat="1" ht="42.75" customHeight="1">
      <c r="A151" s="264" t="s">
        <v>434</v>
      </c>
      <c r="B151" s="265" t="s">
        <v>213</v>
      </c>
      <c r="C151" s="258"/>
      <c r="D151" s="267"/>
      <c r="E151" s="267"/>
      <c r="F151" s="267">
        <f t="shared" si="30"/>
        <v>4197601</v>
      </c>
      <c r="G151" s="259"/>
      <c r="H151" s="267">
        <f t="shared" si="37"/>
        <v>-130174791</v>
      </c>
      <c r="I151" s="261"/>
      <c r="J151" s="255">
        <f t="shared" si="32"/>
        <v>-125977190</v>
      </c>
      <c r="K151" s="255"/>
      <c r="L151" s="55">
        <f t="shared" si="33"/>
        <v>2.6019400705676551E-3</v>
      </c>
      <c r="M151" s="258"/>
      <c r="N151" s="267"/>
      <c r="O151" s="267"/>
      <c r="P151" s="267">
        <f t="shared" si="31"/>
        <v>-6566658</v>
      </c>
      <c r="Q151" s="259"/>
      <c r="R151" s="267">
        <f t="shared" si="38"/>
        <v>-134325766</v>
      </c>
      <c r="S151" s="259"/>
      <c r="T151" s="255">
        <f t="shared" si="34"/>
        <v>-140892424</v>
      </c>
      <c r="U151" s="260"/>
      <c r="V151" s="55">
        <f>T151/درآمدها!$J$4</f>
        <v>1.6931941695770914E-3</v>
      </c>
    </row>
    <row r="152" spans="1:22" s="25" customFormat="1" ht="42.75" customHeight="1">
      <c r="A152" s="264" t="s">
        <v>435</v>
      </c>
      <c r="B152" s="265" t="s">
        <v>125</v>
      </c>
      <c r="C152" s="258"/>
      <c r="D152" s="267"/>
      <c r="E152" s="267"/>
      <c r="F152" s="267">
        <f t="shared" si="30"/>
        <v>627560100</v>
      </c>
      <c r="G152" s="259"/>
      <c r="H152" s="267">
        <f t="shared" si="37"/>
        <v>-3977123</v>
      </c>
      <c r="I152" s="261"/>
      <c r="J152" s="255">
        <f t="shared" si="32"/>
        <v>623582977</v>
      </c>
      <c r="K152" s="255"/>
      <c r="L152" s="55">
        <f t="shared" si="33"/>
        <v>-1.2879518388846175E-2</v>
      </c>
      <c r="M152" s="258"/>
      <c r="N152" s="267"/>
      <c r="O152" s="267"/>
      <c r="P152" s="267">
        <f t="shared" si="31"/>
        <v>176159134</v>
      </c>
      <c r="Q152" s="259"/>
      <c r="R152" s="267">
        <f t="shared" si="38"/>
        <v>-14226368</v>
      </c>
      <c r="S152" s="259"/>
      <c r="T152" s="255">
        <f t="shared" si="34"/>
        <v>161932766</v>
      </c>
      <c r="U152" s="260"/>
      <c r="V152" s="55">
        <f>T152/درآمدها!$J$4</f>
        <v>-1.9460493862657332E-3</v>
      </c>
    </row>
    <row r="153" spans="1:22" s="25" customFormat="1" ht="42.75" customHeight="1">
      <c r="A153" s="264" t="s">
        <v>436</v>
      </c>
      <c r="B153" s="265" t="s">
        <v>184</v>
      </c>
      <c r="C153" s="258"/>
      <c r="D153" s="267">
        <f>VLOOKUP($A153,سود,14,0)</f>
        <v>0</v>
      </c>
      <c r="E153" s="267"/>
      <c r="F153" s="267">
        <f t="shared" si="30"/>
        <v>70023173</v>
      </c>
      <c r="G153" s="259"/>
      <c r="H153" s="267">
        <f t="shared" si="37"/>
        <v>-14392647</v>
      </c>
      <c r="I153" s="261"/>
      <c r="J153" s="255">
        <f t="shared" si="32"/>
        <v>55630526</v>
      </c>
      <c r="K153" s="255"/>
      <c r="L153" s="55">
        <f t="shared" si="33"/>
        <v>-1.1489960583035371E-3</v>
      </c>
      <c r="M153" s="258"/>
      <c r="N153" s="267">
        <f>VLOOKUP($A153,سود,20,0)</f>
        <v>511296430</v>
      </c>
      <c r="O153" s="267"/>
      <c r="P153" s="267">
        <f t="shared" si="31"/>
        <v>-1055026834</v>
      </c>
      <c r="Q153" s="259"/>
      <c r="R153" s="267">
        <f t="shared" si="38"/>
        <v>-33606786</v>
      </c>
      <c r="S153" s="259"/>
      <c r="T153" s="255">
        <f t="shared" si="34"/>
        <v>-577337190</v>
      </c>
      <c r="U153" s="260"/>
      <c r="V153" s="55">
        <f>T153/درآمدها!$J$4</f>
        <v>6.9382294394198336E-3</v>
      </c>
    </row>
    <row r="154" spans="1:22" s="25" customFormat="1" ht="42.75" customHeight="1">
      <c r="A154" s="264" t="s">
        <v>437</v>
      </c>
      <c r="B154" s="265" t="s">
        <v>107</v>
      </c>
      <c r="C154" s="258"/>
      <c r="D154" s="267"/>
      <c r="E154" s="267"/>
      <c r="F154" s="267">
        <f t="shared" si="30"/>
        <v>460643473</v>
      </c>
      <c r="G154" s="259"/>
      <c r="H154" s="267">
        <f t="shared" si="37"/>
        <v>-5666168</v>
      </c>
      <c r="I154" s="261"/>
      <c r="J154" s="255">
        <f t="shared" si="32"/>
        <v>454977305</v>
      </c>
      <c r="K154" s="255"/>
      <c r="L154" s="55">
        <f t="shared" si="33"/>
        <v>-9.3971272186526913E-3</v>
      </c>
      <c r="M154" s="258"/>
      <c r="N154" s="267"/>
      <c r="O154" s="267"/>
      <c r="P154" s="267">
        <f t="shared" si="31"/>
        <v>191102732</v>
      </c>
      <c r="Q154" s="259"/>
      <c r="R154" s="267">
        <f t="shared" si="38"/>
        <v>-10158436</v>
      </c>
      <c r="S154" s="259"/>
      <c r="T154" s="255">
        <f t="shared" si="34"/>
        <v>180944296</v>
      </c>
      <c r="U154" s="260"/>
      <c r="V154" s="55">
        <f>T154/درآمدها!$J$4</f>
        <v>-2.1745230744658877E-3</v>
      </c>
    </row>
    <row r="155" spans="1:22" s="25" customFormat="1" ht="42.75" customHeight="1">
      <c r="A155" s="264" t="s">
        <v>438</v>
      </c>
      <c r="B155" s="265" t="s">
        <v>164</v>
      </c>
      <c r="C155" s="258"/>
      <c r="D155" s="267">
        <f>VLOOKUP($A155,سود,14,0)</f>
        <v>0</v>
      </c>
      <c r="E155" s="267"/>
      <c r="F155" s="267">
        <f t="shared" si="30"/>
        <v>164743043</v>
      </c>
      <c r="G155" s="259"/>
      <c r="H155" s="267">
        <f t="shared" si="37"/>
        <v>1274151</v>
      </c>
      <c r="I155" s="261"/>
      <c r="J155" s="255">
        <f t="shared" si="32"/>
        <v>166017194</v>
      </c>
      <c r="K155" s="255"/>
      <c r="L155" s="55">
        <f t="shared" si="33"/>
        <v>-3.4289285978819188E-3</v>
      </c>
      <c r="M155" s="258"/>
      <c r="N155" s="267">
        <f>VLOOKUP($A155,سود,20,0)</f>
        <v>103310800</v>
      </c>
      <c r="O155" s="267"/>
      <c r="P155" s="267">
        <f t="shared" si="31"/>
        <v>238205171</v>
      </c>
      <c r="Q155" s="259"/>
      <c r="R155" s="267">
        <f t="shared" si="38"/>
        <v>1414421</v>
      </c>
      <c r="S155" s="259"/>
      <c r="T155" s="255">
        <f t="shared" si="34"/>
        <v>342930392</v>
      </c>
      <c r="U155" s="260"/>
      <c r="V155" s="55">
        <f>T155/درآمدها!$J$4</f>
        <v>-4.1212133613741106E-3</v>
      </c>
    </row>
    <row r="156" spans="1:22" s="25" customFormat="1" ht="42.75" customHeight="1">
      <c r="A156" s="264" t="s">
        <v>439</v>
      </c>
      <c r="B156" s="265" t="s">
        <v>146</v>
      </c>
      <c r="C156" s="258"/>
      <c r="D156" s="267"/>
      <c r="E156" s="267"/>
      <c r="F156" s="267">
        <f t="shared" si="30"/>
        <v>-585670311</v>
      </c>
      <c r="G156" s="259"/>
      <c r="H156" s="267">
        <f t="shared" si="37"/>
        <v>0</v>
      </c>
      <c r="I156" s="261"/>
      <c r="J156" s="255">
        <f t="shared" si="32"/>
        <v>-585670311</v>
      </c>
      <c r="K156" s="255"/>
      <c r="L156" s="55">
        <f t="shared" si="33"/>
        <v>1.2096468021970648E-2</v>
      </c>
      <c r="M156" s="258"/>
      <c r="N156" s="267"/>
      <c r="O156" s="267"/>
      <c r="P156" s="267">
        <f t="shared" si="31"/>
        <v>-781342141</v>
      </c>
      <c r="Q156" s="259"/>
      <c r="R156" s="267">
        <f t="shared" si="38"/>
        <v>3533508</v>
      </c>
      <c r="S156" s="259"/>
      <c r="T156" s="255">
        <f t="shared" si="34"/>
        <v>-777808633</v>
      </c>
      <c r="U156" s="260"/>
      <c r="V156" s="55">
        <f>T156/درآمدها!$J$4</f>
        <v>9.3474227006153845E-3</v>
      </c>
    </row>
    <row r="157" spans="1:22" s="25" customFormat="1" ht="42.75" customHeight="1">
      <c r="A157" s="264" t="s">
        <v>440</v>
      </c>
      <c r="B157" s="265" t="s">
        <v>141</v>
      </c>
      <c r="C157" s="258"/>
      <c r="D157" s="267"/>
      <c r="E157" s="267"/>
      <c r="F157" s="267">
        <f t="shared" si="30"/>
        <v>96982072</v>
      </c>
      <c r="G157" s="259"/>
      <c r="H157" s="267">
        <f t="shared" si="37"/>
        <v>-8240874</v>
      </c>
      <c r="I157" s="261"/>
      <c r="J157" s="255">
        <f t="shared" si="32"/>
        <v>88741198</v>
      </c>
      <c r="K157" s="255"/>
      <c r="L157" s="55">
        <f t="shared" si="33"/>
        <v>-1.832865767099411E-3</v>
      </c>
      <c r="M157" s="258"/>
      <c r="N157" s="267"/>
      <c r="O157" s="267"/>
      <c r="P157" s="267">
        <f t="shared" si="31"/>
        <v>-413155334</v>
      </c>
      <c r="Q157" s="259"/>
      <c r="R157" s="267">
        <f t="shared" si="38"/>
        <v>-18713705</v>
      </c>
      <c r="S157" s="259"/>
      <c r="T157" s="255">
        <f t="shared" si="34"/>
        <v>-431869039</v>
      </c>
      <c r="U157" s="260"/>
      <c r="V157" s="55">
        <f>T157/درآمدها!$J$4</f>
        <v>5.1900458384878207E-3</v>
      </c>
    </row>
    <row r="158" spans="1:22" s="25" customFormat="1" ht="42.75" customHeight="1">
      <c r="A158" s="264" t="s">
        <v>441</v>
      </c>
      <c r="B158" s="265" t="s">
        <v>200</v>
      </c>
      <c r="C158" s="258"/>
      <c r="D158" s="267">
        <f>VLOOKUP($A158,سود,14,0)</f>
        <v>0</v>
      </c>
      <c r="E158" s="267"/>
      <c r="F158" s="267">
        <f t="shared" si="30"/>
        <v>-3844120280</v>
      </c>
      <c r="G158" s="259"/>
      <c r="H158" s="267">
        <f t="shared" si="37"/>
        <v>-57632953</v>
      </c>
      <c r="I158" s="261"/>
      <c r="J158" s="255">
        <f t="shared" si="32"/>
        <v>-3901753233</v>
      </c>
      <c r="K158" s="255"/>
      <c r="L158" s="55">
        <f t="shared" si="33"/>
        <v>8.0587033909945094E-2</v>
      </c>
      <c r="M158" s="258"/>
      <c r="N158" s="267">
        <f>VLOOKUP($A158,سود,20,0)</f>
        <v>8673171519</v>
      </c>
      <c r="O158" s="267"/>
      <c r="P158" s="267">
        <f t="shared" si="31"/>
        <v>-8940262932</v>
      </c>
      <c r="Q158" s="259"/>
      <c r="R158" s="267">
        <f t="shared" si="38"/>
        <v>-65810293</v>
      </c>
      <c r="S158" s="259"/>
      <c r="T158" s="255">
        <f t="shared" si="34"/>
        <v>-332901706</v>
      </c>
      <c r="U158" s="260"/>
      <c r="V158" s="55">
        <f>T158/درآمدها!$J$4</f>
        <v>4.0006922419154843E-3</v>
      </c>
    </row>
    <row r="159" spans="1:22" s="25" customFormat="1" ht="42.75" customHeight="1">
      <c r="A159" s="264" t="s">
        <v>442</v>
      </c>
      <c r="B159" s="265" t="s">
        <v>106</v>
      </c>
      <c r="C159" s="258"/>
      <c r="D159" s="267"/>
      <c r="E159" s="267"/>
      <c r="F159" s="267">
        <f t="shared" si="30"/>
        <v>-432104041</v>
      </c>
      <c r="G159" s="259"/>
      <c r="H159" s="267">
        <f t="shared" si="37"/>
        <v>0</v>
      </c>
      <c r="I159" s="261"/>
      <c r="J159" s="255">
        <f t="shared" si="32"/>
        <v>-432104041</v>
      </c>
      <c r="K159" s="255"/>
      <c r="L159" s="55">
        <f t="shared" si="33"/>
        <v>8.9247015188393154E-3</v>
      </c>
      <c r="M159" s="258"/>
      <c r="N159" s="267"/>
      <c r="O159" s="267"/>
      <c r="P159" s="267">
        <f t="shared" si="31"/>
        <v>-968162363</v>
      </c>
      <c r="Q159" s="259"/>
      <c r="R159" s="267">
        <f t="shared" si="38"/>
        <v>-16713617</v>
      </c>
      <c r="S159" s="259"/>
      <c r="T159" s="255">
        <f t="shared" si="34"/>
        <v>-984875980</v>
      </c>
      <c r="U159" s="260"/>
      <c r="V159" s="55">
        <f>T159/درآمدها!$J$4</f>
        <v>1.1835883149348926E-2</v>
      </c>
    </row>
    <row r="160" spans="1:22" s="25" customFormat="1" ht="42.75" customHeight="1">
      <c r="A160" s="264" t="s">
        <v>443</v>
      </c>
      <c r="B160" s="265" t="s">
        <v>204</v>
      </c>
      <c r="C160" s="258"/>
      <c r="D160" s="267"/>
      <c r="E160" s="267"/>
      <c r="F160" s="267">
        <f t="shared" si="30"/>
        <v>-187503757</v>
      </c>
      <c r="G160" s="259"/>
      <c r="H160" s="267">
        <f t="shared" si="37"/>
        <v>-8480525</v>
      </c>
      <c r="I160" s="261"/>
      <c r="J160" s="255">
        <f t="shared" si="32"/>
        <v>-195984282</v>
      </c>
      <c r="K160" s="255"/>
      <c r="L160" s="55">
        <f t="shared" si="33"/>
        <v>4.0478705433676619E-3</v>
      </c>
      <c r="M160" s="258"/>
      <c r="N160" s="267"/>
      <c r="O160" s="267"/>
      <c r="P160" s="267">
        <f t="shared" si="31"/>
        <v>-1020554305</v>
      </c>
      <c r="Q160" s="259"/>
      <c r="R160" s="267">
        <f t="shared" si="38"/>
        <v>-39552202</v>
      </c>
      <c r="S160" s="259"/>
      <c r="T160" s="255">
        <f t="shared" si="34"/>
        <v>-1060106507</v>
      </c>
      <c r="U160" s="260"/>
      <c r="V160" s="55">
        <f>T160/درآمدها!$J$4</f>
        <v>1.2739976400598631E-2</v>
      </c>
    </row>
    <row r="161" spans="1:22" s="25" customFormat="1" ht="42.75" customHeight="1">
      <c r="A161" s="264" t="s">
        <v>444</v>
      </c>
      <c r="B161" s="265" t="s">
        <v>105</v>
      </c>
      <c r="C161" s="258"/>
      <c r="D161" s="267"/>
      <c r="E161" s="267"/>
      <c r="F161" s="267">
        <f t="shared" si="30"/>
        <v>-122910783</v>
      </c>
      <c r="G161" s="259"/>
      <c r="H161" s="267">
        <f t="shared" si="37"/>
        <v>-12201793</v>
      </c>
      <c r="I161" s="261"/>
      <c r="J161" s="255">
        <f t="shared" si="32"/>
        <v>-135112576</v>
      </c>
      <c r="K161" s="255"/>
      <c r="L161" s="55">
        <f t="shared" si="33"/>
        <v>2.7906228542803478E-3</v>
      </c>
      <c r="M161" s="258"/>
      <c r="N161" s="267"/>
      <c r="O161" s="267"/>
      <c r="P161" s="267">
        <f t="shared" si="31"/>
        <v>-1227924152</v>
      </c>
      <c r="Q161" s="259"/>
      <c r="R161" s="267">
        <f t="shared" si="38"/>
        <v>-46280562</v>
      </c>
      <c r="S161" s="259"/>
      <c r="T161" s="255">
        <f t="shared" si="34"/>
        <v>-1274204714</v>
      </c>
      <c r="U161" s="260"/>
      <c r="V161" s="55">
        <f>T161/درآمدها!$J$4</f>
        <v>1.5312931180688929E-2</v>
      </c>
    </row>
    <row r="162" spans="1:22" s="25" customFormat="1" ht="42.75" customHeight="1">
      <c r="A162" s="264" t="s">
        <v>445</v>
      </c>
      <c r="B162" s="265" t="s">
        <v>216</v>
      </c>
      <c r="C162" s="258"/>
      <c r="D162" s="267">
        <f>VLOOKUP($A162,سود,14,0)</f>
        <v>0</v>
      </c>
      <c r="E162" s="267"/>
      <c r="F162" s="267">
        <f t="shared" si="30"/>
        <v>50222414</v>
      </c>
      <c r="G162" s="259"/>
      <c r="H162" s="267">
        <f t="shared" si="37"/>
        <v>-207101308</v>
      </c>
      <c r="I162" s="261"/>
      <c r="J162" s="255">
        <f t="shared" si="32"/>
        <v>-156878894</v>
      </c>
      <c r="K162" s="255"/>
      <c r="L162" s="55">
        <f t="shared" si="33"/>
        <v>3.2401856282469523E-3</v>
      </c>
      <c r="M162" s="258"/>
      <c r="N162" s="267">
        <f>VLOOKUP($A162,سود,20,0)</f>
        <v>879427500</v>
      </c>
      <c r="O162" s="267"/>
      <c r="P162" s="267">
        <f t="shared" si="31"/>
        <v>-2297540592</v>
      </c>
      <c r="Q162" s="259"/>
      <c r="R162" s="267">
        <f t="shared" si="38"/>
        <v>-245228059</v>
      </c>
      <c r="S162" s="259"/>
      <c r="T162" s="255">
        <f t="shared" si="34"/>
        <v>-1663341151</v>
      </c>
      <c r="U162" s="260"/>
      <c r="V162" s="55">
        <f>T162/درآمدها!$J$4</f>
        <v>1.9989432071172604E-2</v>
      </c>
    </row>
    <row r="163" spans="1:22" s="25" customFormat="1" ht="42.75" customHeight="1">
      <c r="A163" s="264" t="s">
        <v>446</v>
      </c>
      <c r="B163" s="265" t="s">
        <v>187</v>
      </c>
      <c r="C163" s="258"/>
      <c r="D163" s="267">
        <f>VLOOKUP($A163,سود,14,0)</f>
        <v>0</v>
      </c>
      <c r="E163" s="267"/>
      <c r="F163" s="267">
        <f t="shared" si="30"/>
        <v>-872476900</v>
      </c>
      <c r="G163" s="259"/>
      <c r="H163" s="267">
        <f t="shared" si="37"/>
        <v>-2243656</v>
      </c>
      <c r="I163" s="261"/>
      <c r="J163" s="255">
        <f t="shared" si="32"/>
        <v>-874720556</v>
      </c>
      <c r="K163" s="255"/>
      <c r="L163" s="55">
        <f t="shared" si="33"/>
        <v>1.8066528275520501E-2</v>
      </c>
      <c r="M163" s="258"/>
      <c r="N163" s="267">
        <f>VLOOKUP($A163,سود,20,0)</f>
        <v>104864651</v>
      </c>
      <c r="O163" s="267"/>
      <c r="P163" s="267">
        <f t="shared" si="31"/>
        <v>-872314335</v>
      </c>
      <c r="Q163" s="259"/>
      <c r="R163" s="267">
        <f t="shared" si="38"/>
        <v>28426998</v>
      </c>
      <c r="S163" s="259"/>
      <c r="T163" s="255">
        <f t="shared" si="34"/>
        <v>-739022686</v>
      </c>
      <c r="U163" s="260"/>
      <c r="V163" s="55">
        <f>T163/درآمدها!$J$4</f>
        <v>8.881307224300446E-3</v>
      </c>
    </row>
    <row r="164" spans="1:22" s="25" customFormat="1" ht="42.75" customHeight="1">
      <c r="A164" s="264" t="s">
        <v>447</v>
      </c>
      <c r="B164" s="265" t="s">
        <v>185</v>
      </c>
      <c r="C164" s="258"/>
      <c r="D164" s="267"/>
      <c r="E164" s="267"/>
      <c r="F164" s="267">
        <f t="shared" si="30"/>
        <v>-1197541040</v>
      </c>
      <c r="G164" s="259"/>
      <c r="H164" s="267">
        <f t="shared" si="37"/>
        <v>-15822038</v>
      </c>
      <c r="I164" s="261"/>
      <c r="J164" s="255">
        <f t="shared" si="32"/>
        <v>-1213363078</v>
      </c>
      <c r="K164" s="255"/>
      <c r="L164" s="55">
        <f t="shared" si="33"/>
        <v>2.5060870247983046E-2</v>
      </c>
      <c r="M164" s="258"/>
      <c r="N164" s="267"/>
      <c r="O164" s="267"/>
      <c r="P164" s="267">
        <f t="shared" si="31"/>
        <v>-88417049</v>
      </c>
      <c r="Q164" s="259"/>
      <c r="R164" s="267">
        <f t="shared" si="38"/>
        <v>-9941702</v>
      </c>
      <c r="S164" s="259"/>
      <c r="T164" s="255">
        <f t="shared" si="34"/>
        <v>-98358751</v>
      </c>
      <c r="U164" s="260"/>
      <c r="V164" s="55">
        <f>T164/درآمدها!$J$4</f>
        <v>1.1820398783122996E-3</v>
      </c>
    </row>
    <row r="165" spans="1:22" s="25" customFormat="1" ht="42.75" customHeight="1">
      <c r="A165" s="264" t="s">
        <v>448</v>
      </c>
      <c r="B165" s="265" t="s">
        <v>130</v>
      </c>
      <c r="C165" s="258"/>
      <c r="D165" s="267"/>
      <c r="E165" s="267"/>
      <c r="F165" s="267">
        <f t="shared" si="30"/>
        <v>-717215672</v>
      </c>
      <c r="G165" s="259"/>
      <c r="H165" s="267">
        <f t="shared" si="37"/>
        <v>-6788388</v>
      </c>
      <c r="I165" s="261"/>
      <c r="J165" s="255">
        <f t="shared" si="32"/>
        <v>-724004060</v>
      </c>
      <c r="K165" s="255"/>
      <c r="L165" s="55">
        <f t="shared" si="33"/>
        <v>1.4953621167194385E-2</v>
      </c>
      <c r="M165" s="258"/>
      <c r="N165" s="267"/>
      <c r="O165" s="267"/>
      <c r="P165" s="267">
        <f t="shared" si="31"/>
        <v>-1221993276</v>
      </c>
      <c r="Q165" s="259"/>
      <c r="R165" s="267">
        <f t="shared" si="38"/>
        <v>-22676363</v>
      </c>
      <c r="S165" s="259"/>
      <c r="T165" s="255">
        <f t="shared" si="34"/>
        <v>-1244669639</v>
      </c>
      <c r="U165" s="260"/>
      <c r="V165" s="55">
        <f>T165/درآمدها!$J$4</f>
        <v>1.4957989336633339E-2</v>
      </c>
    </row>
    <row r="166" spans="1:22" s="25" customFormat="1" ht="42.75" customHeight="1">
      <c r="A166" s="264" t="s">
        <v>449</v>
      </c>
      <c r="B166" s="265" t="s">
        <v>181</v>
      </c>
      <c r="C166" s="258"/>
      <c r="D166" s="267"/>
      <c r="E166" s="267"/>
      <c r="F166" s="267">
        <f t="shared" si="30"/>
        <v>-1643121744</v>
      </c>
      <c r="G166" s="259"/>
      <c r="H166" s="267">
        <f t="shared" si="37"/>
        <v>-6086825</v>
      </c>
      <c r="I166" s="261"/>
      <c r="J166" s="255">
        <f t="shared" si="32"/>
        <v>-1649208569</v>
      </c>
      <c r="K166" s="255"/>
      <c r="L166" s="55">
        <f t="shared" si="33"/>
        <v>3.4062847888610956E-2</v>
      </c>
      <c r="M166" s="258"/>
      <c r="N166" s="267"/>
      <c r="O166" s="267"/>
      <c r="P166" s="267">
        <f t="shared" si="31"/>
        <v>-1592255046</v>
      </c>
      <c r="Q166" s="259"/>
      <c r="R166" s="267">
        <f t="shared" si="38"/>
        <v>13126383</v>
      </c>
      <c r="S166" s="259"/>
      <c r="T166" s="255">
        <f t="shared" si="34"/>
        <v>-1579128663</v>
      </c>
      <c r="U166" s="260"/>
      <c r="V166" s="55">
        <f>T166/درآمدها!$J$4</f>
        <v>1.8977396862755853E-2</v>
      </c>
    </row>
    <row r="167" spans="1:22" s="25" customFormat="1" ht="42.75" customHeight="1">
      <c r="A167" s="264" t="s">
        <v>450</v>
      </c>
      <c r="B167" s="265" t="s">
        <v>286</v>
      </c>
      <c r="C167" s="258"/>
      <c r="D167" s="267"/>
      <c r="E167" s="267"/>
      <c r="F167" s="267">
        <f t="shared" si="30"/>
        <v>-11368601</v>
      </c>
      <c r="G167" s="259"/>
      <c r="H167" s="267"/>
      <c r="I167" s="261"/>
      <c r="J167" s="255">
        <f t="shared" si="32"/>
        <v>-11368601</v>
      </c>
      <c r="K167" s="255"/>
      <c r="L167" s="55">
        <f t="shared" si="33"/>
        <v>2.3480773375081246E-4</v>
      </c>
      <c r="M167" s="258"/>
      <c r="N167" s="267"/>
      <c r="O167" s="267"/>
      <c r="P167" s="267">
        <f t="shared" si="31"/>
        <v>-11368601</v>
      </c>
      <c r="Q167" s="259"/>
      <c r="R167" s="267"/>
      <c r="S167" s="259"/>
      <c r="T167" s="255">
        <f t="shared" si="34"/>
        <v>-11368601</v>
      </c>
      <c r="U167" s="260"/>
      <c r="V167" s="55">
        <f>T167/درآمدها!$J$4</f>
        <v>1.3662373307913485E-4</v>
      </c>
    </row>
    <row r="168" spans="1:22" s="25" customFormat="1" ht="42.75" customHeight="1">
      <c r="A168" s="264" t="s">
        <v>451</v>
      </c>
      <c r="B168" s="265" t="s">
        <v>158</v>
      </c>
      <c r="C168" s="258"/>
      <c r="D168" s="267">
        <f>VLOOKUP($A168,سود,14,0)</f>
        <v>0</v>
      </c>
      <c r="E168" s="267"/>
      <c r="F168" s="267">
        <f t="shared" si="30"/>
        <v>-272721356</v>
      </c>
      <c r="G168" s="259"/>
      <c r="H168" s="267">
        <f t="shared" ref="H168:H173" si="39">VLOOKUP($A168,فروش,10,0)</f>
        <v>-11603224</v>
      </c>
      <c r="I168" s="261"/>
      <c r="J168" s="255">
        <f t="shared" si="32"/>
        <v>-284324580</v>
      </c>
      <c r="K168" s="255"/>
      <c r="L168" s="55">
        <f t="shared" si="33"/>
        <v>5.8724560989915631E-3</v>
      </c>
      <c r="M168" s="258"/>
      <c r="N168" s="267">
        <f>VLOOKUP($A168,سود,20,0)</f>
        <v>2279501463</v>
      </c>
      <c r="O168" s="267"/>
      <c r="P168" s="267">
        <f t="shared" si="31"/>
        <v>-1121289558</v>
      </c>
      <c r="Q168" s="259"/>
      <c r="R168" s="267">
        <f t="shared" ref="R168:R173" si="40">VLOOKUP($A168,فروش,18,0)</f>
        <v>-34863122</v>
      </c>
      <c r="S168" s="259"/>
      <c r="T168" s="255">
        <f t="shared" si="34"/>
        <v>1123348783</v>
      </c>
      <c r="U168" s="260"/>
      <c r="V168" s="55">
        <f>T168/درآمدها!$J$4</f>
        <v>-1.3499999189290131E-2</v>
      </c>
    </row>
    <row r="169" spans="1:22" s="25" customFormat="1" ht="42.75" customHeight="1">
      <c r="A169" s="264" t="s">
        <v>452</v>
      </c>
      <c r="B169" s="265" t="s">
        <v>122</v>
      </c>
      <c r="C169" s="258"/>
      <c r="D169" s="267"/>
      <c r="E169" s="267"/>
      <c r="F169" s="267">
        <f t="shared" si="30"/>
        <v>1564069673</v>
      </c>
      <c r="G169" s="259"/>
      <c r="H169" s="267">
        <f t="shared" si="39"/>
        <v>0</v>
      </c>
      <c r="I169" s="261"/>
      <c r="J169" s="255">
        <f t="shared" si="32"/>
        <v>1564069673</v>
      </c>
      <c r="K169" s="255"/>
      <c r="L169" s="55">
        <f t="shared" si="33"/>
        <v>-3.2304384272568307E-2</v>
      </c>
      <c r="M169" s="258"/>
      <c r="N169" s="267"/>
      <c r="O169" s="267"/>
      <c r="P169" s="267">
        <f t="shared" si="31"/>
        <v>1553946449</v>
      </c>
      <c r="Q169" s="259"/>
      <c r="R169" s="267">
        <f t="shared" si="40"/>
        <v>3612767</v>
      </c>
      <c r="S169" s="259"/>
      <c r="T169" s="255">
        <f t="shared" si="34"/>
        <v>1557559216</v>
      </c>
      <c r="U169" s="260"/>
      <c r="V169" s="55">
        <f>T169/درآمدها!$J$4</f>
        <v>-1.871818305363435E-2</v>
      </c>
    </row>
    <row r="170" spans="1:22" s="25" customFormat="1" ht="42.75" customHeight="1">
      <c r="A170" s="264" t="s">
        <v>453</v>
      </c>
      <c r="B170" s="265" t="s">
        <v>177</v>
      </c>
      <c r="C170" s="258"/>
      <c r="D170" s="267"/>
      <c r="E170" s="267"/>
      <c r="F170" s="267">
        <f t="shared" si="30"/>
        <v>-378391752</v>
      </c>
      <c r="G170" s="259"/>
      <c r="H170" s="267">
        <f t="shared" si="39"/>
        <v>0</v>
      </c>
      <c r="I170" s="261"/>
      <c r="J170" s="255">
        <f t="shared" si="32"/>
        <v>-378391752</v>
      </c>
      <c r="K170" s="255"/>
      <c r="L170" s="55">
        <f t="shared" si="33"/>
        <v>7.8153248369891293E-3</v>
      </c>
      <c r="M170" s="258"/>
      <c r="N170" s="267"/>
      <c r="O170" s="267"/>
      <c r="P170" s="267">
        <f t="shared" si="31"/>
        <v>-788963810</v>
      </c>
      <c r="Q170" s="259"/>
      <c r="R170" s="267">
        <f t="shared" si="40"/>
        <v>-763568</v>
      </c>
      <c r="S170" s="259"/>
      <c r="T170" s="255">
        <f t="shared" si="34"/>
        <v>-789727378</v>
      </c>
      <c r="U170" s="260"/>
      <c r="V170" s="55">
        <f>T170/درآمدها!$J$4</f>
        <v>9.4906578652163998E-3</v>
      </c>
    </row>
    <row r="171" spans="1:22" s="25" customFormat="1" ht="42.75" customHeight="1">
      <c r="A171" s="264" t="s">
        <v>454</v>
      </c>
      <c r="B171" s="265" t="s">
        <v>161</v>
      </c>
      <c r="C171" s="258"/>
      <c r="D171" s="267">
        <f>VLOOKUP($A171,سود,14,0)</f>
        <v>0</v>
      </c>
      <c r="E171" s="267"/>
      <c r="F171" s="267">
        <f t="shared" si="30"/>
        <v>-469254880</v>
      </c>
      <c r="G171" s="259"/>
      <c r="H171" s="267">
        <f t="shared" si="39"/>
        <v>0</v>
      </c>
      <c r="I171" s="261"/>
      <c r="J171" s="255">
        <f t="shared" si="32"/>
        <v>-469254880</v>
      </c>
      <c r="K171" s="255"/>
      <c r="L171" s="55">
        <f t="shared" si="33"/>
        <v>9.6920170673866959E-3</v>
      </c>
      <c r="M171" s="258"/>
      <c r="N171" s="267">
        <f>VLOOKUP($A171,سود,20,0)</f>
        <v>-3176492</v>
      </c>
      <c r="O171" s="267"/>
      <c r="P171" s="267">
        <f t="shared" si="31"/>
        <v>-2823922637</v>
      </c>
      <c r="Q171" s="259"/>
      <c r="R171" s="267">
        <f t="shared" si="40"/>
        <v>-4917381</v>
      </c>
      <c r="S171" s="259"/>
      <c r="T171" s="255">
        <f t="shared" si="34"/>
        <v>-2832016510</v>
      </c>
      <c r="U171" s="260"/>
      <c r="V171" s="55">
        <f>T171/درآمدها!$J$4</f>
        <v>3.403414964936697E-2</v>
      </c>
    </row>
    <row r="172" spans="1:22" s="25" customFormat="1" ht="42.75" customHeight="1">
      <c r="A172" s="264" t="s">
        <v>455</v>
      </c>
      <c r="B172" s="265" t="s">
        <v>149</v>
      </c>
      <c r="C172" s="258"/>
      <c r="D172" s="267"/>
      <c r="E172" s="267"/>
      <c r="F172" s="267">
        <f t="shared" si="30"/>
        <v>-157953488</v>
      </c>
      <c r="G172" s="259"/>
      <c r="H172" s="267">
        <f t="shared" si="39"/>
        <v>-739982</v>
      </c>
      <c r="I172" s="261"/>
      <c r="J172" s="255">
        <f t="shared" si="32"/>
        <v>-158693470</v>
      </c>
      <c r="K172" s="255"/>
      <c r="L172" s="55">
        <f t="shared" si="33"/>
        <v>3.2776639844913674E-3</v>
      </c>
      <c r="M172" s="258"/>
      <c r="N172" s="267"/>
      <c r="O172" s="267"/>
      <c r="P172" s="267">
        <f t="shared" si="31"/>
        <v>-53745925</v>
      </c>
      <c r="Q172" s="259"/>
      <c r="R172" s="267">
        <f t="shared" si="40"/>
        <v>2389087</v>
      </c>
      <c r="S172" s="259"/>
      <c r="T172" s="255">
        <f t="shared" si="34"/>
        <v>-51356838</v>
      </c>
      <c r="U172" s="260"/>
      <c r="V172" s="55">
        <f>T172/درآمدها!$J$4</f>
        <v>6.1718789556431514E-4</v>
      </c>
    </row>
    <row r="173" spans="1:22" s="25" customFormat="1" ht="42.75" customHeight="1">
      <c r="A173" s="264" t="s">
        <v>456</v>
      </c>
      <c r="B173" s="265" t="s">
        <v>143</v>
      </c>
      <c r="C173" s="258"/>
      <c r="D173" s="267"/>
      <c r="E173" s="267"/>
      <c r="F173" s="267">
        <f t="shared" si="30"/>
        <v>-752455532</v>
      </c>
      <c r="G173" s="259"/>
      <c r="H173" s="267">
        <f t="shared" si="39"/>
        <v>497351</v>
      </c>
      <c r="I173" s="261"/>
      <c r="J173" s="255">
        <f t="shared" si="32"/>
        <v>-751958181</v>
      </c>
      <c r="K173" s="255"/>
      <c r="L173" s="55">
        <f t="shared" si="33"/>
        <v>1.5530987177401446E-2</v>
      </c>
      <c r="M173" s="258"/>
      <c r="N173" s="267"/>
      <c r="O173" s="267"/>
      <c r="P173" s="267">
        <f t="shared" si="31"/>
        <v>-398636158</v>
      </c>
      <c r="Q173" s="259"/>
      <c r="R173" s="267">
        <f t="shared" si="40"/>
        <v>3318874</v>
      </c>
      <c r="S173" s="259"/>
      <c r="T173" s="255">
        <f t="shared" si="34"/>
        <v>-395317284</v>
      </c>
      <c r="U173" s="260"/>
      <c r="V173" s="55">
        <f>T173/درآمدها!$J$4</f>
        <v>4.750780073184426E-3</v>
      </c>
    </row>
    <row r="174" spans="1:22" s="43" customFormat="1" ht="25.5" customHeight="1" thickBot="1">
      <c r="A174" s="110"/>
      <c r="D174" s="232">
        <f>SUM(D11:D173)</f>
        <v>10211730387</v>
      </c>
      <c r="E174" s="56"/>
      <c r="F174" s="34">
        <f>SUM(F11:F173)</f>
        <v>-56024550278</v>
      </c>
      <c r="G174" s="56"/>
      <c r="H174" s="34">
        <f>SUM(H11:H173)</f>
        <v>-3443339116</v>
      </c>
      <c r="I174" s="56"/>
      <c r="J174" s="34">
        <f>SUM(J11:J173)</f>
        <v>-49256159007</v>
      </c>
      <c r="K174" s="57"/>
      <c r="L174" s="53">
        <f>SUM(L11:L173)</f>
        <v>1.0173395187062451</v>
      </c>
      <c r="M174" s="58"/>
      <c r="N174" s="34">
        <f>SUM(N11:N173)</f>
        <v>51102470812</v>
      </c>
      <c r="O174" s="56"/>
      <c r="P174" s="34">
        <f>SUM(P11:P173)</f>
        <v>-132223205844</v>
      </c>
      <c r="Q174" s="56"/>
      <c r="R174" s="34">
        <f>SUM(R11:R173)</f>
        <v>-4707424197</v>
      </c>
      <c r="S174" s="31"/>
      <c r="T174" s="34">
        <f>SUM(T11:T173)</f>
        <v>-85828159229</v>
      </c>
      <c r="U174" s="35"/>
      <c r="V174" s="53">
        <f>SUM(V11:V173)</f>
        <v>1.0314517606147302</v>
      </c>
    </row>
    <row r="175" spans="1:22" ht="25.5" customHeight="1" thickTop="1">
      <c r="E175" s="31"/>
      <c r="G175" s="31"/>
      <c r="I175" s="31"/>
      <c r="K175" s="1"/>
      <c r="M175" s="29"/>
      <c r="O175" s="31"/>
      <c r="P175" s="46"/>
      <c r="Q175" s="31"/>
      <c r="R175" s="46"/>
      <c r="S175" s="31"/>
      <c r="T175" s="46"/>
      <c r="U175" s="46"/>
    </row>
    <row r="176" spans="1:22" s="52" customFormat="1" ht="33">
      <c r="A176" s="110"/>
    </row>
    <row r="177" spans="1:18" s="52" customFormat="1" ht="33">
      <c r="A177" s="110"/>
      <c r="F177" s="267">
        <f>F174-'درآمد ناشی از تغییر قیمت اوراق '!J170</f>
        <v>0</v>
      </c>
    </row>
    <row r="178" spans="1:18" s="52" customFormat="1" ht="33">
      <c r="A178" s="110"/>
    </row>
    <row r="179" spans="1:18" s="52" customFormat="1" ht="33">
      <c r="A179" s="110"/>
    </row>
    <row r="180" spans="1:18" s="52" customFormat="1" ht="33">
      <c r="A180" s="110"/>
    </row>
    <row r="181" spans="1:18" s="52" customFormat="1" ht="33">
      <c r="A181" s="110"/>
    </row>
    <row r="182" spans="1:18" s="52" customFormat="1" ht="33">
      <c r="A182" s="110"/>
    </row>
    <row r="183" spans="1:18" ht="33">
      <c r="P183" s="52"/>
      <c r="Q183" s="52"/>
      <c r="R183" s="52"/>
    </row>
    <row r="184" spans="1:18" ht="33">
      <c r="P184" s="52"/>
      <c r="Q184" s="52"/>
      <c r="R184" s="52"/>
    </row>
    <row r="185" spans="1:18" ht="33">
      <c r="P185" s="52"/>
      <c r="Q185" s="52"/>
      <c r="R185" s="52"/>
    </row>
  </sheetData>
  <autoFilter ref="B10:V10" xr:uid="{00000000-0009-0000-0000-000009000000}">
    <sortState xmlns:xlrd2="http://schemas.microsoft.com/office/spreadsheetml/2017/richdata2" ref="B13:V153">
      <sortCondition ref="B10"/>
    </sortState>
  </autoFilter>
  <mergeCells count="23">
    <mergeCell ref="B1:V1"/>
    <mergeCell ref="B2:V2"/>
    <mergeCell ref="B3:V3"/>
    <mergeCell ref="D8:D9"/>
    <mergeCell ref="F8:F9"/>
    <mergeCell ref="H8:H9"/>
    <mergeCell ref="N8:N9"/>
    <mergeCell ref="P8:P9"/>
    <mergeCell ref="R8:R9"/>
    <mergeCell ref="J8:L9"/>
    <mergeCell ref="T8:V9"/>
    <mergeCell ref="B5:V5"/>
    <mergeCell ref="O8:O10"/>
    <mergeCell ref="Q8:Q10"/>
    <mergeCell ref="S8:S10"/>
    <mergeCell ref="I8:I10"/>
    <mergeCell ref="N7:V7"/>
    <mergeCell ref="D7:L7"/>
    <mergeCell ref="M8:M10"/>
    <mergeCell ref="B8:B10"/>
    <mergeCell ref="C8:C10"/>
    <mergeCell ref="E8:E10"/>
    <mergeCell ref="G8:G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Q19"/>
  <sheetViews>
    <sheetView rightToLeft="1" view="pageBreakPreview" zoomScale="90" zoomScaleNormal="100" zoomScaleSheetLayoutView="90" workbookViewId="0">
      <selection activeCell="Q12" sqref="Q12"/>
    </sheetView>
  </sheetViews>
  <sheetFormatPr defaultColWidth="9.140625" defaultRowHeight="21.75"/>
  <cols>
    <col min="1" max="1" width="34.42578125" style="23" bestFit="1" customWidth="1"/>
    <col min="2" max="2" width="0.42578125" style="23" customWidth="1"/>
    <col min="3" max="3" width="18.140625" style="23" bestFit="1" customWidth="1"/>
    <col min="4" max="4" width="0.7109375" style="23" customWidth="1"/>
    <col min="5" max="5" width="20" style="23" bestFit="1" customWidth="1"/>
    <col min="6" max="6" width="0.5703125" style="23" customWidth="1"/>
    <col min="7" max="7" width="17" style="23" bestFit="1" customWidth="1"/>
    <col min="8" max="8" width="0.5703125" style="23" customWidth="1"/>
    <col min="9" max="9" width="20.42578125" style="23" bestFit="1" customWidth="1"/>
    <col min="10" max="10" width="0.42578125" style="23" customWidth="1"/>
    <col min="11" max="11" width="18.140625" style="23" bestFit="1" customWidth="1"/>
    <col min="12" max="12" width="0.5703125" style="23" customWidth="1"/>
    <col min="13" max="13" width="17.7109375" style="23" bestFit="1" customWidth="1"/>
    <col min="14" max="14" width="0.85546875" style="23" customWidth="1"/>
    <col min="15" max="15" width="19.28515625" style="23" bestFit="1" customWidth="1"/>
    <col min="16" max="16" width="0.5703125" style="23" customWidth="1"/>
    <col min="17" max="17" width="19.28515625" style="23" bestFit="1" customWidth="1"/>
    <col min="18" max="18" width="9.140625" style="23"/>
    <col min="19" max="19" width="12.7109375" style="23" bestFit="1" customWidth="1"/>
    <col min="20" max="16384" width="9.140625" style="23"/>
  </cols>
  <sheetData>
    <row r="1" spans="1:17" ht="21" customHeight="1">
      <c r="A1" s="322" t="s">
        <v>97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</row>
    <row r="2" spans="1:17" ht="18" customHeight="1">
      <c r="A2" s="322" t="s">
        <v>57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</row>
    <row r="3" spans="1:17" ht="19.5" customHeight="1">
      <c r="A3" s="322" t="str">
        <f>' سهام'!A3:W3</f>
        <v>برای ماه منتهی به 1401/05/31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</row>
    <row r="4" spans="1:17">
      <c r="A4" s="307" t="s">
        <v>29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</row>
    <row r="5" spans="1:17" ht="4.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22.5" customHeight="1" thickBot="1">
      <c r="A6" s="154"/>
      <c r="B6" s="155"/>
      <c r="C6" s="359" t="str">
        <f>'درآمد سرمایه گذاری در سهام '!D7</f>
        <v>طی مرداد ماه</v>
      </c>
      <c r="D6" s="359"/>
      <c r="E6" s="359"/>
      <c r="F6" s="359"/>
      <c r="G6" s="359"/>
      <c r="H6" s="359"/>
      <c r="I6" s="359"/>
      <c r="J6" s="179"/>
      <c r="K6" s="360" t="s">
        <v>263</v>
      </c>
      <c r="L6" s="359"/>
      <c r="M6" s="359"/>
      <c r="N6" s="359"/>
      <c r="O6" s="359"/>
      <c r="P6" s="359"/>
      <c r="Q6" s="359"/>
    </row>
    <row r="7" spans="1:17" ht="15.75" customHeight="1">
      <c r="A7" s="353"/>
      <c r="B7" s="354"/>
      <c r="C7" s="356" t="s">
        <v>15</v>
      </c>
      <c r="D7" s="356"/>
      <c r="E7" s="356" t="s">
        <v>13</v>
      </c>
      <c r="F7" s="353"/>
      <c r="G7" s="356" t="s">
        <v>14</v>
      </c>
      <c r="H7" s="353"/>
      <c r="I7" s="356" t="s">
        <v>2</v>
      </c>
      <c r="J7" s="180"/>
      <c r="K7" s="356" t="s">
        <v>15</v>
      </c>
      <c r="L7" s="356"/>
      <c r="M7" s="356" t="s">
        <v>13</v>
      </c>
      <c r="N7" s="353"/>
      <c r="O7" s="356" t="s">
        <v>14</v>
      </c>
      <c r="P7" s="353"/>
      <c r="Q7" s="356" t="s">
        <v>2</v>
      </c>
    </row>
    <row r="8" spans="1:17" ht="12" customHeight="1">
      <c r="A8" s="354"/>
      <c r="B8" s="354"/>
      <c r="C8" s="357"/>
      <c r="D8" s="357"/>
      <c r="E8" s="357"/>
      <c r="F8" s="354"/>
      <c r="G8" s="357"/>
      <c r="H8" s="354"/>
      <c r="I8" s="357"/>
      <c r="J8" s="180"/>
      <c r="K8" s="357"/>
      <c r="L8" s="357"/>
      <c r="M8" s="357"/>
      <c r="N8" s="354"/>
      <c r="O8" s="357"/>
      <c r="P8" s="354"/>
      <c r="Q8" s="357"/>
    </row>
    <row r="9" spans="1:17" ht="14.25" customHeight="1" thickBot="1">
      <c r="A9" s="355"/>
      <c r="B9" s="355"/>
      <c r="C9" s="156" t="s">
        <v>65</v>
      </c>
      <c r="D9" s="358"/>
      <c r="E9" s="156" t="s">
        <v>62</v>
      </c>
      <c r="F9" s="355"/>
      <c r="G9" s="156" t="s">
        <v>63</v>
      </c>
      <c r="H9" s="355"/>
      <c r="I9" s="359"/>
      <c r="J9" s="157"/>
      <c r="K9" s="156" t="s">
        <v>65</v>
      </c>
      <c r="L9" s="358"/>
      <c r="M9" s="156" t="s">
        <v>62</v>
      </c>
      <c r="N9" s="355"/>
      <c r="O9" s="156" t="s">
        <v>63</v>
      </c>
      <c r="P9" s="355"/>
      <c r="Q9" s="359"/>
    </row>
    <row r="10" spans="1:17" ht="21" customHeight="1">
      <c r="A10" s="98"/>
      <c r="B10" s="131"/>
      <c r="C10" s="110">
        <v>0</v>
      </c>
      <c r="D10" s="110"/>
      <c r="E10" s="110">
        <v>0</v>
      </c>
      <c r="F10" s="110"/>
      <c r="G10" s="110">
        <v>0</v>
      </c>
      <c r="H10" s="110"/>
      <c r="I10" s="110">
        <v>0</v>
      </c>
      <c r="J10" s="110"/>
      <c r="K10" s="110">
        <v>0</v>
      </c>
      <c r="L10" s="110"/>
      <c r="M10" s="110">
        <v>0</v>
      </c>
      <c r="N10" s="110"/>
      <c r="O10" s="110">
        <v>0</v>
      </c>
      <c r="P10" s="110"/>
      <c r="Q10" s="110">
        <v>0</v>
      </c>
    </row>
    <row r="11" spans="1:17" ht="21" customHeight="1" thickBot="1">
      <c r="A11" s="158" t="s">
        <v>2</v>
      </c>
      <c r="B11" s="159"/>
      <c r="C11" s="160">
        <f>SUM(C10:C10)</f>
        <v>0</v>
      </c>
      <c r="D11" s="161" t="e">
        <f>SUM(#REF!)</f>
        <v>#REF!</v>
      </c>
      <c r="E11" s="160">
        <f>SUM(E10:E10)</f>
        <v>0</v>
      </c>
      <c r="F11" s="161" t="e">
        <f>SUM(#REF!)</f>
        <v>#REF!</v>
      </c>
      <c r="G11" s="160">
        <f>SUM(G10:G10)</f>
        <v>0</v>
      </c>
      <c r="H11" s="161" t="e">
        <f>SUM(#REF!)</f>
        <v>#REF!</v>
      </c>
      <c r="I11" s="160">
        <f>SUM(I10:I10)</f>
        <v>0</v>
      </c>
      <c r="J11" s="161" t="e">
        <f>SUM(#REF!)</f>
        <v>#REF!</v>
      </c>
      <c r="K11" s="160">
        <v>0</v>
      </c>
      <c r="L11" s="161" t="e">
        <v>#REF!</v>
      </c>
      <c r="M11" s="160">
        <f>SUM(M10)</f>
        <v>0</v>
      </c>
      <c r="N11" s="161" t="e">
        <v>#REF!</v>
      </c>
      <c r="O11" s="160">
        <v>0</v>
      </c>
      <c r="P11" s="161" t="e">
        <v>#REF!</v>
      </c>
      <c r="Q11" s="160">
        <f>SUM(Q10)</f>
        <v>0</v>
      </c>
    </row>
    <row r="12" spans="1:17" ht="22.5" thickTop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7" s="110" customFormat="1"/>
    <row r="14" spans="1:17" s="110" customFormat="1"/>
    <row r="15" spans="1:17" s="110" customFormat="1"/>
    <row r="17" spans="9:17">
      <c r="I17" s="124"/>
      <c r="O17" s="162"/>
      <c r="Q17" s="162"/>
    </row>
    <row r="18" spans="9:17">
      <c r="O18" s="124"/>
      <c r="Q18" s="124"/>
    </row>
    <row r="19" spans="9:17">
      <c r="I19" s="124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59999389629810485"/>
    <pageSetUpPr fitToPage="1"/>
  </sheetPr>
  <dimension ref="A1:N12"/>
  <sheetViews>
    <sheetView rightToLeft="1" view="pageBreakPreview" zoomScale="90" zoomScaleNormal="100" zoomScaleSheetLayoutView="90" workbookViewId="0">
      <selection activeCell="K8" sqref="K8"/>
    </sheetView>
  </sheetViews>
  <sheetFormatPr defaultColWidth="9.140625" defaultRowHeight="21.75"/>
  <cols>
    <col min="1" max="1" width="32.140625" style="23" customWidth="1"/>
    <col min="2" max="2" width="0.7109375" style="23" customWidth="1"/>
    <col min="3" max="3" width="22.85546875" style="23" customWidth="1"/>
    <col min="4" max="4" width="0.7109375" style="23" customWidth="1"/>
    <col min="5" max="5" width="18.42578125" style="112" customWidth="1"/>
    <col min="6" max="6" width="1.42578125" style="112" customWidth="1"/>
    <col min="7" max="7" width="21.7109375" style="112" customWidth="1"/>
    <col min="8" max="8" width="1.42578125" style="112" customWidth="1"/>
    <col min="9" max="9" width="26.140625" style="112" customWidth="1"/>
    <col min="10" max="10" width="1.28515625" style="23" customWidth="1"/>
    <col min="11" max="11" width="22" style="23" customWidth="1"/>
    <col min="12" max="12" width="0.7109375" style="23" customWidth="1"/>
    <col min="13" max="13" width="13.42578125" style="23" bestFit="1" customWidth="1"/>
    <col min="14" max="14" width="11.28515625" style="23" bestFit="1" customWidth="1"/>
    <col min="15" max="16384" width="9.140625" style="23"/>
  </cols>
  <sheetData>
    <row r="1" spans="1:14" ht="22.5">
      <c r="A1" s="322" t="s">
        <v>94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</row>
    <row r="2" spans="1:14" ht="22.5">
      <c r="A2" s="322" t="s">
        <v>57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</row>
    <row r="3" spans="1:14" ht="22.5">
      <c r="A3" s="322" t="str">
        <f>' سهام'!A3:W3</f>
        <v>برای ماه منتهی به 1401/05/31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</row>
    <row r="4" spans="1:14">
      <c r="A4" s="307" t="s">
        <v>30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</row>
    <row r="5" spans="1:14" ht="22.5" thickBot="1">
      <c r="A5" s="88"/>
      <c r="B5" s="88"/>
      <c r="C5" s="88"/>
      <c r="D5" s="30"/>
      <c r="E5" s="89"/>
      <c r="F5" s="89"/>
      <c r="G5" s="89"/>
      <c r="H5" s="89"/>
      <c r="I5" s="89"/>
      <c r="J5" s="88"/>
      <c r="K5" s="88"/>
      <c r="L5" s="88"/>
    </row>
    <row r="6" spans="1:14" ht="37.5" customHeight="1" thickBot="1">
      <c r="A6" s="361" t="s">
        <v>20</v>
      </c>
      <c r="B6" s="361"/>
      <c r="C6" s="361"/>
      <c r="D6" s="187"/>
      <c r="E6" s="362" t="s">
        <v>262</v>
      </c>
      <c r="F6" s="362"/>
      <c r="G6" s="362"/>
      <c r="H6" s="362"/>
      <c r="I6" s="361" t="s">
        <v>263</v>
      </c>
      <c r="J6" s="361"/>
      <c r="K6" s="361"/>
      <c r="L6" s="361"/>
      <c r="M6" s="163"/>
    </row>
    <row r="7" spans="1:14" ht="37.5">
      <c r="A7" s="164" t="s">
        <v>16</v>
      </c>
      <c r="B7" s="187"/>
      <c r="C7" s="164" t="s">
        <v>9</v>
      </c>
      <c r="D7" s="186"/>
      <c r="E7" s="165" t="s">
        <v>17</v>
      </c>
      <c r="F7" s="166"/>
      <c r="G7" s="165" t="s">
        <v>18</v>
      </c>
      <c r="H7" s="167"/>
      <c r="I7" s="165" t="s">
        <v>17</v>
      </c>
      <c r="J7" s="188"/>
      <c r="K7" s="164" t="s">
        <v>18</v>
      </c>
      <c r="L7" s="188"/>
      <c r="M7" s="159"/>
    </row>
    <row r="8" spans="1:14" ht="27" customHeight="1" thickBot="1">
      <c r="A8" s="168" t="s">
        <v>240</v>
      </c>
      <c r="B8" s="131"/>
      <c r="C8" s="99" t="s">
        <v>241</v>
      </c>
      <c r="D8" s="131"/>
      <c r="E8" s="102">
        <v>9832450</v>
      </c>
      <c r="F8" s="131"/>
      <c r="G8" s="169">
        <f>E8/E9</f>
        <v>1</v>
      </c>
      <c r="H8" s="131"/>
      <c r="I8" s="102">
        <v>9859561</v>
      </c>
      <c r="J8" s="131"/>
      <c r="K8" s="169">
        <f>I8/I9</f>
        <v>1</v>
      </c>
      <c r="L8" s="188"/>
      <c r="M8" s="104"/>
      <c r="N8" s="124"/>
    </row>
    <row r="9" spans="1:14" ht="22.5" thickBot="1">
      <c r="A9" s="158" t="s">
        <v>2</v>
      </c>
      <c r="B9" s="159"/>
      <c r="D9" s="170"/>
      <c r="E9" s="171">
        <f>SUM(E8:E8)</f>
        <v>9832450</v>
      </c>
      <c r="F9" s="131"/>
      <c r="G9" s="172">
        <f>SUM(G8:G8)</f>
        <v>1</v>
      </c>
      <c r="H9" s="131"/>
      <c r="I9" s="171">
        <f>SUM(I8:I8)</f>
        <v>9859561</v>
      </c>
      <c r="J9" s="131"/>
      <c r="K9" s="172">
        <f>SUM(K8:K8)</f>
        <v>1</v>
      </c>
      <c r="L9" s="188"/>
      <c r="M9" s="159"/>
    </row>
    <row r="10" spans="1:14" ht="22.5" thickTop="1">
      <c r="F10" s="131"/>
      <c r="H10" s="131"/>
      <c r="J10" s="131"/>
    </row>
    <row r="12" spans="1:14">
      <c r="E12" s="110"/>
      <c r="I12" s="110"/>
    </row>
  </sheetData>
  <autoFilter ref="A7:M7" xr:uid="{00000000-0009-0000-0000-00000B000000}">
    <sortState xmlns:xlrd2="http://schemas.microsoft.com/office/spreadsheetml/2017/richdata2" ref="A8:M15">
      <sortCondition descending="1" ref="I7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ageMargins left="0.7" right="0.7" top="0.75" bottom="0.75" header="0.3" footer="0.3"/>
  <pageSetup paperSize="9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39997558519241921"/>
  </sheetPr>
  <dimension ref="A1:E15"/>
  <sheetViews>
    <sheetView rightToLeft="1" view="pageBreakPreview" zoomScaleNormal="100" zoomScaleSheetLayoutView="100" workbookViewId="0">
      <selection activeCell="E9" sqref="E9"/>
    </sheetView>
  </sheetViews>
  <sheetFormatPr defaultColWidth="9.140625" defaultRowHeight="18"/>
  <cols>
    <col min="1" max="1" width="32.42578125" style="30" customWidth="1"/>
    <col min="2" max="2" width="1.42578125" style="30" customWidth="1"/>
    <col min="3" max="3" width="17.7109375" style="30" bestFit="1" customWidth="1"/>
    <col min="4" max="4" width="0.85546875" style="30" customWidth="1"/>
    <col min="5" max="5" width="18.140625" style="30" customWidth="1"/>
    <col min="6" max="16384" width="9.140625" style="30"/>
  </cols>
  <sheetData>
    <row r="1" spans="1:5" s="22" customFormat="1" ht="18.75">
      <c r="A1" s="304" t="s">
        <v>94</v>
      </c>
      <c r="B1" s="304"/>
      <c r="C1" s="304"/>
      <c r="D1" s="304"/>
      <c r="E1" s="304"/>
    </row>
    <row r="2" spans="1:5" s="22" customFormat="1" ht="18.75">
      <c r="A2" s="304" t="s">
        <v>57</v>
      </c>
      <c r="B2" s="304"/>
      <c r="C2" s="304"/>
      <c r="D2" s="304"/>
      <c r="E2" s="304"/>
    </row>
    <row r="3" spans="1:5" s="22" customFormat="1" ht="18.75">
      <c r="A3" s="304" t="str">
        <f>' سهام'!A3:W3</f>
        <v>برای ماه منتهی به 1401/05/31</v>
      </c>
      <c r="B3" s="304"/>
      <c r="C3" s="304"/>
      <c r="D3" s="304"/>
      <c r="E3" s="304"/>
    </row>
    <row r="4" spans="1:5" ht="18.75">
      <c r="A4" s="307" t="s">
        <v>31</v>
      </c>
      <c r="B4" s="307"/>
      <c r="C4" s="307"/>
      <c r="D4" s="307"/>
      <c r="E4" s="307"/>
    </row>
    <row r="5" spans="1:5" ht="49.5" customHeight="1" thickBot="1">
      <c r="A5" s="154"/>
      <c r="B5" s="155"/>
      <c r="C5" s="185" t="s">
        <v>262</v>
      </c>
      <c r="D5" s="188"/>
      <c r="E5" s="191" t="s">
        <v>263</v>
      </c>
    </row>
    <row r="6" spans="1:5" ht="16.5" customHeight="1">
      <c r="A6" s="353"/>
      <c r="B6" s="354"/>
      <c r="C6" s="356" t="s">
        <v>6</v>
      </c>
      <c r="D6" s="269"/>
      <c r="E6" s="356" t="s">
        <v>6</v>
      </c>
    </row>
    <row r="7" spans="1:5" ht="18.75" thickBot="1">
      <c r="A7" s="355"/>
      <c r="B7" s="355"/>
      <c r="C7" s="359"/>
      <c r="D7" s="157"/>
      <c r="E7" s="359"/>
    </row>
    <row r="8" spans="1:5">
      <c r="A8" s="173" t="s">
        <v>258</v>
      </c>
      <c r="B8" s="131"/>
      <c r="C8" s="102">
        <v>157057540</v>
      </c>
      <c r="D8" s="102"/>
      <c r="E8" s="102">
        <v>357906139</v>
      </c>
    </row>
    <row r="9" spans="1:5" ht="25.9" customHeight="1">
      <c r="A9" s="173" t="s">
        <v>91</v>
      </c>
      <c r="B9" s="131"/>
      <c r="C9" s="102">
        <v>29357327</v>
      </c>
      <c r="D9" s="102">
        <v>349716871</v>
      </c>
      <c r="E9" s="102">
        <v>30938426</v>
      </c>
    </row>
    <row r="10" spans="1:5" ht="18.75" thickBot="1">
      <c r="A10" s="174" t="s">
        <v>2</v>
      </c>
      <c r="B10" s="188"/>
      <c r="C10" s="171">
        <f>SUM(C8:C9)</f>
        <v>186414867</v>
      </c>
      <c r="D10" s="102"/>
      <c r="E10" s="171">
        <f>SUM(E8:E9)</f>
        <v>388844565</v>
      </c>
    </row>
    <row r="11" spans="1:5" ht="18.75" thickTop="1">
      <c r="D11" s="102"/>
    </row>
    <row r="12" spans="1:5">
      <c r="D12" s="102"/>
    </row>
    <row r="13" spans="1:5">
      <c r="E13" s="106"/>
    </row>
    <row r="15" spans="1:5">
      <c r="C15" s="106"/>
      <c r="E15" s="105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82"/>
  <sheetViews>
    <sheetView rightToLeft="1" view="pageBreakPreview" zoomScale="50" zoomScaleNormal="100" zoomScaleSheetLayoutView="50" workbookViewId="0">
      <selection activeCell="Q181" sqref="Q181"/>
    </sheetView>
  </sheetViews>
  <sheetFormatPr defaultColWidth="9.140625" defaultRowHeight="30.75"/>
  <cols>
    <col min="1" max="1" width="63" style="54" bestFit="1" customWidth="1"/>
    <col min="2" max="2" width="1.85546875" style="54" customWidth="1"/>
    <col min="3" max="3" width="22.5703125" style="32" bestFit="1" customWidth="1"/>
    <col min="4" max="4" width="1.140625" style="32" customWidth="1"/>
    <col min="5" max="5" width="37.42578125" style="32" bestFit="1" customWidth="1"/>
    <col min="6" max="6" width="1.42578125" style="32" customWidth="1"/>
    <col min="7" max="7" width="37.42578125" style="32" bestFit="1" customWidth="1"/>
    <col min="8" max="8" width="1.5703125" style="32" customWidth="1"/>
    <col min="9" max="9" width="20.5703125" style="32" bestFit="1" customWidth="1"/>
    <col min="10" max="10" width="29.140625" style="32" bestFit="1" customWidth="1"/>
    <col min="11" max="11" width="1.42578125" style="32" customWidth="1"/>
    <col min="12" max="12" width="20.7109375" style="32" customWidth="1"/>
    <col min="13" max="13" width="29.140625" style="32" customWidth="1"/>
    <col min="14" max="14" width="1.140625" style="32" customWidth="1"/>
    <col min="15" max="15" width="22.5703125" style="32" bestFit="1" customWidth="1"/>
    <col min="16" max="16" width="1.42578125" style="32" customWidth="1"/>
    <col min="17" max="17" width="18.7109375" style="32" customWidth="1"/>
    <col min="18" max="18" width="1.5703125" style="32" customWidth="1"/>
    <col min="19" max="19" width="37.42578125" style="32" bestFit="1" customWidth="1"/>
    <col min="20" max="20" width="1.85546875" style="32" customWidth="1"/>
    <col min="21" max="21" width="37.42578125" style="196" bestFit="1" customWidth="1"/>
    <col min="22" max="22" width="1.5703125" style="54" customWidth="1"/>
    <col min="23" max="23" width="21.85546875" style="203" customWidth="1"/>
    <col min="24" max="24" width="10.140625" style="54" bestFit="1" customWidth="1"/>
    <col min="25" max="16384" width="9.140625" style="54"/>
  </cols>
  <sheetData>
    <row r="1" spans="1:23" ht="31.5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</row>
    <row r="2" spans="1:23" ht="31.5">
      <c r="A2" s="279" t="s">
        <v>51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</row>
    <row r="3" spans="1:23" ht="31.5">
      <c r="A3" s="279" t="s">
        <v>260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</row>
    <row r="4" spans="1:23" ht="31.5">
      <c r="A4" s="286" t="s">
        <v>25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</row>
    <row r="5" spans="1:23" ht="31.5">
      <c r="A5" s="286" t="s">
        <v>26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</row>
    <row r="7" spans="1:23" ht="36.75" customHeight="1" thickBot="1">
      <c r="A7" s="80"/>
      <c r="B7" s="192"/>
      <c r="C7" s="271" t="s">
        <v>92</v>
      </c>
      <c r="D7" s="271"/>
      <c r="E7" s="271"/>
      <c r="F7" s="271"/>
      <c r="G7" s="271"/>
      <c r="H7" s="193"/>
      <c r="I7" s="287" t="s">
        <v>7</v>
      </c>
      <c r="J7" s="287"/>
      <c r="K7" s="287"/>
      <c r="L7" s="287"/>
      <c r="M7" s="287"/>
      <c r="O7" s="272" t="s">
        <v>261</v>
      </c>
      <c r="P7" s="272"/>
      <c r="Q7" s="272"/>
      <c r="R7" s="272"/>
      <c r="S7" s="272"/>
      <c r="T7" s="272"/>
      <c r="U7" s="272"/>
      <c r="V7" s="272"/>
      <c r="W7" s="272"/>
    </row>
    <row r="8" spans="1:23" ht="29.25" customHeight="1">
      <c r="A8" s="280" t="s">
        <v>1</v>
      </c>
      <c r="B8" s="194"/>
      <c r="C8" s="285" t="s">
        <v>3</v>
      </c>
      <c r="D8" s="273"/>
      <c r="E8" s="285" t="s">
        <v>0</v>
      </c>
      <c r="F8" s="273"/>
      <c r="G8" s="275" t="s">
        <v>21</v>
      </c>
      <c r="H8" s="195"/>
      <c r="I8" s="282" t="s">
        <v>4</v>
      </c>
      <c r="J8" s="282"/>
      <c r="K8" s="197"/>
      <c r="L8" s="282" t="s">
        <v>5</v>
      </c>
      <c r="M8" s="282"/>
      <c r="O8" s="283" t="s">
        <v>3</v>
      </c>
      <c r="P8" s="273"/>
      <c r="Q8" s="275" t="s">
        <v>33</v>
      </c>
      <c r="R8" s="198"/>
      <c r="S8" s="283" t="s">
        <v>0</v>
      </c>
      <c r="T8" s="273"/>
      <c r="U8" s="275" t="s">
        <v>21</v>
      </c>
      <c r="V8" s="199"/>
      <c r="W8" s="277" t="s">
        <v>22</v>
      </c>
    </row>
    <row r="9" spans="1:23" ht="49.5" customHeight="1" thickBot="1">
      <c r="A9" s="281"/>
      <c r="B9" s="194"/>
      <c r="C9" s="284"/>
      <c r="D9" s="274"/>
      <c r="E9" s="284"/>
      <c r="F9" s="274"/>
      <c r="G9" s="276"/>
      <c r="H9" s="195"/>
      <c r="I9" s="200" t="s">
        <v>3</v>
      </c>
      <c r="J9" s="200" t="s">
        <v>0</v>
      </c>
      <c r="K9" s="197"/>
      <c r="L9" s="200" t="s">
        <v>3</v>
      </c>
      <c r="M9" s="200" t="s">
        <v>50</v>
      </c>
      <c r="O9" s="284"/>
      <c r="P9" s="273"/>
      <c r="Q9" s="276"/>
      <c r="R9" s="198"/>
      <c r="S9" s="284"/>
      <c r="T9" s="273"/>
      <c r="U9" s="276"/>
      <c r="V9" s="199"/>
      <c r="W9" s="278"/>
    </row>
    <row r="10" spans="1:23" ht="28.5" customHeight="1">
      <c r="A10" s="201" t="s">
        <v>128</v>
      </c>
      <c r="C10" s="256">
        <v>984903</v>
      </c>
      <c r="D10" s="196"/>
      <c r="E10" s="256">
        <v>9631845057</v>
      </c>
      <c r="F10" s="256"/>
      <c r="G10" s="32">
        <v>7569966227</v>
      </c>
      <c r="H10" s="196"/>
      <c r="I10" s="196">
        <v>244067</v>
      </c>
      <c r="J10" s="196">
        <v>1885428028</v>
      </c>
      <c r="K10" s="78"/>
      <c r="L10" s="196">
        <v>7778</v>
      </c>
      <c r="M10" s="196">
        <v>76064842</v>
      </c>
      <c r="N10" s="196"/>
      <c r="O10" s="196">
        <v>1221192</v>
      </c>
      <c r="P10" s="196"/>
      <c r="Q10" s="225">
        <v>7590</v>
      </c>
      <c r="R10" s="196"/>
      <c r="S10" s="196">
        <v>11441208243</v>
      </c>
      <c r="T10" s="196"/>
      <c r="U10" s="32">
        <v>9213697642</v>
      </c>
      <c r="V10" s="78"/>
      <c r="W10" s="79">
        <f>U10/درآمدها!$J$5</f>
        <v>5.795002192291703E-3</v>
      </c>
    </row>
    <row r="11" spans="1:23" ht="28.5" customHeight="1">
      <c r="A11" s="201" t="s">
        <v>290</v>
      </c>
      <c r="C11" s="256"/>
      <c r="D11" s="256"/>
      <c r="E11" s="256"/>
      <c r="F11" s="256"/>
      <c r="H11" s="256"/>
      <c r="I11" s="256">
        <v>94102</v>
      </c>
      <c r="J11" s="256">
        <v>435356155</v>
      </c>
      <c r="K11" s="78"/>
      <c r="L11" s="256">
        <v>0</v>
      </c>
      <c r="M11" s="256">
        <v>0</v>
      </c>
      <c r="N11" s="256"/>
      <c r="O11" s="256">
        <v>94102</v>
      </c>
      <c r="P11" s="256"/>
      <c r="Q11" s="225">
        <v>4775</v>
      </c>
      <c r="R11" s="256"/>
      <c r="S11" s="256">
        <v>435356155.00000006</v>
      </c>
      <c r="T11" s="256"/>
      <c r="U11" s="32">
        <v>446663496</v>
      </c>
      <c r="V11" s="78"/>
      <c r="W11" s="79"/>
    </row>
    <row r="12" spans="1:23" ht="28.5" customHeight="1">
      <c r="A12" s="201" t="s">
        <v>277</v>
      </c>
      <c r="C12" s="256"/>
      <c r="D12" s="256"/>
      <c r="E12" s="256"/>
      <c r="F12" s="256"/>
      <c r="H12" s="256"/>
      <c r="I12" s="256">
        <v>103083</v>
      </c>
      <c r="J12" s="256">
        <v>1994443508</v>
      </c>
      <c r="K12" s="78"/>
      <c r="L12" s="256">
        <v>0</v>
      </c>
      <c r="M12" s="256">
        <v>0</v>
      </c>
      <c r="N12" s="256"/>
      <c r="O12" s="256">
        <v>103083</v>
      </c>
      <c r="P12" s="256"/>
      <c r="Q12" s="225">
        <v>19610</v>
      </c>
      <c r="R12" s="256"/>
      <c r="S12" s="256">
        <v>1994443508</v>
      </c>
      <c r="T12" s="256"/>
      <c r="U12" s="32">
        <v>2009429961.0000002</v>
      </c>
      <c r="V12" s="78"/>
      <c r="W12" s="79"/>
    </row>
    <row r="13" spans="1:23" ht="28.5" customHeight="1">
      <c r="A13" s="201" t="s">
        <v>201</v>
      </c>
      <c r="C13" s="256">
        <v>6307028</v>
      </c>
      <c r="D13" s="196"/>
      <c r="E13" s="256">
        <v>13968251132</v>
      </c>
      <c r="F13" s="256"/>
      <c r="G13" s="32">
        <v>12230096064</v>
      </c>
      <c r="H13" s="196"/>
      <c r="I13" s="196">
        <v>1005857</v>
      </c>
      <c r="J13" s="196">
        <v>2013169476</v>
      </c>
      <c r="K13" s="78"/>
      <c r="L13" s="196">
        <v>15503</v>
      </c>
      <c r="M13" s="196">
        <v>34334681</v>
      </c>
      <c r="N13" s="196"/>
      <c r="O13" s="196">
        <v>7297382</v>
      </c>
      <c r="P13" s="196"/>
      <c r="Q13" s="225">
        <v>1952</v>
      </c>
      <c r="R13" s="196"/>
      <c r="S13" s="220">
        <v>15947085927</v>
      </c>
      <c r="T13" s="196"/>
      <c r="U13" s="32">
        <v>14159734954</v>
      </c>
      <c r="V13" s="78"/>
      <c r="W13" s="79">
        <f>U13/درآمدها!$J$5</f>
        <v>8.9058376223085812E-3</v>
      </c>
    </row>
    <row r="14" spans="1:23" ht="28.5" customHeight="1">
      <c r="A14" s="201" t="s">
        <v>119</v>
      </c>
      <c r="C14" s="256">
        <v>710475</v>
      </c>
      <c r="D14" s="196"/>
      <c r="E14" s="256">
        <v>1903015531</v>
      </c>
      <c r="F14" s="256"/>
      <c r="G14" s="32">
        <v>1631954294</v>
      </c>
      <c r="H14" s="196"/>
      <c r="I14" s="196">
        <v>865730</v>
      </c>
      <c r="J14" s="196">
        <v>2020735874</v>
      </c>
      <c r="K14" s="78"/>
      <c r="L14" s="196">
        <v>4250</v>
      </c>
      <c r="M14" s="196">
        <v>11383674</v>
      </c>
      <c r="N14" s="196"/>
      <c r="O14" s="196">
        <v>1571955</v>
      </c>
      <c r="P14" s="196"/>
      <c r="Q14" s="225">
        <v>2180</v>
      </c>
      <c r="R14" s="196"/>
      <c r="S14" s="220">
        <v>3912367731</v>
      </c>
      <c r="T14" s="196"/>
      <c r="U14" s="32">
        <v>3406472075</v>
      </c>
      <c r="V14" s="78"/>
      <c r="W14" s="79">
        <f>U14/درآمدها!$J$5</f>
        <v>2.142518010643166E-3</v>
      </c>
    </row>
    <row r="15" spans="1:23" ht="28.5" customHeight="1">
      <c r="A15" s="201" t="s">
        <v>183</v>
      </c>
      <c r="C15" s="256">
        <v>1940047</v>
      </c>
      <c r="D15" s="196"/>
      <c r="E15" s="256">
        <v>14718619534</v>
      </c>
      <c r="F15" s="256"/>
      <c r="G15" s="32">
        <v>12368184741</v>
      </c>
      <c r="H15" s="196"/>
      <c r="I15" s="196">
        <v>326656</v>
      </c>
      <c r="J15" s="196">
        <v>1997421306</v>
      </c>
      <c r="K15" s="78"/>
      <c r="L15" s="196">
        <v>14286</v>
      </c>
      <c r="M15" s="196">
        <v>108384075</v>
      </c>
      <c r="N15" s="196"/>
      <c r="O15" s="196">
        <v>2252417</v>
      </c>
      <c r="P15" s="196"/>
      <c r="Q15" s="225">
        <v>6410</v>
      </c>
      <c r="R15" s="196"/>
      <c r="S15" s="220">
        <v>16607656765</v>
      </c>
      <c r="T15" s="196"/>
      <c r="U15" s="32">
        <v>14352086917</v>
      </c>
      <c r="V15" s="78"/>
      <c r="W15" s="79">
        <f>U15/درآمدها!$J$5</f>
        <v>9.0268183719042078E-3</v>
      </c>
    </row>
    <row r="16" spans="1:23" ht="28.5" customHeight="1">
      <c r="A16" s="201" t="s">
        <v>178</v>
      </c>
      <c r="C16" s="256">
        <v>4385227</v>
      </c>
      <c r="D16" s="196"/>
      <c r="E16" s="256">
        <v>4913283045</v>
      </c>
      <c r="F16" s="256"/>
      <c r="G16" s="32">
        <v>4682341763</v>
      </c>
      <c r="H16" s="196"/>
      <c r="I16" s="196">
        <v>0</v>
      </c>
      <c r="J16" s="196">
        <v>0</v>
      </c>
      <c r="K16" s="78"/>
      <c r="L16" s="196">
        <v>19709</v>
      </c>
      <c r="M16" s="196">
        <v>22082299</v>
      </c>
      <c r="N16" s="196"/>
      <c r="O16" s="196">
        <v>4365518</v>
      </c>
      <c r="P16" s="196"/>
      <c r="Q16" s="225">
        <v>1071</v>
      </c>
      <c r="R16" s="196"/>
      <c r="S16" s="220">
        <v>4891200746</v>
      </c>
      <c r="T16" s="196"/>
      <c r="U16" s="32">
        <v>4647650735</v>
      </c>
      <c r="V16" s="78"/>
      <c r="W16" s="79">
        <f>U16/درآمدها!$J$5</f>
        <v>2.9231636683581053E-3</v>
      </c>
    </row>
    <row r="17" spans="1:23" ht="28.5" customHeight="1">
      <c r="A17" s="201" t="s">
        <v>285</v>
      </c>
      <c r="C17" s="256"/>
      <c r="D17" s="256"/>
      <c r="E17" s="256"/>
      <c r="F17" s="256"/>
      <c r="H17" s="256"/>
      <c r="I17" s="256">
        <v>108528</v>
      </c>
      <c r="J17" s="256">
        <v>957626384</v>
      </c>
      <c r="K17" s="78"/>
      <c r="L17" s="256">
        <v>0</v>
      </c>
      <c r="M17" s="256">
        <v>0</v>
      </c>
      <c r="N17" s="256"/>
      <c r="O17" s="256">
        <v>108528</v>
      </c>
      <c r="P17" s="256"/>
      <c r="Q17" s="225">
        <v>8876.25</v>
      </c>
      <c r="R17" s="256"/>
      <c r="S17" s="256">
        <v>957626384</v>
      </c>
      <c r="T17" s="256"/>
      <c r="U17" s="32">
        <v>957589900</v>
      </c>
      <c r="V17" s="78"/>
      <c r="W17" s="79"/>
    </row>
    <row r="18" spans="1:23" ht="28.5" customHeight="1">
      <c r="A18" s="201" t="s">
        <v>222</v>
      </c>
      <c r="C18" s="256">
        <v>707643</v>
      </c>
      <c r="D18" s="196"/>
      <c r="E18" s="256">
        <v>4813822622</v>
      </c>
      <c r="F18" s="256"/>
      <c r="G18" s="32">
        <v>4751656326</v>
      </c>
      <c r="H18" s="196"/>
      <c r="I18" s="196">
        <v>0</v>
      </c>
      <c r="J18" s="196">
        <v>0</v>
      </c>
      <c r="K18" s="78"/>
      <c r="L18" s="196">
        <v>3651</v>
      </c>
      <c r="M18" s="196">
        <v>24836346</v>
      </c>
      <c r="N18" s="196"/>
      <c r="O18" s="196">
        <v>703992</v>
      </c>
      <c r="P18" s="196"/>
      <c r="Q18" s="225">
        <v>6240</v>
      </c>
      <c r="R18" s="196"/>
      <c r="S18" s="220">
        <v>4788986276</v>
      </c>
      <c r="T18" s="196"/>
      <c r="U18" s="32">
        <v>4366772268</v>
      </c>
      <c r="V18" s="78"/>
      <c r="W18" s="79">
        <f>U18/درآمدها!$J$5</f>
        <v>2.7465037219091557E-3</v>
      </c>
    </row>
    <row r="19" spans="1:23" ht="28.5" customHeight="1">
      <c r="A19" s="201" t="s">
        <v>109</v>
      </c>
      <c r="C19" s="256">
        <v>475245</v>
      </c>
      <c r="D19" s="196"/>
      <c r="E19" s="256">
        <v>9708355171</v>
      </c>
      <c r="F19" s="256"/>
      <c r="G19" s="32">
        <v>8952252069</v>
      </c>
      <c r="H19" s="196"/>
      <c r="I19" s="196">
        <v>111596</v>
      </c>
      <c r="J19" s="196">
        <v>2007453906</v>
      </c>
      <c r="K19" s="78"/>
      <c r="L19" s="196">
        <v>3069</v>
      </c>
      <c r="M19" s="196">
        <v>62693857</v>
      </c>
      <c r="N19" s="196"/>
      <c r="O19" s="196">
        <v>583772</v>
      </c>
      <c r="P19" s="196"/>
      <c r="Q19" s="225">
        <v>17840</v>
      </c>
      <c r="R19" s="196"/>
      <c r="S19" s="220">
        <v>11653115220.000002</v>
      </c>
      <c r="T19" s="196"/>
      <c r="U19" s="32">
        <v>10352526254</v>
      </c>
      <c r="V19" s="78"/>
      <c r="W19" s="79">
        <f>U19/درآمدها!$J$5</f>
        <v>6.5112742645486756E-3</v>
      </c>
    </row>
    <row r="20" spans="1:23" ht="28.5" customHeight="1">
      <c r="A20" s="201" t="s">
        <v>139</v>
      </c>
      <c r="C20" s="256">
        <v>2399719</v>
      </c>
      <c r="D20" s="196"/>
      <c r="E20" s="256">
        <v>14765470793</v>
      </c>
      <c r="F20" s="256"/>
      <c r="G20" s="32">
        <v>12098708452</v>
      </c>
      <c r="H20" s="196"/>
      <c r="I20" s="196">
        <v>0</v>
      </c>
      <c r="J20" s="196">
        <v>0</v>
      </c>
      <c r="K20" s="78"/>
      <c r="L20" s="196">
        <v>17684</v>
      </c>
      <c r="M20" s="196">
        <v>108809650</v>
      </c>
      <c r="N20" s="196"/>
      <c r="O20" s="196">
        <v>2382035</v>
      </c>
      <c r="P20" s="196"/>
      <c r="Q20" s="225">
        <v>4869</v>
      </c>
      <c r="R20" s="196"/>
      <c r="S20" s="220">
        <v>14656661143</v>
      </c>
      <c r="T20" s="196"/>
      <c r="U20" s="32">
        <v>11529119555</v>
      </c>
      <c r="V20" s="78"/>
      <c r="W20" s="79">
        <f>U20/درآمدها!$J$5</f>
        <v>7.2512986308410649E-3</v>
      </c>
    </row>
    <row r="21" spans="1:23" ht="28.5" customHeight="1">
      <c r="A21" s="201" t="s">
        <v>223</v>
      </c>
      <c r="C21" s="256">
        <v>10656802</v>
      </c>
      <c r="D21" s="196"/>
      <c r="E21" s="256">
        <v>42102387870</v>
      </c>
      <c r="F21" s="256"/>
      <c r="G21" s="32">
        <v>43269183194.425499</v>
      </c>
      <c r="H21" s="196"/>
      <c r="I21" s="196">
        <v>0</v>
      </c>
      <c r="J21" s="196">
        <v>0</v>
      </c>
      <c r="K21" s="78"/>
      <c r="L21" s="196">
        <v>16335</v>
      </c>
      <c r="M21" s="196">
        <v>64535543</v>
      </c>
      <c r="N21" s="196"/>
      <c r="O21" s="196">
        <v>10640467</v>
      </c>
      <c r="P21" s="196"/>
      <c r="Q21" s="225">
        <v>4130</v>
      </c>
      <c r="R21" s="196"/>
      <c r="S21" s="220">
        <v>42037852327</v>
      </c>
      <c r="T21" s="196"/>
      <c r="U21" s="32">
        <v>43683655199</v>
      </c>
      <c r="V21" s="78"/>
      <c r="W21" s="79">
        <f>U21/درآمدها!$J$5</f>
        <v>2.7475058058294363E-2</v>
      </c>
    </row>
    <row r="22" spans="1:23" ht="28.5" customHeight="1">
      <c r="A22" s="201" t="s">
        <v>120</v>
      </c>
      <c r="C22" s="256">
        <v>4677860</v>
      </c>
      <c r="D22" s="196"/>
      <c r="E22" s="256">
        <v>9793249948</v>
      </c>
      <c r="F22" s="256"/>
      <c r="G22" s="32">
        <v>10034696401</v>
      </c>
      <c r="H22" s="196"/>
      <c r="I22" s="196">
        <v>0</v>
      </c>
      <c r="J22" s="196">
        <v>0</v>
      </c>
      <c r="K22" s="78"/>
      <c r="L22" s="196">
        <v>33061</v>
      </c>
      <c r="M22" s="196">
        <v>69214264</v>
      </c>
      <c r="N22" s="196"/>
      <c r="O22" s="196">
        <v>4644799</v>
      </c>
      <c r="P22" s="196"/>
      <c r="Q22" s="225">
        <v>2219</v>
      </c>
      <c r="R22" s="196"/>
      <c r="S22" s="220">
        <v>9724035684</v>
      </c>
      <c r="T22" s="196"/>
      <c r="U22" s="32">
        <v>10245483472</v>
      </c>
      <c r="V22" s="78"/>
      <c r="W22" s="79">
        <f>U22/درآمدها!$J$5</f>
        <v>6.4439491600725585E-3</v>
      </c>
    </row>
    <row r="23" spans="1:23" ht="28.5" customHeight="1">
      <c r="A23" s="201" t="s">
        <v>150</v>
      </c>
      <c r="C23" s="256">
        <v>5566072</v>
      </c>
      <c r="D23" s="196"/>
      <c r="E23" s="256">
        <v>16429174225</v>
      </c>
      <c r="F23" s="256"/>
      <c r="G23" s="32">
        <v>14194526812</v>
      </c>
      <c r="H23" s="196"/>
      <c r="I23" s="196">
        <v>0</v>
      </c>
      <c r="J23" s="196">
        <v>0</v>
      </c>
      <c r="K23" s="78"/>
      <c r="L23" s="196">
        <v>4056004</v>
      </c>
      <c r="M23" s="196">
        <v>11971960904</v>
      </c>
      <c r="N23" s="196"/>
      <c r="O23" s="196">
        <v>1510068</v>
      </c>
      <c r="P23" s="196"/>
      <c r="Q23" s="225">
        <v>3119</v>
      </c>
      <c r="R23" s="196"/>
      <c r="S23" s="220">
        <v>4457213321</v>
      </c>
      <c r="T23" s="196"/>
      <c r="U23" s="32">
        <v>4681878177</v>
      </c>
      <c r="V23" s="78"/>
      <c r="W23" s="79">
        <f>U23/درآمدها!$J$5</f>
        <v>2.9446911928258479E-3</v>
      </c>
    </row>
    <row r="24" spans="1:23" ht="28.5" customHeight="1">
      <c r="A24" s="201" t="s">
        <v>232</v>
      </c>
      <c r="C24" s="256">
        <v>198942</v>
      </c>
      <c r="D24" s="196"/>
      <c r="E24" s="256">
        <v>4700295012</v>
      </c>
      <c r="F24" s="256"/>
      <c r="G24" s="32">
        <v>4507697770</v>
      </c>
      <c r="H24" s="196"/>
      <c r="I24" s="196">
        <v>0</v>
      </c>
      <c r="J24" s="196">
        <v>0</v>
      </c>
      <c r="K24" s="78"/>
      <c r="L24" s="196">
        <v>1752</v>
      </c>
      <c r="M24" s="196">
        <v>41393556</v>
      </c>
      <c r="N24" s="196"/>
      <c r="O24" s="196">
        <v>197190</v>
      </c>
      <c r="P24" s="196"/>
      <c r="Q24" s="225">
        <v>23490</v>
      </c>
      <c r="R24" s="196"/>
      <c r="S24" s="220">
        <v>4658901456</v>
      </c>
      <c r="T24" s="196"/>
      <c r="U24" s="32">
        <v>4604432746</v>
      </c>
      <c r="V24" s="78"/>
      <c r="W24" s="79">
        <f>U24/درآمدها!$J$5</f>
        <v>2.8959814934341327E-3</v>
      </c>
    </row>
    <row r="25" spans="1:23" ht="28.5" customHeight="1">
      <c r="A25" s="201" t="s">
        <v>123</v>
      </c>
      <c r="C25" s="256">
        <v>9745275</v>
      </c>
      <c r="D25" s="196"/>
      <c r="E25" s="256">
        <v>14786628890</v>
      </c>
      <c r="F25" s="256"/>
      <c r="G25" s="32">
        <v>14680719761</v>
      </c>
      <c r="H25" s="196"/>
      <c r="I25" s="196">
        <v>4263705</v>
      </c>
      <c r="J25" s="196">
        <v>5921906434</v>
      </c>
      <c r="K25" s="78"/>
      <c r="L25" s="196">
        <v>23321</v>
      </c>
      <c r="M25" s="196">
        <v>35385248</v>
      </c>
      <c r="N25" s="196"/>
      <c r="O25" s="196">
        <v>13985659</v>
      </c>
      <c r="P25" s="196"/>
      <c r="Q25" s="225">
        <v>1380</v>
      </c>
      <c r="R25" s="196"/>
      <c r="S25" s="220">
        <v>20673150076</v>
      </c>
      <c r="T25" s="196"/>
      <c r="U25" s="32">
        <v>19185373176</v>
      </c>
      <c r="V25" s="78"/>
      <c r="W25" s="79">
        <f>U25/درآمدها!$J$5</f>
        <v>1.2066738451243659E-2</v>
      </c>
    </row>
    <row r="26" spans="1:23" ht="28.5" customHeight="1">
      <c r="A26" s="201" t="s">
        <v>159</v>
      </c>
      <c r="C26" s="256">
        <v>3097163</v>
      </c>
      <c r="D26" s="196"/>
      <c r="E26" s="256">
        <v>7266608601</v>
      </c>
      <c r="F26" s="256"/>
      <c r="G26" s="32">
        <v>6037729222</v>
      </c>
      <c r="H26" s="196"/>
      <c r="I26" s="196">
        <v>0</v>
      </c>
      <c r="J26" s="196">
        <v>0</v>
      </c>
      <c r="K26" s="78"/>
      <c r="L26" s="196">
        <v>25901</v>
      </c>
      <c r="M26" s="196">
        <v>60769301</v>
      </c>
      <c r="N26" s="196"/>
      <c r="O26" s="196">
        <v>3071262</v>
      </c>
      <c r="P26" s="196"/>
      <c r="Q26" s="225">
        <v>2060</v>
      </c>
      <c r="R26" s="196"/>
      <c r="S26" s="220">
        <v>7205839300</v>
      </c>
      <c r="T26" s="196"/>
      <c r="U26" s="32">
        <v>6289155267</v>
      </c>
      <c r="V26" s="78"/>
      <c r="W26" s="79">
        <f>U26/درآمدها!$J$5</f>
        <v>3.9555963279924522E-3</v>
      </c>
    </row>
    <row r="27" spans="1:23" ht="28.5" customHeight="1">
      <c r="A27" s="201" t="s">
        <v>102</v>
      </c>
      <c r="C27" s="256">
        <v>3984345</v>
      </c>
      <c r="D27" s="196"/>
      <c r="E27" s="256">
        <v>7388087671</v>
      </c>
      <c r="F27" s="256"/>
      <c r="G27" s="32">
        <v>5798485621</v>
      </c>
      <c r="H27" s="196"/>
      <c r="I27" s="196">
        <v>0</v>
      </c>
      <c r="J27" s="196">
        <v>0</v>
      </c>
      <c r="K27" s="78"/>
      <c r="L27" s="196">
        <v>33489</v>
      </c>
      <c r="M27" s="196">
        <v>62097953</v>
      </c>
      <c r="N27" s="196"/>
      <c r="O27" s="196">
        <v>3950856</v>
      </c>
      <c r="P27" s="196"/>
      <c r="Q27" s="225">
        <v>1591</v>
      </c>
      <c r="R27" s="196"/>
      <c r="S27" s="220">
        <v>7325989718</v>
      </c>
      <c r="T27" s="196"/>
      <c r="U27" s="32">
        <v>6248411319</v>
      </c>
      <c r="V27" s="78"/>
      <c r="W27" s="79">
        <f>U27/درآمدها!$J$5</f>
        <v>3.9299702137919681E-3</v>
      </c>
    </row>
    <row r="28" spans="1:23" ht="28.5" customHeight="1">
      <c r="A28" s="201" t="s">
        <v>212</v>
      </c>
      <c r="C28" s="256">
        <v>2049537</v>
      </c>
      <c r="D28" s="196"/>
      <c r="E28" s="256">
        <v>7215864263</v>
      </c>
      <c r="F28" s="256"/>
      <c r="G28" s="32">
        <v>7369086499</v>
      </c>
      <c r="H28" s="196"/>
      <c r="I28" s="196">
        <v>0</v>
      </c>
      <c r="J28" s="196">
        <v>0</v>
      </c>
      <c r="K28" s="78"/>
      <c r="L28" s="196">
        <v>16254</v>
      </c>
      <c r="M28" s="196">
        <v>57225928</v>
      </c>
      <c r="N28" s="196"/>
      <c r="O28" s="196">
        <v>2033283</v>
      </c>
      <c r="P28" s="196"/>
      <c r="Q28" s="225">
        <v>3462</v>
      </c>
      <c r="R28" s="196"/>
      <c r="S28" s="220">
        <v>7158638335</v>
      </c>
      <c r="T28" s="196"/>
      <c r="U28" s="32">
        <v>6997342357</v>
      </c>
      <c r="V28" s="78"/>
      <c r="W28" s="79">
        <f>U28/درآمدها!$J$5</f>
        <v>4.4010142154207446E-3</v>
      </c>
    </row>
    <row r="29" spans="1:23" ht="28.5" customHeight="1">
      <c r="A29" s="201" t="s">
        <v>121</v>
      </c>
      <c r="C29" s="256">
        <v>1539083</v>
      </c>
      <c r="D29" s="196"/>
      <c r="E29" s="256">
        <v>7007796165</v>
      </c>
      <c r="F29" s="256"/>
      <c r="G29" s="32">
        <v>6544989478</v>
      </c>
      <c r="H29" s="196"/>
      <c r="I29" s="196">
        <v>0</v>
      </c>
      <c r="J29" s="196">
        <v>0</v>
      </c>
      <c r="K29" s="78"/>
      <c r="L29" s="196">
        <v>12591</v>
      </c>
      <c r="M29" s="196">
        <v>57329697</v>
      </c>
      <c r="N29" s="196"/>
      <c r="O29" s="196">
        <v>1526492</v>
      </c>
      <c r="P29" s="196"/>
      <c r="Q29" s="225">
        <v>4258</v>
      </c>
      <c r="R29" s="196"/>
      <c r="S29" s="220">
        <v>6950466468</v>
      </c>
      <c r="T29" s="196"/>
      <c r="U29" s="32">
        <v>6461129111</v>
      </c>
      <c r="V29" s="78"/>
      <c r="W29" s="79">
        <f>U29/درآمدها!$J$5</f>
        <v>4.0637601555587001E-3</v>
      </c>
    </row>
    <row r="30" spans="1:23" ht="28.5" customHeight="1">
      <c r="A30" s="201" t="s">
        <v>291</v>
      </c>
      <c r="C30" s="256"/>
      <c r="D30" s="256"/>
      <c r="E30" s="256"/>
      <c r="F30" s="256"/>
      <c r="H30" s="256"/>
      <c r="I30" s="256">
        <v>26313</v>
      </c>
      <c r="J30" s="256">
        <v>3067549834</v>
      </c>
      <c r="K30" s="78"/>
      <c r="L30" s="256">
        <v>0</v>
      </c>
      <c r="M30" s="256">
        <v>0</v>
      </c>
      <c r="N30" s="256"/>
      <c r="O30" s="256">
        <v>26313</v>
      </c>
      <c r="P30" s="256"/>
      <c r="Q30" s="225">
        <v>110290</v>
      </c>
      <c r="R30" s="256"/>
      <c r="S30" s="256">
        <v>3067549834</v>
      </c>
      <c r="T30" s="256"/>
      <c r="U30" s="32">
        <v>2884793513</v>
      </c>
      <c r="V30" s="78"/>
      <c r="W30" s="79"/>
    </row>
    <row r="31" spans="1:23" ht="28.5" customHeight="1">
      <c r="A31" s="201" t="s">
        <v>118</v>
      </c>
      <c r="C31" s="256">
        <v>361072</v>
      </c>
      <c r="D31" s="196"/>
      <c r="E31" s="256">
        <v>11223860679</v>
      </c>
      <c r="F31" s="256"/>
      <c r="G31" s="32">
        <v>9338046238</v>
      </c>
      <c r="H31" s="196"/>
      <c r="I31" s="196">
        <v>50233</v>
      </c>
      <c r="J31" s="196">
        <v>1223848025</v>
      </c>
      <c r="K31" s="78"/>
      <c r="L31" s="196">
        <v>2762</v>
      </c>
      <c r="M31" s="196">
        <v>85856292</v>
      </c>
      <c r="N31" s="196"/>
      <c r="O31" s="196">
        <v>408543</v>
      </c>
      <c r="P31" s="196"/>
      <c r="Q31" s="225">
        <v>24540</v>
      </c>
      <c r="R31" s="196"/>
      <c r="S31" s="220">
        <v>12361852412</v>
      </c>
      <c r="T31" s="196"/>
      <c r="U31" s="32">
        <v>9965992634</v>
      </c>
      <c r="V31" s="78"/>
      <c r="W31" s="79">
        <f>U31/درآمدها!$J$5</f>
        <v>6.268161969970684E-3</v>
      </c>
    </row>
    <row r="32" spans="1:23" ht="28.5" customHeight="1">
      <c r="A32" s="201" t="s">
        <v>126</v>
      </c>
      <c r="C32" s="256">
        <v>462443</v>
      </c>
      <c r="D32" s="196"/>
      <c r="E32" s="256">
        <v>2742453831</v>
      </c>
      <c r="F32" s="256"/>
      <c r="G32" s="32">
        <v>2943163646</v>
      </c>
      <c r="H32" s="196"/>
      <c r="I32" s="196">
        <v>0</v>
      </c>
      <c r="J32" s="196">
        <v>0</v>
      </c>
      <c r="K32" s="78"/>
      <c r="L32" s="196">
        <v>3985</v>
      </c>
      <c r="M32" s="196">
        <v>23632488</v>
      </c>
      <c r="N32" s="196"/>
      <c r="O32" s="196">
        <v>458458</v>
      </c>
      <c r="P32" s="196"/>
      <c r="Q32" s="225">
        <v>6020</v>
      </c>
      <c r="R32" s="196"/>
      <c r="S32" s="220">
        <v>2718821343</v>
      </c>
      <c r="T32" s="196"/>
      <c r="U32" s="32">
        <v>2743495656</v>
      </c>
      <c r="V32" s="78"/>
      <c r="W32" s="79">
        <f>U32/درآمدها!$J$5</f>
        <v>1.7255356056606708E-3</v>
      </c>
    </row>
    <row r="33" spans="1:23" ht="28.5" customHeight="1">
      <c r="A33" s="201" t="s">
        <v>289</v>
      </c>
      <c r="C33" s="256"/>
      <c r="D33" s="256"/>
      <c r="E33" s="256"/>
      <c r="F33" s="256"/>
      <c r="H33" s="256"/>
      <c r="I33" s="256">
        <v>1334332</v>
      </c>
      <c r="J33" s="256">
        <v>2992281162</v>
      </c>
      <c r="K33" s="78"/>
      <c r="L33" s="256">
        <v>0</v>
      </c>
      <c r="M33" s="256">
        <v>0</v>
      </c>
      <c r="N33" s="256"/>
      <c r="O33" s="256">
        <v>1334332</v>
      </c>
      <c r="P33" s="256"/>
      <c r="Q33" s="225">
        <v>2306</v>
      </c>
      <c r="R33" s="256"/>
      <c r="S33" s="256">
        <v>2992281162</v>
      </c>
      <c r="T33" s="256"/>
      <c r="U33" s="32">
        <v>3058661626</v>
      </c>
      <c r="V33" s="78"/>
      <c r="W33" s="79"/>
    </row>
    <row r="34" spans="1:23" ht="28.5" customHeight="1">
      <c r="A34" s="201" t="s">
        <v>273</v>
      </c>
      <c r="C34" s="256"/>
      <c r="D34" s="256"/>
      <c r="E34" s="256"/>
      <c r="F34" s="256"/>
      <c r="H34" s="256"/>
      <c r="I34" s="256">
        <v>417651</v>
      </c>
      <c r="J34" s="256">
        <v>667291259</v>
      </c>
      <c r="K34" s="78"/>
      <c r="L34" s="256">
        <v>0</v>
      </c>
      <c r="M34" s="256">
        <v>0</v>
      </c>
      <c r="N34" s="256"/>
      <c r="O34" s="256">
        <v>417651</v>
      </c>
      <c r="P34" s="256"/>
      <c r="Q34" s="225">
        <v>1565</v>
      </c>
      <c r="R34" s="256"/>
      <c r="S34" s="256">
        <v>667291259</v>
      </c>
      <c r="T34" s="256"/>
      <c r="U34" s="32">
        <v>649734757</v>
      </c>
      <c r="V34" s="78"/>
      <c r="W34" s="79"/>
    </row>
    <row r="35" spans="1:23" ht="28.5" customHeight="1">
      <c r="A35" s="201" t="s">
        <v>98</v>
      </c>
      <c r="C35" s="256">
        <v>6146333</v>
      </c>
      <c r="D35" s="196"/>
      <c r="E35" s="256">
        <v>43743983364</v>
      </c>
      <c r="F35" s="256"/>
      <c r="G35" s="32">
        <v>39227863882</v>
      </c>
      <c r="H35" s="196"/>
      <c r="I35" s="196">
        <v>0</v>
      </c>
      <c r="J35" s="196">
        <v>0</v>
      </c>
      <c r="K35" s="78"/>
      <c r="L35" s="196">
        <v>41103</v>
      </c>
      <c r="M35" s="196">
        <v>292533605</v>
      </c>
      <c r="N35" s="196"/>
      <c r="O35" s="196">
        <v>6105230</v>
      </c>
      <c r="P35" s="196"/>
      <c r="Q35" s="225">
        <v>5830</v>
      </c>
      <c r="R35" s="196"/>
      <c r="S35" s="220">
        <v>43451449759</v>
      </c>
      <c r="T35" s="196"/>
      <c r="U35" s="32">
        <v>35381709633</v>
      </c>
      <c r="V35" s="78"/>
      <c r="W35" s="79">
        <f>U35/درآمدها!$J$5</f>
        <v>2.2253506991114641E-2</v>
      </c>
    </row>
    <row r="36" spans="1:23" ht="28.5" customHeight="1">
      <c r="A36" s="201" t="s">
        <v>193</v>
      </c>
      <c r="C36" s="256">
        <v>882636</v>
      </c>
      <c r="D36" s="196"/>
      <c r="E36" s="256">
        <v>4881261378</v>
      </c>
      <c r="F36" s="256"/>
      <c r="G36" s="32">
        <v>4748184236</v>
      </c>
      <c r="H36" s="196"/>
      <c r="I36" s="196">
        <v>0</v>
      </c>
      <c r="J36" s="196">
        <v>0</v>
      </c>
      <c r="K36" s="78"/>
      <c r="L36" s="196">
        <v>7806</v>
      </c>
      <c r="M36" s="196">
        <v>43169694</v>
      </c>
      <c r="N36" s="196"/>
      <c r="O36" s="196">
        <v>874830</v>
      </c>
      <c r="P36" s="196"/>
      <c r="Q36" s="225">
        <v>4843</v>
      </c>
      <c r="R36" s="196"/>
      <c r="S36" s="220">
        <v>4838091684</v>
      </c>
      <c r="T36" s="196"/>
      <c r="U36" s="32">
        <v>4211592721.9999995</v>
      </c>
      <c r="V36" s="78"/>
      <c r="W36" s="79">
        <f>U36/درآمدها!$J$5</f>
        <v>2.6489027538494276E-3</v>
      </c>
    </row>
    <row r="37" spans="1:23" ht="28.5" customHeight="1">
      <c r="A37" s="201" t="s">
        <v>198</v>
      </c>
      <c r="C37" s="256">
        <v>528664</v>
      </c>
      <c r="D37" s="196"/>
      <c r="E37" s="256">
        <v>24533818073</v>
      </c>
      <c r="F37" s="256"/>
      <c r="G37" s="32">
        <v>22082451365</v>
      </c>
      <c r="H37" s="196"/>
      <c r="I37" s="196">
        <v>0</v>
      </c>
      <c r="J37" s="196">
        <v>0</v>
      </c>
      <c r="K37" s="78"/>
      <c r="L37" s="196">
        <v>3652</v>
      </c>
      <c r="M37" s="196">
        <v>169479109</v>
      </c>
      <c r="N37" s="196"/>
      <c r="O37" s="196">
        <v>525012</v>
      </c>
      <c r="P37" s="196"/>
      <c r="Q37" s="225">
        <v>38650</v>
      </c>
      <c r="R37" s="196"/>
      <c r="S37" s="220">
        <v>24364338964</v>
      </c>
      <c r="T37" s="196"/>
      <c r="U37" s="32">
        <v>20170978106</v>
      </c>
      <c r="V37" s="78"/>
      <c r="W37" s="79">
        <f>U37/درآمدها!$J$5</f>
        <v>1.2686639706093576E-2</v>
      </c>
    </row>
    <row r="38" spans="1:23" ht="28.5" customHeight="1">
      <c r="A38" s="201" t="s">
        <v>231</v>
      </c>
      <c r="C38" s="256">
        <v>271970</v>
      </c>
      <c r="D38" s="196"/>
      <c r="E38" s="256">
        <v>12801065459</v>
      </c>
      <c r="F38" s="256"/>
      <c r="G38" s="32">
        <v>10514977973</v>
      </c>
      <c r="H38" s="196"/>
      <c r="I38" s="196">
        <v>0</v>
      </c>
      <c r="J38" s="196">
        <v>0</v>
      </c>
      <c r="K38" s="78"/>
      <c r="L38" s="196">
        <v>2033</v>
      </c>
      <c r="M38" s="196">
        <v>95689105</v>
      </c>
      <c r="N38" s="196"/>
      <c r="O38" s="196">
        <v>269937</v>
      </c>
      <c r="P38" s="196"/>
      <c r="Q38" s="225">
        <v>38550</v>
      </c>
      <c r="R38" s="196"/>
      <c r="S38" s="220">
        <v>12705376354</v>
      </c>
      <c r="T38" s="196"/>
      <c r="U38" s="32">
        <v>10344155228</v>
      </c>
      <c r="V38" s="78"/>
      <c r="W38" s="79">
        <f>U38/درآمدها!$J$5</f>
        <v>6.5060092649896926E-3</v>
      </c>
    </row>
    <row r="39" spans="1:23" ht="28.5" customHeight="1">
      <c r="A39" s="201" t="s">
        <v>136</v>
      </c>
      <c r="C39" s="256">
        <v>106746</v>
      </c>
      <c r="D39" s="196"/>
      <c r="E39" s="256">
        <v>8333191329</v>
      </c>
      <c r="F39" s="256"/>
      <c r="G39" s="32">
        <v>7218197191</v>
      </c>
      <c r="H39" s="196"/>
      <c r="I39" s="196">
        <v>0</v>
      </c>
      <c r="J39" s="196">
        <v>0</v>
      </c>
      <c r="K39" s="78"/>
      <c r="L39" s="196">
        <v>848</v>
      </c>
      <c r="M39" s="196">
        <v>66199635</v>
      </c>
      <c r="N39" s="196"/>
      <c r="O39" s="196">
        <v>105898</v>
      </c>
      <c r="P39" s="196"/>
      <c r="Q39" s="225">
        <v>64500</v>
      </c>
      <c r="R39" s="196"/>
      <c r="S39" s="220">
        <v>8266991694</v>
      </c>
      <c r="T39" s="196"/>
      <c r="U39" s="32">
        <v>6789779999</v>
      </c>
      <c r="V39" s="78"/>
      <c r="W39" s="79">
        <f>U39/درآمدها!$J$5</f>
        <v>4.2704668102004732E-3</v>
      </c>
    </row>
    <row r="40" spans="1:23" ht="28.5" customHeight="1">
      <c r="A40" s="201" t="s">
        <v>196</v>
      </c>
      <c r="C40" s="256">
        <v>1119769</v>
      </c>
      <c r="D40" s="196"/>
      <c r="E40" s="256">
        <v>25209334306</v>
      </c>
      <c r="F40" s="256"/>
      <c r="G40" s="32">
        <v>21808970685</v>
      </c>
      <c r="H40" s="196"/>
      <c r="I40" s="196">
        <v>119032</v>
      </c>
      <c r="J40" s="196">
        <v>2003432387</v>
      </c>
      <c r="K40" s="78"/>
      <c r="L40" s="196">
        <v>0</v>
      </c>
      <c r="M40" s="196">
        <v>0</v>
      </c>
      <c r="N40" s="196"/>
      <c r="O40" s="196">
        <v>1238801</v>
      </c>
      <c r="P40" s="196"/>
      <c r="Q40" s="225">
        <v>16000</v>
      </c>
      <c r="R40" s="196"/>
      <c r="S40" s="220">
        <v>27212766693</v>
      </c>
      <c r="T40" s="196"/>
      <c r="U40" s="32">
        <v>19702882148</v>
      </c>
      <c r="V40" s="78"/>
      <c r="W40" s="79">
        <f>U40/درآمدها!$J$5</f>
        <v>1.2392228362438492E-2</v>
      </c>
    </row>
    <row r="41" spans="1:23" ht="28.5" customHeight="1">
      <c r="A41" s="201" t="s">
        <v>191</v>
      </c>
      <c r="C41" s="256">
        <v>123922</v>
      </c>
      <c r="D41" s="196"/>
      <c r="E41" s="256">
        <v>2896522388</v>
      </c>
      <c r="F41" s="256"/>
      <c r="G41" s="32">
        <v>2969154966</v>
      </c>
      <c r="H41" s="196"/>
      <c r="I41" s="196">
        <v>0</v>
      </c>
      <c r="J41" s="196">
        <v>0</v>
      </c>
      <c r="K41" s="78"/>
      <c r="L41" s="196">
        <v>823</v>
      </c>
      <c r="M41" s="196">
        <v>19236600</v>
      </c>
      <c r="N41" s="196"/>
      <c r="O41" s="196">
        <v>123099</v>
      </c>
      <c r="P41" s="196"/>
      <c r="Q41" s="225">
        <v>25600</v>
      </c>
      <c r="R41" s="196"/>
      <c r="S41" s="220">
        <v>2877285788</v>
      </c>
      <c r="T41" s="196"/>
      <c r="U41" s="32">
        <v>3132583961</v>
      </c>
      <c r="V41" s="78"/>
      <c r="W41" s="79">
        <f>U41/درآمدها!$J$5</f>
        <v>1.9702546824178525E-3</v>
      </c>
    </row>
    <row r="42" spans="1:23" ht="28.5" customHeight="1">
      <c r="A42" s="201" t="s">
        <v>281</v>
      </c>
      <c r="C42" s="256"/>
      <c r="D42" s="256"/>
      <c r="E42" s="256"/>
      <c r="F42" s="256"/>
      <c r="H42" s="256"/>
      <c r="I42" s="256">
        <v>79821</v>
      </c>
      <c r="J42" s="256">
        <v>1033974454</v>
      </c>
      <c r="K42" s="78"/>
      <c r="L42" s="256">
        <v>0</v>
      </c>
      <c r="M42" s="256">
        <v>0</v>
      </c>
      <c r="N42" s="256"/>
      <c r="O42" s="256">
        <v>79821</v>
      </c>
      <c r="P42" s="256"/>
      <c r="Q42" s="225">
        <v>12550</v>
      </c>
      <c r="R42" s="256"/>
      <c r="S42" s="256">
        <v>1033974454.0000001</v>
      </c>
      <c r="T42" s="256"/>
      <c r="U42" s="32">
        <v>995793120.00000012</v>
      </c>
      <c r="V42" s="78"/>
      <c r="W42" s="79"/>
    </row>
    <row r="43" spans="1:23" ht="28.5" customHeight="1">
      <c r="A43" s="201" t="s">
        <v>274</v>
      </c>
      <c r="C43" s="256"/>
      <c r="D43" s="256"/>
      <c r="E43" s="256"/>
      <c r="F43" s="256"/>
      <c r="H43" s="256"/>
      <c r="I43" s="256">
        <v>123995</v>
      </c>
      <c r="J43" s="256">
        <v>2026537120</v>
      </c>
      <c r="K43" s="78"/>
      <c r="L43" s="256">
        <v>0</v>
      </c>
      <c r="M43" s="256">
        <v>0</v>
      </c>
      <c r="N43" s="256"/>
      <c r="O43" s="256">
        <v>123995</v>
      </c>
      <c r="P43" s="256"/>
      <c r="Q43" s="225">
        <v>16440</v>
      </c>
      <c r="R43" s="256"/>
      <c r="S43" s="256">
        <v>2026537120</v>
      </c>
      <c r="T43" s="256"/>
      <c r="U43" s="32">
        <v>2026348860</v>
      </c>
      <c r="V43" s="78"/>
      <c r="W43" s="79"/>
    </row>
    <row r="44" spans="1:23" ht="28.5" customHeight="1">
      <c r="A44" s="201" t="s">
        <v>275</v>
      </c>
      <c r="C44" s="256"/>
      <c r="D44" s="256"/>
      <c r="E44" s="256"/>
      <c r="F44" s="256"/>
      <c r="H44" s="256"/>
      <c r="I44" s="256">
        <v>563292</v>
      </c>
      <c r="J44" s="256">
        <v>1916103696</v>
      </c>
      <c r="K44" s="78"/>
      <c r="L44" s="256">
        <v>0</v>
      </c>
      <c r="M44" s="256">
        <v>0</v>
      </c>
      <c r="N44" s="256"/>
      <c r="O44" s="256">
        <v>563292</v>
      </c>
      <c r="P44" s="256"/>
      <c r="Q44" s="225">
        <v>3595</v>
      </c>
      <c r="R44" s="256"/>
      <c r="S44" s="256">
        <v>1916103696</v>
      </c>
      <c r="T44" s="256"/>
      <c r="U44" s="32">
        <v>2012985785</v>
      </c>
      <c r="V44" s="78"/>
      <c r="W44" s="79"/>
    </row>
    <row r="45" spans="1:23" ht="28.5" customHeight="1">
      <c r="A45" s="201" t="s">
        <v>235</v>
      </c>
      <c r="C45" s="256">
        <v>1362544</v>
      </c>
      <c r="D45" s="196"/>
      <c r="E45" s="256">
        <v>3905663830</v>
      </c>
      <c r="F45" s="256"/>
      <c r="G45" s="32">
        <v>4227384746</v>
      </c>
      <c r="H45" s="196"/>
      <c r="I45" s="196">
        <v>702239</v>
      </c>
      <c r="J45" s="196">
        <v>2088135686</v>
      </c>
      <c r="K45" s="78"/>
      <c r="L45" s="196">
        <v>4728</v>
      </c>
      <c r="M45" s="196">
        <v>13552574</v>
      </c>
      <c r="N45" s="196"/>
      <c r="O45" s="196">
        <v>2060055</v>
      </c>
      <c r="P45" s="196"/>
      <c r="Q45" s="225">
        <v>2854</v>
      </c>
      <c r="R45" s="196"/>
      <c r="S45" s="220">
        <v>5980246942</v>
      </c>
      <c r="T45" s="196"/>
      <c r="U45" s="32">
        <v>5844414563</v>
      </c>
      <c r="V45" s="78"/>
      <c r="W45" s="79">
        <f>U45/درآمدها!$J$5</f>
        <v>3.6758743906311654E-3</v>
      </c>
    </row>
    <row r="46" spans="1:23" ht="28.5" customHeight="1">
      <c r="A46" s="201" t="s">
        <v>220</v>
      </c>
      <c r="C46" s="256">
        <v>248126</v>
      </c>
      <c r="D46" s="196"/>
      <c r="E46" s="256">
        <v>4873551357</v>
      </c>
      <c r="F46" s="256"/>
      <c r="G46" s="32">
        <v>3838422143</v>
      </c>
      <c r="H46" s="196"/>
      <c r="I46" s="196">
        <v>0</v>
      </c>
      <c r="J46" s="196">
        <v>0</v>
      </c>
      <c r="K46" s="78"/>
      <c r="L46" s="196">
        <v>1478</v>
      </c>
      <c r="M46" s="196">
        <v>29030045</v>
      </c>
      <c r="N46" s="196"/>
      <c r="O46" s="196">
        <v>246648</v>
      </c>
      <c r="P46" s="196"/>
      <c r="Q46" s="225">
        <v>17640</v>
      </c>
      <c r="R46" s="196"/>
      <c r="S46" s="220">
        <v>4844521312</v>
      </c>
      <c r="T46" s="196"/>
      <c r="U46" s="32">
        <v>4324983042</v>
      </c>
      <c r="V46" s="78"/>
      <c r="W46" s="79">
        <f>U46/درآمدها!$J$5</f>
        <v>2.7202201747716565E-3</v>
      </c>
    </row>
    <row r="47" spans="1:23" ht="28.5" customHeight="1">
      <c r="A47" s="201" t="s">
        <v>156</v>
      </c>
      <c r="C47" s="256">
        <v>3763023</v>
      </c>
      <c r="D47" s="196"/>
      <c r="E47" s="256">
        <v>9794984244</v>
      </c>
      <c r="F47" s="256"/>
      <c r="G47" s="32">
        <v>8966347418.6674995</v>
      </c>
      <c r="H47" s="196"/>
      <c r="I47" s="196">
        <v>0</v>
      </c>
      <c r="J47" s="196">
        <v>0</v>
      </c>
      <c r="K47" s="78"/>
      <c r="L47" s="196">
        <v>7800</v>
      </c>
      <c r="M47" s="196">
        <v>20303059</v>
      </c>
      <c r="N47" s="196"/>
      <c r="O47" s="196">
        <v>3755223</v>
      </c>
      <c r="P47" s="196"/>
      <c r="Q47" s="225">
        <v>2390</v>
      </c>
      <c r="R47" s="196"/>
      <c r="S47" s="220">
        <v>9774681185</v>
      </c>
      <c r="T47" s="196"/>
      <c r="U47" s="32">
        <v>8921581826</v>
      </c>
      <c r="V47" s="78"/>
      <c r="W47" s="79">
        <f>U47/درآمدها!$J$5</f>
        <v>5.6112744577927424E-3</v>
      </c>
    </row>
    <row r="48" spans="1:23" ht="28.5" customHeight="1">
      <c r="A48" s="201" t="s">
        <v>210</v>
      </c>
      <c r="C48" s="256">
        <v>3199316</v>
      </c>
      <c r="D48" s="196"/>
      <c r="E48" s="256">
        <v>14572867654</v>
      </c>
      <c r="F48" s="256"/>
      <c r="G48" s="32">
        <v>15411004683</v>
      </c>
      <c r="H48" s="196"/>
      <c r="I48" s="196">
        <v>0</v>
      </c>
      <c r="J48" s="196">
        <v>0</v>
      </c>
      <c r="K48" s="78"/>
      <c r="L48" s="196">
        <v>22763</v>
      </c>
      <c r="M48" s="196">
        <v>103685346</v>
      </c>
      <c r="N48" s="196"/>
      <c r="O48" s="196">
        <v>3176553</v>
      </c>
      <c r="P48" s="196"/>
      <c r="Q48" s="225">
        <v>4960</v>
      </c>
      <c r="R48" s="196"/>
      <c r="S48" s="220">
        <v>14469182308</v>
      </c>
      <c r="T48" s="196"/>
      <c r="U48" s="32">
        <v>15661956450</v>
      </c>
      <c r="V48" s="78"/>
      <c r="W48" s="79">
        <f>U48/درآمدها!$J$5</f>
        <v>9.8506675050415316E-3</v>
      </c>
    </row>
    <row r="49" spans="1:23" ht="28.5" customHeight="1">
      <c r="A49" s="201" t="s">
        <v>165</v>
      </c>
      <c r="C49" s="256">
        <v>2714040</v>
      </c>
      <c r="D49" s="196"/>
      <c r="E49" s="256">
        <v>14839493389</v>
      </c>
      <c r="F49" s="256"/>
      <c r="G49" s="32">
        <v>13349353968</v>
      </c>
      <c r="H49" s="196"/>
      <c r="I49" s="196">
        <v>0</v>
      </c>
      <c r="J49" s="196">
        <v>0</v>
      </c>
      <c r="K49" s="78"/>
      <c r="L49" s="196">
        <v>18677</v>
      </c>
      <c r="M49" s="196">
        <v>102119799</v>
      </c>
      <c r="N49" s="196"/>
      <c r="O49" s="196">
        <v>2695363</v>
      </c>
      <c r="P49" s="196"/>
      <c r="Q49" s="225">
        <v>5380</v>
      </c>
      <c r="R49" s="196"/>
      <c r="S49" s="220">
        <v>14737373590</v>
      </c>
      <c r="T49" s="196"/>
      <c r="U49" s="32">
        <v>14414771678</v>
      </c>
      <c r="V49" s="78"/>
      <c r="W49" s="79">
        <f>U49/درآمدها!$J$5</f>
        <v>9.0662442725070649E-3</v>
      </c>
    </row>
    <row r="50" spans="1:23" ht="28.5" customHeight="1">
      <c r="A50" s="201" t="s">
        <v>103</v>
      </c>
      <c r="C50" s="256">
        <v>727710</v>
      </c>
      <c r="D50" s="196"/>
      <c r="E50" s="256">
        <v>13566641323</v>
      </c>
      <c r="F50" s="256"/>
      <c r="G50" s="32">
        <v>13344543176</v>
      </c>
      <c r="H50" s="196"/>
      <c r="I50" s="196">
        <v>0</v>
      </c>
      <c r="J50" s="196">
        <v>0</v>
      </c>
      <c r="K50" s="78"/>
      <c r="L50" s="196">
        <v>5012</v>
      </c>
      <c r="M50" s="196">
        <v>93438329</v>
      </c>
      <c r="N50" s="196"/>
      <c r="O50" s="196">
        <v>722698</v>
      </c>
      <c r="P50" s="196"/>
      <c r="Q50" s="225">
        <v>19070</v>
      </c>
      <c r="R50" s="196"/>
      <c r="S50" s="220">
        <v>13473202994</v>
      </c>
      <c r="T50" s="196"/>
      <c r="U50" s="32">
        <v>13699848850</v>
      </c>
      <c r="V50" s="78"/>
      <c r="W50" s="79">
        <f>U50/درآمدها!$J$5</f>
        <v>8.616589908259871E-3</v>
      </c>
    </row>
    <row r="51" spans="1:23" ht="28.5" customHeight="1">
      <c r="A51" s="201" t="s">
        <v>226</v>
      </c>
      <c r="C51" s="256">
        <v>2426951</v>
      </c>
      <c r="D51" s="196"/>
      <c r="E51" s="256">
        <v>43796461095</v>
      </c>
      <c r="F51" s="256"/>
      <c r="G51" s="32">
        <v>44719782019</v>
      </c>
      <c r="H51" s="196"/>
      <c r="I51" s="196">
        <v>0</v>
      </c>
      <c r="J51" s="196">
        <v>0</v>
      </c>
      <c r="K51" s="78"/>
      <c r="L51" s="196">
        <v>18492</v>
      </c>
      <c r="M51" s="196">
        <v>333704371</v>
      </c>
      <c r="N51" s="196"/>
      <c r="O51" s="196">
        <v>2408459</v>
      </c>
      <c r="P51" s="196"/>
      <c r="Q51" s="225">
        <v>14950</v>
      </c>
      <c r="R51" s="196"/>
      <c r="S51" s="220">
        <v>43462756724</v>
      </c>
      <c r="T51" s="196"/>
      <c r="U51" s="32">
        <v>35792223605</v>
      </c>
      <c r="V51" s="78"/>
      <c r="W51" s="79">
        <f>U51/درآمدها!$J$5</f>
        <v>2.251170185056631E-2</v>
      </c>
    </row>
    <row r="52" spans="1:23" ht="28.5" customHeight="1">
      <c r="A52" s="201" t="s">
        <v>236</v>
      </c>
      <c r="C52" s="256">
        <v>9282607</v>
      </c>
      <c r="D52" s="196"/>
      <c r="E52" s="256">
        <v>14654824439</v>
      </c>
      <c r="F52" s="256"/>
      <c r="G52" s="32">
        <v>13974324063</v>
      </c>
      <c r="H52" s="196"/>
      <c r="I52" s="196">
        <v>2964190</v>
      </c>
      <c r="J52" s="196">
        <v>4144622644</v>
      </c>
      <c r="K52" s="78"/>
      <c r="L52" s="196">
        <v>0</v>
      </c>
      <c r="M52" s="196">
        <v>0</v>
      </c>
      <c r="N52" s="196"/>
      <c r="O52" s="196">
        <v>12246797</v>
      </c>
      <c r="P52" s="196"/>
      <c r="Q52" s="225">
        <v>1383</v>
      </c>
      <c r="R52" s="196"/>
      <c r="S52" s="220">
        <v>18799447083</v>
      </c>
      <c r="T52" s="196"/>
      <c r="U52" s="32">
        <v>16836543199</v>
      </c>
      <c r="V52" s="78"/>
      <c r="W52" s="79">
        <f>U52/درآمدها!$J$5</f>
        <v>1.0589429840204752E-2</v>
      </c>
    </row>
    <row r="53" spans="1:23" ht="28.5" customHeight="1">
      <c r="A53" s="201" t="s">
        <v>171</v>
      </c>
      <c r="C53" s="256">
        <v>162037</v>
      </c>
      <c r="D53" s="196"/>
      <c r="E53" s="256">
        <v>7174815239</v>
      </c>
      <c r="F53" s="256"/>
      <c r="G53" s="32">
        <v>7074495132</v>
      </c>
      <c r="H53" s="196"/>
      <c r="I53" s="196">
        <v>0</v>
      </c>
      <c r="J53" s="196">
        <v>0</v>
      </c>
      <c r="K53" s="78"/>
      <c r="L53" s="196">
        <v>109885</v>
      </c>
      <c r="M53" s="196">
        <v>4865583618</v>
      </c>
      <c r="N53" s="196"/>
      <c r="O53" s="196">
        <v>52152</v>
      </c>
      <c r="P53" s="196"/>
      <c r="Q53" s="225">
        <v>43750</v>
      </c>
      <c r="R53" s="196"/>
      <c r="S53" s="220">
        <v>2309231621</v>
      </c>
      <c r="T53" s="196"/>
      <c r="U53" s="32">
        <v>2268074185</v>
      </c>
      <c r="V53" s="78"/>
      <c r="W53" s="79">
        <f>U53/درآمدها!$J$5</f>
        <v>1.4265168431880715E-3</v>
      </c>
    </row>
    <row r="54" spans="1:23" ht="28.5" customHeight="1">
      <c r="A54" s="201" t="s">
        <v>140</v>
      </c>
      <c r="C54" s="256">
        <v>297139</v>
      </c>
      <c r="D54" s="256"/>
      <c r="E54" s="256">
        <v>4704535541</v>
      </c>
      <c r="F54" s="256"/>
      <c r="G54" s="32">
        <v>4164866373</v>
      </c>
      <c r="H54" s="196"/>
      <c r="I54" s="196">
        <v>0</v>
      </c>
      <c r="J54" s="256">
        <v>0</v>
      </c>
      <c r="K54" s="78"/>
      <c r="L54" s="196">
        <v>2306</v>
      </c>
      <c r="M54" s="256">
        <v>36510384</v>
      </c>
      <c r="N54" s="196"/>
      <c r="O54" s="196">
        <v>294833</v>
      </c>
      <c r="P54" s="196"/>
      <c r="Q54" s="225">
        <v>11700</v>
      </c>
      <c r="R54" s="196"/>
      <c r="S54" s="256">
        <v>4668025157</v>
      </c>
      <c r="T54" s="196"/>
      <c r="U54" s="32">
        <v>3429021304</v>
      </c>
      <c r="V54" s="78"/>
      <c r="W54" s="79">
        <f>U54/درآمدها!$J$5</f>
        <v>2.1567004633963171E-3</v>
      </c>
    </row>
    <row r="55" spans="1:23" ht="28.5" customHeight="1">
      <c r="A55" s="201" t="s">
        <v>113</v>
      </c>
      <c r="C55" s="256">
        <v>4413277</v>
      </c>
      <c r="D55" s="196"/>
      <c r="E55" s="256">
        <v>17975055583</v>
      </c>
      <c r="F55" s="256"/>
      <c r="G55" s="32">
        <v>16298574828</v>
      </c>
      <c r="H55" s="196"/>
      <c r="I55" s="196">
        <v>1651156</v>
      </c>
      <c r="J55" s="196">
        <v>5715505979</v>
      </c>
      <c r="K55" s="78"/>
      <c r="L55" s="196">
        <v>49606</v>
      </c>
      <c r="M55" s="196">
        <v>193784645</v>
      </c>
      <c r="N55" s="196"/>
      <c r="O55" s="196">
        <v>6014827</v>
      </c>
      <c r="P55" s="196"/>
      <c r="Q55" s="225">
        <v>3701</v>
      </c>
      <c r="R55" s="196"/>
      <c r="S55" s="220">
        <v>23496776917</v>
      </c>
      <c r="T55" s="196"/>
      <c r="U55" s="32">
        <v>22128422526</v>
      </c>
      <c r="V55" s="78"/>
      <c r="W55" s="79">
        <f>U55/درآمدها!$J$5</f>
        <v>1.3917784371996337E-2</v>
      </c>
    </row>
    <row r="56" spans="1:23" ht="28.5" customHeight="1">
      <c r="A56" s="201" t="s">
        <v>142</v>
      </c>
      <c r="C56" s="256">
        <v>295677</v>
      </c>
      <c r="D56" s="196"/>
      <c r="E56" s="256">
        <v>4266613734</v>
      </c>
      <c r="F56" s="256"/>
      <c r="G56" s="32">
        <v>3851841043</v>
      </c>
      <c r="H56" s="196"/>
      <c r="I56" s="196">
        <v>118733</v>
      </c>
      <c r="J56" s="196">
        <v>1565877968</v>
      </c>
      <c r="K56" s="78"/>
      <c r="L56" s="196">
        <v>2346</v>
      </c>
      <c r="M56" s="196">
        <v>33852737</v>
      </c>
      <c r="N56" s="196"/>
      <c r="O56" s="196">
        <v>412064</v>
      </c>
      <c r="P56" s="196"/>
      <c r="Q56" s="225">
        <v>12800</v>
      </c>
      <c r="R56" s="196"/>
      <c r="S56" s="220">
        <v>5798638965</v>
      </c>
      <c r="T56" s="196"/>
      <c r="U56" s="32">
        <v>5243036409</v>
      </c>
      <c r="V56" s="78"/>
      <c r="W56" s="79">
        <f>U56/درآمدها!$J$5</f>
        <v>3.2976345290428861E-3</v>
      </c>
    </row>
    <row r="57" spans="1:23" ht="28.5" customHeight="1">
      <c r="A57" s="201" t="s">
        <v>157</v>
      </c>
      <c r="C57" s="256">
        <v>1197372</v>
      </c>
      <c r="D57" s="196"/>
      <c r="E57" s="256">
        <v>4793938991</v>
      </c>
      <c r="F57" s="256"/>
      <c r="G57" s="32">
        <v>4537022760</v>
      </c>
      <c r="H57" s="196"/>
      <c r="I57" s="196">
        <v>0</v>
      </c>
      <c r="J57" s="196">
        <v>0</v>
      </c>
      <c r="K57" s="78"/>
      <c r="L57" s="196">
        <v>10556</v>
      </c>
      <c r="M57" s="196">
        <v>42263240</v>
      </c>
      <c r="N57" s="196"/>
      <c r="O57" s="196">
        <v>1186816</v>
      </c>
      <c r="P57" s="196"/>
      <c r="Q57" s="225">
        <v>3830</v>
      </c>
      <c r="R57" s="196"/>
      <c r="S57" s="220">
        <v>4751675751</v>
      </c>
      <c r="T57" s="196"/>
      <c r="U57" s="32">
        <v>4518459525</v>
      </c>
      <c r="V57" s="78"/>
      <c r="W57" s="79">
        <f>U57/درآمدها!$J$5</f>
        <v>2.8419081969649389E-3</v>
      </c>
    </row>
    <row r="58" spans="1:23" ht="28.5" customHeight="1">
      <c r="A58" s="201" t="s">
        <v>195</v>
      </c>
      <c r="C58" s="256">
        <v>228144</v>
      </c>
      <c r="D58" s="196"/>
      <c r="E58" s="256">
        <v>4854589351</v>
      </c>
      <c r="F58" s="256"/>
      <c r="G58" s="32">
        <v>4956052680</v>
      </c>
      <c r="H58" s="196"/>
      <c r="I58" s="196">
        <v>62107</v>
      </c>
      <c r="J58" s="196">
        <v>1202808433</v>
      </c>
      <c r="K58" s="78"/>
      <c r="L58" s="196">
        <v>2030</v>
      </c>
      <c r="M58" s="196">
        <v>43195597</v>
      </c>
      <c r="N58" s="196"/>
      <c r="O58" s="196">
        <v>288221</v>
      </c>
      <c r="P58" s="196"/>
      <c r="Q58" s="225">
        <v>19010</v>
      </c>
      <c r="R58" s="196"/>
      <c r="S58" s="220">
        <v>6014202187</v>
      </c>
      <c r="T58" s="196"/>
      <c r="U58" s="32">
        <v>5446480680</v>
      </c>
      <c r="V58" s="78"/>
      <c r="W58" s="79">
        <f>U58/درآمدها!$J$5</f>
        <v>3.4255918424107548E-3</v>
      </c>
    </row>
    <row r="59" spans="1:23" ht="28.5" customHeight="1">
      <c r="A59" s="201" t="s">
        <v>138</v>
      </c>
      <c r="C59" s="256">
        <v>1740129</v>
      </c>
      <c r="D59" s="196"/>
      <c r="E59" s="256">
        <v>4982040590</v>
      </c>
      <c r="F59" s="256"/>
      <c r="G59" s="32">
        <v>5093273790</v>
      </c>
      <c r="H59" s="196"/>
      <c r="I59" s="196">
        <v>0</v>
      </c>
      <c r="J59" s="196">
        <v>0</v>
      </c>
      <c r="K59" s="78"/>
      <c r="L59" s="196">
        <v>15350</v>
      </c>
      <c r="M59" s="196">
        <v>43947503</v>
      </c>
      <c r="N59" s="196"/>
      <c r="O59" s="196">
        <v>1724779</v>
      </c>
      <c r="P59" s="196"/>
      <c r="Q59" s="225">
        <v>2522</v>
      </c>
      <c r="R59" s="196"/>
      <c r="S59" s="220">
        <v>4938093087</v>
      </c>
      <c r="T59" s="196"/>
      <c r="U59" s="32">
        <v>4324010780</v>
      </c>
      <c r="V59" s="78"/>
      <c r="W59" s="79">
        <f>U59/درآمدها!$J$5</f>
        <v>2.7196086656207812E-3</v>
      </c>
    </row>
    <row r="60" spans="1:23" ht="28.5" customHeight="1">
      <c r="A60" s="201" t="s">
        <v>186</v>
      </c>
      <c r="C60" s="256">
        <v>576893</v>
      </c>
      <c r="D60" s="196"/>
      <c r="E60" s="256">
        <v>6352074898</v>
      </c>
      <c r="F60" s="256"/>
      <c r="G60" s="32">
        <v>6648444699</v>
      </c>
      <c r="H60" s="196"/>
      <c r="I60" s="196">
        <v>106651</v>
      </c>
      <c r="J60" s="196">
        <v>1196876635</v>
      </c>
      <c r="K60" s="78"/>
      <c r="L60" s="196">
        <v>4792</v>
      </c>
      <c r="M60" s="196">
        <v>52763931</v>
      </c>
      <c r="N60" s="196"/>
      <c r="O60" s="196">
        <v>678752</v>
      </c>
      <c r="P60" s="196"/>
      <c r="Q60" s="225">
        <v>11300</v>
      </c>
      <c r="R60" s="196"/>
      <c r="S60" s="220">
        <v>7496187602</v>
      </c>
      <c r="T60" s="196"/>
      <c r="U60" s="32">
        <v>7624261713</v>
      </c>
      <c r="V60" s="78"/>
      <c r="W60" s="79">
        <f>U60/درآمدها!$J$5</f>
        <v>4.7953183464624809E-3</v>
      </c>
    </row>
    <row r="61" spans="1:23" ht="28.5" customHeight="1">
      <c r="A61" s="201" t="s">
        <v>189</v>
      </c>
      <c r="C61" s="256">
        <v>576867</v>
      </c>
      <c r="D61" s="196"/>
      <c r="E61" s="256">
        <v>14369360025</v>
      </c>
      <c r="F61" s="256"/>
      <c r="G61" s="32">
        <v>14596420922</v>
      </c>
      <c r="H61" s="196"/>
      <c r="I61" s="196">
        <v>0</v>
      </c>
      <c r="J61" s="196">
        <v>0</v>
      </c>
      <c r="K61" s="78"/>
      <c r="L61" s="196">
        <v>4101</v>
      </c>
      <c r="M61" s="196">
        <v>102153088</v>
      </c>
      <c r="N61" s="196"/>
      <c r="O61" s="196">
        <v>572766</v>
      </c>
      <c r="P61" s="196"/>
      <c r="Q61" s="225">
        <v>32240</v>
      </c>
      <c r="R61" s="196"/>
      <c r="S61" s="220">
        <v>14267206937</v>
      </c>
      <c r="T61" s="196"/>
      <c r="U61" s="32">
        <v>18356103287</v>
      </c>
      <c r="V61" s="78"/>
      <c r="W61" s="79">
        <f>U61/درآمدها!$J$5</f>
        <v>1.1545164918935587E-2</v>
      </c>
    </row>
    <row r="62" spans="1:23" ht="28.5" customHeight="1">
      <c r="A62" s="201" t="s">
        <v>154</v>
      </c>
      <c r="C62" s="256">
        <v>451446</v>
      </c>
      <c r="D62" s="196"/>
      <c r="E62" s="256">
        <v>5681802416</v>
      </c>
      <c r="F62" s="256"/>
      <c r="G62" s="32">
        <v>5300960595</v>
      </c>
      <c r="H62" s="196"/>
      <c r="I62" s="196">
        <v>0</v>
      </c>
      <c r="J62" s="196">
        <v>0</v>
      </c>
      <c r="K62" s="78"/>
      <c r="L62" s="196">
        <v>1424</v>
      </c>
      <c r="M62" s="196">
        <v>17922158</v>
      </c>
      <c r="N62" s="196"/>
      <c r="O62" s="196">
        <v>450022</v>
      </c>
      <c r="P62" s="196"/>
      <c r="Q62" s="225">
        <v>10640</v>
      </c>
      <c r="R62" s="196"/>
      <c r="S62" s="220">
        <v>5663880258</v>
      </c>
      <c r="T62" s="196"/>
      <c r="U62" s="32">
        <v>4759744090</v>
      </c>
      <c r="V62" s="78"/>
      <c r="W62" s="79">
        <f>U62/درآمدها!$J$5</f>
        <v>2.9936653565191388E-3</v>
      </c>
    </row>
    <row r="63" spans="1:23" ht="28.5" customHeight="1">
      <c r="A63" s="201" t="s">
        <v>176</v>
      </c>
      <c r="C63" s="256">
        <v>216299</v>
      </c>
      <c r="D63" s="196"/>
      <c r="E63" s="256">
        <v>7542792990</v>
      </c>
      <c r="F63" s="256"/>
      <c r="G63" s="32">
        <v>6883642231</v>
      </c>
      <c r="H63" s="196"/>
      <c r="I63" s="196">
        <v>0</v>
      </c>
      <c r="J63" s="196">
        <v>0</v>
      </c>
      <c r="K63" s="78"/>
      <c r="L63" s="196">
        <v>1570</v>
      </c>
      <c r="M63" s="196">
        <v>54749144</v>
      </c>
      <c r="N63" s="196"/>
      <c r="O63" s="196">
        <v>214729</v>
      </c>
      <c r="P63" s="196"/>
      <c r="Q63" s="225">
        <v>33650</v>
      </c>
      <c r="R63" s="196"/>
      <c r="S63" s="220">
        <v>7488043846</v>
      </c>
      <c r="T63" s="196"/>
      <c r="U63" s="32">
        <v>7182638351</v>
      </c>
      <c r="V63" s="78"/>
      <c r="W63" s="79">
        <f>U63/درآمدها!$J$5</f>
        <v>4.517557077274391E-3</v>
      </c>
    </row>
    <row r="64" spans="1:23" ht="28.5" customHeight="1">
      <c r="A64" s="201" t="s">
        <v>145</v>
      </c>
      <c r="C64" s="256">
        <v>569239</v>
      </c>
      <c r="D64" s="256"/>
      <c r="E64" s="256">
        <v>3920749082</v>
      </c>
      <c r="F64" s="256"/>
      <c r="G64" s="32">
        <v>3738762592</v>
      </c>
      <c r="H64" s="196"/>
      <c r="I64" s="196">
        <v>365920</v>
      </c>
      <c r="J64" s="256">
        <v>2231607099</v>
      </c>
      <c r="K64" s="78"/>
      <c r="L64" s="196">
        <v>164312</v>
      </c>
      <c r="M64" s="256">
        <v>1080999005</v>
      </c>
      <c r="N64" s="196"/>
      <c r="O64" s="196">
        <v>770847</v>
      </c>
      <c r="P64" s="196"/>
      <c r="Q64" s="225">
        <v>6260</v>
      </c>
      <c r="R64" s="196"/>
      <c r="S64" s="256">
        <v>5071357176</v>
      </c>
      <c r="T64" s="196"/>
      <c r="U64" s="32">
        <v>4796790483</v>
      </c>
      <c r="V64" s="78"/>
      <c r="W64" s="79">
        <f>U64/درآمدها!$J$5</f>
        <v>3.0169658746165505E-3</v>
      </c>
    </row>
    <row r="65" spans="1:23" ht="28.5" customHeight="1">
      <c r="A65" s="201" t="s">
        <v>287</v>
      </c>
      <c r="C65" s="256"/>
      <c r="D65" s="256"/>
      <c r="E65" s="256"/>
      <c r="F65" s="256"/>
      <c r="H65" s="256"/>
      <c r="I65" s="256">
        <v>937494</v>
      </c>
      <c r="J65" s="256">
        <v>11248593104</v>
      </c>
      <c r="K65" s="78"/>
      <c r="L65" s="256">
        <v>0</v>
      </c>
      <c r="M65" s="256">
        <v>0</v>
      </c>
      <c r="N65" s="256"/>
      <c r="O65" s="256">
        <v>937494</v>
      </c>
      <c r="P65" s="256"/>
      <c r="Q65" s="225">
        <v>11780</v>
      </c>
      <c r="R65" s="256"/>
      <c r="S65" s="256">
        <v>11248593104</v>
      </c>
      <c r="T65" s="256"/>
      <c r="U65" s="32">
        <v>10977969431</v>
      </c>
      <c r="V65" s="78"/>
      <c r="W65" s="79"/>
    </row>
    <row r="66" spans="1:23" ht="28.5" customHeight="1">
      <c r="A66" s="201" t="s">
        <v>283</v>
      </c>
      <c r="C66" s="256"/>
      <c r="D66" s="256"/>
      <c r="E66" s="256"/>
      <c r="F66" s="256"/>
      <c r="H66" s="256"/>
      <c r="I66" s="256">
        <v>105261</v>
      </c>
      <c r="J66" s="256">
        <v>2000015892</v>
      </c>
      <c r="K66" s="78"/>
      <c r="L66" s="256">
        <v>0</v>
      </c>
      <c r="M66" s="256">
        <v>0</v>
      </c>
      <c r="N66" s="256"/>
      <c r="O66" s="256">
        <v>105261</v>
      </c>
      <c r="P66" s="256"/>
      <c r="Q66" s="225">
        <v>17570</v>
      </c>
      <c r="R66" s="256"/>
      <c r="S66" s="256">
        <v>2000015892.0000002</v>
      </c>
      <c r="T66" s="256"/>
      <c r="U66" s="32">
        <v>1838431630</v>
      </c>
      <c r="V66" s="78"/>
      <c r="W66" s="79"/>
    </row>
    <row r="67" spans="1:23" ht="28.5" customHeight="1">
      <c r="A67" s="201" t="s">
        <v>190</v>
      </c>
      <c r="C67" s="256">
        <v>221685</v>
      </c>
      <c r="D67" s="196"/>
      <c r="E67" s="256">
        <v>4927586219</v>
      </c>
      <c r="F67" s="256"/>
      <c r="G67" s="32">
        <v>4583397956</v>
      </c>
      <c r="H67" s="196"/>
      <c r="I67" s="196">
        <v>96238</v>
      </c>
      <c r="J67" s="196">
        <v>2031583040</v>
      </c>
      <c r="K67" s="78"/>
      <c r="L67" s="196">
        <v>1984</v>
      </c>
      <c r="M67" s="196">
        <v>44100102</v>
      </c>
      <c r="N67" s="196"/>
      <c r="O67" s="196">
        <v>315939</v>
      </c>
      <c r="P67" s="196"/>
      <c r="Q67" s="225">
        <v>20650</v>
      </c>
      <c r="R67" s="196"/>
      <c r="S67" s="220">
        <v>6915069157</v>
      </c>
      <c r="T67" s="196"/>
      <c r="U67" s="32">
        <v>6485321719</v>
      </c>
      <c r="V67" s="78"/>
      <c r="W67" s="79">
        <f>U67/درآمدها!$J$5</f>
        <v>4.0789762199277078E-3</v>
      </c>
    </row>
    <row r="68" spans="1:23" ht="28.5" customHeight="1">
      <c r="A68" s="201" t="s">
        <v>127</v>
      </c>
      <c r="C68" s="256">
        <v>2730733</v>
      </c>
      <c r="D68" s="196"/>
      <c r="E68" s="256">
        <v>7696704984</v>
      </c>
      <c r="F68" s="256"/>
      <c r="G68" s="32">
        <v>7028614744</v>
      </c>
      <c r="H68" s="196"/>
      <c r="I68" s="196">
        <v>1146905</v>
      </c>
      <c r="J68" s="196">
        <v>2995863940</v>
      </c>
      <c r="K68" s="78"/>
      <c r="L68" s="196">
        <v>21993</v>
      </c>
      <c r="M68" s="196">
        <v>61988350</v>
      </c>
      <c r="N68" s="196"/>
      <c r="O68" s="196">
        <v>3855645</v>
      </c>
      <c r="P68" s="196"/>
      <c r="Q68" s="225">
        <v>2600</v>
      </c>
      <c r="R68" s="196"/>
      <c r="S68" s="220">
        <v>10630580574</v>
      </c>
      <c r="T68" s="196"/>
      <c r="U68" s="32">
        <v>9965030174</v>
      </c>
      <c r="V68" s="78"/>
      <c r="W68" s="79">
        <f>U68/درآمدها!$J$5</f>
        <v>6.2675566258377736E-3</v>
      </c>
    </row>
    <row r="69" spans="1:23" ht="28.5" customHeight="1">
      <c r="A69" s="201" t="s">
        <v>100</v>
      </c>
      <c r="C69" s="256">
        <v>4096129</v>
      </c>
      <c r="D69" s="196"/>
      <c r="E69" s="256">
        <v>13399869649</v>
      </c>
      <c r="F69" s="256"/>
      <c r="G69" s="32">
        <v>12494552951</v>
      </c>
      <c r="H69" s="196"/>
      <c r="I69" s="196">
        <v>1804044</v>
      </c>
      <c r="J69" s="196">
        <v>5110679837</v>
      </c>
      <c r="K69" s="78"/>
      <c r="L69" s="196">
        <v>20214</v>
      </c>
      <c r="M69" s="196">
        <v>66127059</v>
      </c>
      <c r="N69" s="196"/>
      <c r="O69" s="196">
        <v>5879959</v>
      </c>
      <c r="P69" s="196"/>
      <c r="Q69" s="225">
        <v>2960</v>
      </c>
      <c r="R69" s="196"/>
      <c r="S69" s="220">
        <v>18444422427</v>
      </c>
      <c r="T69" s="196"/>
      <c r="U69" s="32">
        <v>17301120805</v>
      </c>
      <c r="V69" s="78"/>
      <c r="W69" s="79">
        <f>U69/درآمدها!$J$5</f>
        <v>1.0881628298398919E-2</v>
      </c>
    </row>
    <row r="70" spans="1:23" ht="28.5" customHeight="1">
      <c r="A70" s="201" t="s">
        <v>224</v>
      </c>
      <c r="C70" s="256">
        <v>1125890</v>
      </c>
      <c r="D70" s="196"/>
      <c r="E70" s="256">
        <v>23660914825</v>
      </c>
      <c r="F70" s="256"/>
      <c r="G70" s="32">
        <v>21781013773</v>
      </c>
      <c r="H70" s="196"/>
      <c r="I70" s="196">
        <v>0</v>
      </c>
      <c r="J70" s="196">
        <v>0</v>
      </c>
      <c r="K70" s="78"/>
      <c r="L70" s="196">
        <v>7789</v>
      </c>
      <c r="M70" s="196">
        <v>163688163</v>
      </c>
      <c r="N70" s="196"/>
      <c r="O70" s="196">
        <v>1118101</v>
      </c>
      <c r="P70" s="196"/>
      <c r="Q70" s="225">
        <v>18320</v>
      </c>
      <c r="R70" s="196"/>
      <c r="S70" s="220">
        <v>23497226662</v>
      </c>
      <c r="T70" s="196"/>
      <c r="U70" s="32">
        <v>20361732842</v>
      </c>
      <c r="V70" s="78"/>
      <c r="W70" s="79">
        <f>U70/درآمدها!$J$5</f>
        <v>1.2806615871609472E-2</v>
      </c>
    </row>
    <row r="71" spans="1:23" ht="28.5" customHeight="1">
      <c r="A71" s="201" t="s">
        <v>153</v>
      </c>
      <c r="C71" s="256">
        <v>3999184</v>
      </c>
      <c r="D71" s="196"/>
      <c r="E71" s="256">
        <v>12885031161</v>
      </c>
      <c r="F71" s="256"/>
      <c r="G71" s="32">
        <v>13292755463</v>
      </c>
      <c r="H71" s="196"/>
      <c r="I71" s="196">
        <v>0</v>
      </c>
      <c r="J71" s="196">
        <v>0</v>
      </c>
      <c r="K71" s="78"/>
      <c r="L71" s="196">
        <v>9728</v>
      </c>
      <c r="M71" s="196">
        <v>31342790</v>
      </c>
      <c r="N71" s="196"/>
      <c r="O71" s="196">
        <v>3989456</v>
      </c>
      <c r="P71" s="196"/>
      <c r="Q71" s="225">
        <v>3379</v>
      </c>
      <c r="R71" s="196"/>
      <c r="S71" s="220">
        <v>12853688371</v>
      </c>
      <c r="T71" s="196"/>
      <c r="U71" s="32">
        <v>13400163614</v>
      </c>
      <c r="V71" s="78"/>
      <c r="W71" s="79">
        <f>U71/درآمدها!$J$5</f>
        <v>8.4281013483899509E-3</v>
      </c>
    </row>
    <row r="72" spans="1:23" ht="28.5" customHeight="1">
      <c r="A72" s="201" t="s">
        <v>237</v>
      </c>
      <c r="C72" s="256">
        <v>1051507</v>
      </c>
      <c r="D72" s="196"/>
      <c r="E72" s="256">
        <v>4653610233</v>
      </c>
      <c r="F72" s="256"/>
      <c r="G72" s="32">
        <v>4135782188</v>
      </c>
      <c r="H72" s="196"/>
      <c r="I72" s="196">
        <v>0</v>
      </c>
      <c r="J72" s="196">
        <v>0</v>
      </c>
      <c r="K72" s="78"/>
      <c r="L72" s="196">
        <v>181583</v>
      </c>
      <c r="M72" s="196">
        <v>803624233</v>
      </c>
      <c r="N72" s="196"/>
      <c r="O72" s="196">
        <v>869924</v>
      </c>
      <c r="P72" s="196"/>
      <c r="Q72" s="225">
        <v>3975</v>
      </c>
      <c r="R72" s="196"/>
      <c r="S72" s="220">
        <v>3849986000</v>
      </c>
      <c r="T72" s="196"/>
      <c r="U72" s="32">
        <v>3437373114</v>
      </c>
      <c r="V72" s="78"/>
      <c r="W72" s="79">
        <f>U72/درآمدها!$J$5</f>
        <v>2.1619533769539514E-3</v>
      </c>
    </row>
    <row r="73" spans="1:23" ht="28.5" customHeight="1">
      <c r="A73" s="201" t="s">
        <v>217</v>
      </c>
      <c r="C73" s="256">
        <v>2219908</v>
      </c>
      <c r="D73" s="196"/>
      <c r="E73" s="256">
        <v>14547462814</v>
      </c>
      <c r="F73" s="256"/>
      <c r="G73" s="32">
        <v>11307746776</v>
      </c>
      <c r="H73" s="196"/>
      <c r="I73" s="196">
        <v>353242</v>
      </c>
      <c r="J73" s="196">
        <v>1834373720</v>
      </c>
      <c r="K73" s="78"/>
      <c r="L73" s="196">
        <v>15492</v>
      </c>
      <c r="M73" s="196">
        <v>101521907</v>
      </c>
      <c r="N73" s="196"/>
      <c r="O73" s="196">
        <v>2557658</v>
      </c>
      <c r="P73" s="196"/>
      <c r="Q73" s="225">
        <v>5120</v>
      </c>
      <c r="R73" s="196"/>
      <c r="S73" s="220">
        <v>16280314627</v>
      </c>
      <c r="T73" s="196"/>
      <c r="U73" s="32">
        <v>13017292470</v>
      </c>
      <c r="V73" s="78"/>
      <c r="W73" s="79">
        <f>U73/درآمدها!$J$5</f>
        <v>8.1872925867988115E-3</v>
      </c>
    </row>
    <row r="74" spans="1:23" ht="28.5" customHeight="1">
      <c r="A74" s="201" t="s">
        <v>194</v>
      </c>
      <c r="C74" s="256">
        <v>840348</v>
      </c>
      <c r="D74" s="196"/>
      <c r="E74" s="256">
        <v>7730448583</v>
      </c>
      <c r="F74" s="256"/>
      <c r="G74" s="32">
        <v>6830395356</v>
      </c>
      <c r="H74" s="196"/>
      <c r="I74" s="196">
        <v>405344</v>
      </c>
      <c r="J74" s="196">
        <v>2979569684</v>
      </c>
      <c r="K74" s="78"/>
      <c r="L74" s="196">
        <v>6221</v>
      </c>
      <c r="M74" s="196">
        <v>57227626</v>
      </c>
      <c r="N74" s="196"/>
      <c r="O74" s="196">
        <v>1239471</v>
      </c>
      <c r="P74" s="196"/>
      <c r="Q74" s="225">
        <v>7600</v>
      </c>
      <c r="R74" s="196"/>
      <c r="S74" s="220">
        <v>10652790641</v>
      </c>
      <c r="T74" s="196"/>
      <c r="U74" s="32">
        <v>9363930725</v>
      </c>
      <c r="V74" s="78"/>
      <c r="W74" s="79">
        <f>U74/درآمدها!$J$5</f>
        <v>5.8894920571827721E-3</v>
      </c>
    </row>
    <row r="75" spans="1:23" ht="28.5" customHeight="1">
      <c r="A75" s="201" t="s">
        <v>215</v>
      </c>
      <c r="C75" s="256">
        <v>1754132</v>
      </c>
      <c r="D75" s="196"/>
      <c r="E75" s="256">
        <v>7700879061</v>
      </c>
      <c r="F75" s="256"/>
      <c r="G75" s="32">
        <v>6961363634</v>
      </c>
      <c r="H75" s="196"/>
      <c r="I75" s="196">
        <v>711815</v>
      </c>
      <c r="J75" s="196">
        <v>2956547656</v>
      </c>
      <c r="K75" s="78"/>
      <c r="L75" s="196">
        <v>14046</v>
      </c>
      <c r="M75" s="196">
        <v>61663859</v>
      </c>
      <c r="N75" s="196"/>
      <c r="O75" s="196">
        <v>2451901</v>
      </c>
      <c r="P75" s="196"/>
      <c r="Q75" s="225">
        <v>4111</v>
      </c>
      <c r="R75" s="196"/>
      <c r="S75" s="220">
        <v>10595762858</v>
      </c>
      <c r="T75" s="196"/>
      <c r="U75" s="32">
        <v>10019790414</v>
      </c>
      <c r="V75" s="78"/>
      <c r="W75" s="79">
        <f>U75/درآمدها!$J$5</f>
        <v>6.3019983584819911E-3</v>
      </c>
    </row>
    <row r="76" spans="1:23" ht="28.5" customHeight="1">
      <c r="A76" s="201" t="s">
        <v>168</v>
      </c>
      <c r="C76" s="256">
        <v>1079422</v>
      </c>
      <c r="D76" s="196"/>
      <c r="E76" s="256">
        <v>23434546112</v>
      </c>
      <c r="F76" s="256"/>
      <c r="G76" s="32">
        <v>23492479518</v>
      </c>
      <c r="H76" s="196"/>
      <c r="I76" s="196">
        <v>54817</v>
      </c>
      <c r="J76" s="196">
        <v>1203263277</v>
      </c>
      <c r="K76" s="78"/>
      <c r="L76" s="196">
        <v>7423</v>
      </c>
      <c r="M76" s="196">
        <v>161155355</v>
      </c>
      <c r="N76" s="196"/>
      <c r="O76" s="196">
        <v>1126816</v>
      </c>
      <c r="P76" s="196"/>
      <c r="Q76" s="225">
        <v>21500</v>
      </c>
      <c r="R76" s="196"/>
      <c r="S76" s="220">
        <v>24476654034</v>
      </c>
      <c r="T76" s="196"/>
      <c r="U76" s="32">
        <v>24082396066.000004</v>
      </c>
      <c r="V76" s="78"/>
      <c r="W76" s="79">
        <f>U76/درآمدها!$J$5</f>
        <v>1.5146746010195057E-2</v>
      </c>
    </row>
    <row r="77" spans="1:23" ht="28.5" customHeight="1">
      <c r="A77" s="201" t="s">
        <v>170</v>
      </c>
      <c r="C77" s="256">
        <v>3253845</v>
      </c>
      <c r="D77" s="196"/>
      <c r="E77" s="256">
        <v>13759309510</v>
      </c>
      <c r="F77" s="256"/>
      <c r="G77" s="32">
        <v>18024615116</v>
      </c>
      <c r="H77" s="196"/>
      <c r="I77" s="196">
        <v>0</v>
      </c>
      <c r="J77" s="196">
        <v>0</v>
      </c>
      <c r="K77" s="78"/>
      <c r="L77" s="196">
        <v>987064</v>
      </c>
      <c r="M77" s="196">
        <v>4173929331</v>
      </c>
      <c r="N77" s="196"/>
      <c r="O77" s="196">
        <v>2266781</v>
      </c>
      <c r="P77" s="196"/>
      <c r="Q77" s="225">
        <v>5450</v>
      </c>
      <c r="R77" s="196"/>
      <c r="S77" s="220">
        <v>9585380179</v>
      </c>
      <c r="T77" s="196"/>
      <c r="U77" s="32">
        <v>12280450413</v>
      </c>
      <c r="V77" s="78"/>
      <c r="W77" s="79">
        <f>U77/درآمدها!$J$5</f>
        <v>7.7238520115162851E-3</v>
      </c>
    </row>
    <row r="78" spans="1:23" ht="28.5" customHeight="1">
      <c r="A78" s="201" t="s">
        <v>133</v>
      </c>
      <c r="C78" s="256">
        <v>1730907</v>
      </c>
      <c r="D78" s="196"/>
      <c r="E78" s="256">
        <v>14471640571</v>
      </c>
      <c r="F78" s="256"/>
      <c r="G78" s="32">
        <v>12721863920</v>
      </c>
      <c r="H78" s="196"/>
      <c r="I78" s="196">
        <v>0</v>
      </c>
      <c r="J78" s="196">
        <v>0</v>
      </c>
      <c r="K78" s="78"/>
      <c r="L78" s="196">
        <v>12737</v>
      </c>
      <c r="M78" s="196">
        <v>106490578</v>
      </c>
      <c r="N78" s="196"/>
      <c r="O78" s="196">
        <v>1718170</v>
      </c>
      <c r="P78" s="196"/>
      <c r="Q78" s="225">
        <v>7080</v>
      </c>
      <c r="R78" s="196"/>
      <c r="S78" s="220">
        <v>14365149993</v>
      </c>
      <c r="T78" s="196"/>
      <c r="U78" s="32">
        <v>12092263973</v>
      </c>
      <c r="V78" s="78"/>
      <c r="W78" s="79">
        <f>U78/درآمدها!$J$5</f>
        <v>7.6054911888875486E-3</v>
      </c>
    </row>
    <row r="79" spans="1:23" ht="28.5" customHeight="1">
      <c r="A79" s="201" t="s">
        <v>207</v>
      </c>
      <c r="C79" s="256">
        <v>291927</v>
      </c>
      <c r="D79" s="196"/>
      <c r="E79" s="256">
        <v>4866326148</v>
      </c>
      <c r="F79" s="256"/>
      <c r="G79" s="32">
        <v>5473601014</v>
      </c>
      <c r="H79" s="196"/>
      <c r="I79" s="196">
        <v>0</v>
      </c>
      <c r="J79" s="196">
        <v>0</v>
      </c>
      <c r="K79" s="78"/>
      <c r="L79" s="196">
        <v>869</v>
      </c>
      <c r="M79" s="196">
        <v>14485941</v>
      </c>
      <c r="N79" s="196"/>
      <c r="O79" s="196">
        <v>291058</v>
      </c>
      <c r="P79" s="196"/>
      <c r="Q79" s="225">
        <v>18520</v>
      </c>
      <c r="R79" s="196"/>
      <c r="S79" s="220">
        <v>4851840207</v>
      </c>
      <c r="T79" s="196"/>
      <c r="U79" s="32">
        <v>5358321319</v>
      </c>
      <c r="V79" s="78"/>
      <c r="W79" s="79">
        <f>U79/درآمدها!$J$5</f>
        <v>3.3701435620225196E-3</v>
      </c>
    </row>
    <row r="80" spans="1:23" ht="28.5" customHeight="1">
      <c r="A80" s="201" t="s">
        <v>135</v>
      </c>
      <c r="C80" s="256">
        <v>1192744</v>
      </c>
      <c r="D80" s="196"/>
      <c r="E80" s="256">
        <v>12679554979</v>
      </c>
      <c r="F80" s="256"/>
      <c r="G80" s="32">
        <v>11868854231</v>
      </c>
      <c r="H80" s="196"/>
      <c r="I80" s="196">
        <v>134446</v>
      </c>
      <c r="J80" s="196">
        <v>1342760276</v>
      </c>
      <c r="K80" s="78"/>
      <c r="L80" s="196">
        <v>9019</v>
      </c>
      <c r="M80" s="196">
        <v>95671651</v>
      </c>
      <c r="N80" s="196"/>
      <c r="O80" s="196">
        <v>1318171</v>
      </c>
      <c r="P80" s="196"/>
      <c r="Q80" s="225">
        <v>8860</v>
      </c>
      <c r="R80" s="196"/>
      <c r="S80" s="220">
        <v>13926643604</v>
      </c>
      <c r="T80" s="196"/>
      <c r="U80" s="32">
        <v>11609505044</v>
      </c>
      <c r="V80" s="78"/>
      <c r="W80" s="79">
        <f>U80/درآمدها!$J$5</f>
        <v>7.3018574947286714E-3</v>
      </c>
    </row>
    <row r="81" spans="1:23" ht="28.5" customHeight="1">
      <c r="A81" s="201" t="s">
        <v>167</v>
      </c>
      <c r="C81" s="256">
        <v>2009331</v>
      </c>
      <c r="D81" s="196"/>
      <c r="E81" s="256">
        <v>28930023743</v>
      </c>
      <c r="F81" s="256"/>
      <c r="G81" s="32">
        <v>27365089662</v>
      </c>
      <c r="H81" s="196"/>
      <c r="I81" s="196">
        <v>0</v>
      </c>
      <c r="J81" s="196">
        <v>0</v>
      </c>
      <c r="K81" s="78"/>
      <c r="L81" s="196">
        <v>12847</v>
      </c>
      <c r="M81" s="196">
        <v>184969035</v>
      </c>
      <c r="N81" s="196"/>
      <c r="O81" s="196">
        <v>1996484</v>
      </c>
      <c r="P81" s="196"/>
      <c r="Q81" s="225">
        <v>11260</v>
      </c>
      <c r="R81" s="196"/>
      <c r="S81" s="220">
        <v>28745054708</v>
      </c>
      <c r="T81" s="196"/>
      <c r="U81" s="32">
        <v>22346651404</v>
      </c>
      <c r="V81" s="78"/>
      <c r="W81" s="79">
        <f>U81/درآمدها!$J$5</f>
        <v>1.4055040539451476E-2</v>
      </c>
    </row>
    <row r="82" spans="1:23" ht="28.5" customHeight="1">
      <c r="A82" s="201" t="s">
        <v>166</v>
      </c>
      <c r="C82" s="256">
        <v>3470421</v>
      </c>
      <c r="D82" s="196"/>
      <c r="E82" s="256">
        <v>49675844546</v>
      </c>
      <c r="F82" s="256"/>
      <c r="G82" s="32">
        <v>48487426754</v>
      </c>
      <c r="H82" s="196"/>
      <c r="I82" s="196">
        <v>0</v>
      </c>
      <c r="J82" s="196">
        <v>0</v>
      </c>
      <c r="K82" s="78"/>
      <c r="L82" s="196">
        <v>23021</v>
      </c>
      <c r="M82" s="196">
        <v>329524175</v>
      </c>
      <c r="N82" s="196"/>
      <c r="O82" s="196">
        <v>3447400</v>
      </c>
      <c r="P82" s="196"/>
      <c r="Q82" s="225">
        <v>13980</v>
      </c>
      <c r="R82" s="196"/>
      <c r="S82" s="220">
        <v>49346320371</v>
      </c>
      <c r="T82" s="196"/>
      <c r="U82" s="32">
        <v>47907893824</v>
      </c>
      <c r="V82" s="78"/>
      <c r="W82" s="79">
        <f>U82/درآمدها!$J$5</f>
        <v>3.0131914517426504E-2</v>
      </c>
    </row>
    <row r="83" spans="1:23" ht="28.5" customHeight="1">
      <c r="A83" s="201" t="s">
        <v>144</v>
      </c>
      <c r="C83" s="256">
        <v>807059</v>
      </c>
      <c r="D83" s="196"/>
      <c r="E83" s="256">
        <v>7601910795</v>
      </c>
      <c r="F83" s="256"/>
      <c r="G83" s="32">
        <v>6990685458</v>
      </c>
      <c r="H83" s="196"/>
      <c r="I83" s="196">
        <v>334352</v>
      </c>
      <c r="J83" s="196">
        <v>2928131214</v>
      </c>
      <c r="K83" s="78"/>
      <c r="L83" s="196">
        <v>6487</v>
      </c>
      <c r="M83" s="196">
        <v>61102838</v>
      </c>
      <c r="N83" s="196"/>
      <c r="O83" s="196">
        <v>1134924</v>
      </c>
      <c r="P83" s="196"/>
      <c r="Q83" s="225">
        <v>8730</v>
      </c>
      <c r="R83" s="196"/>
      <c r="S83" s="220">
        <v>10468939171</v>
      </c>
      <c r="T83" s="196"/>
      <c r="U83" s="32">
        <v>9848934599</v>
      </c>
      <c r="V83" s="78"/>
      <c r="W83" s="79">
        <f>U83/درآمدها!$J$5</f>
        <v>6.1945377209657957E-3</v>
      </c>
    </row>
    <row r="84" spans="1:23" ht="28.5" customHeight="1">
      <c r="A84" s="201" t="s">
        <v>279</v>
      </c>
      <c r="C84" s="256"/>
      <c r="D84" s="256"/>
      <c r="E84" s="256"/>
      <c r="F84" s="256"/>
      <c r="H84" s="256"/>
      <c r="I84" s="256">
        <v>604450</v>
      </c>
      <c r="J84" s="256">
        <v>1886836353</v>
      </c>
      <c r="K84" s="78"/>
      <c r="L84" s="256">
        <v>0</v>
      </c>
      <c r="M84" s="256">
        <v>0</v>
      </c>
      <c r="N84" s="256"/>
      <c r="O84" s="256">
        <v>604450</v>
      </c>
      <c r="P84" s="256"/>
      <c r="Q84" s="225">
        <v>3156</v>
      </c>
      <c r="R84" s="256"/>
      <c r="S84" s="256">
        <v>1886836353</v>
      </c>
      <c r="T84" s="256"/>
      <c r="U84" s="32">
        <v>1896293720</v>
      </c>
      <c r="V84" s="78"/>
      <c r="W84" s="79"/>
    </row>
    <row r="85" spans="1:23" ht="28.5" customHeight="1">
      <c r="A85" s="201" t="s">
        <v>131</v>
      </c>
      <c r="C85" s="256">
        <v>1468895</v>
      </c>
      <c r="D85" s="196"/>
      <c r="E85" s="256">
        <v>23827868773</v>
      </c>
      <c r="F85" s="256"/>
      <c r="G85" s="32">
        <v>23201409601</v>
      </c>
      <c r="H85" s="196"/>
      <c r="I85" s="196">
        <v>0</v>
      </c>
      <c r="J85" s="196">
        <v>0</v>
      </c>
      <c r="K85" s="78"/>
      <c r="L85" s="196">
        <v>423648</v>
      </c>
      <c r="M85" s="196">
        <v>6872260407</v>
      </c>
      <c r="N85" s="196"/>
      <c r="O85" s="196">
        <v>1045247</v>
      </c>
      <c r="P85" s="196"/>
      <c r="Q85" s="225">
        <v>11125.270935961</v>
      </c>
      <c r="R85" s="196"/>
      <c r="S85" s="220">
        <v>13820565043</v>
      </c>
      <c r="T85" s="196"/>
      <c r="U85" s="32">
        <v>11559465571.000427</v>
      </c>
      <c r="V85" s="78"/>
      <c r="W85" s="79">
        <f>U85/درآمدها!$J$5</f>
        <v>7.2703849126014054E-3</v>
      </c>
    </row>
    <row r="86" spans="1:23" ht="28.5" customHeight="1">
      <c r="A86" s="201" t="s">
        <v>280</v>
      </c>
      <c r="C86" s="256"/>
      <c r="D86" s="256"/>
      <c r="E86" s="256"/>
      <c r="F86" s="256"/>
      <c r="H86" s="256"/>
      <c r="I86" s="256">
        <v>130122</v>
      </c>
      <c r="J86" s="256">
        <v>3008232603</v>
      </c>
      <c r="K86" s="78"/>
      <c r="L86" s="256">
        <v>0</v>
      </c>
      <c r="M86" s="256">
        <v>0</v>
      </c>
      <c r="N86" s="256"/>
      <c r="O86" s="256">
        <v>130122</v>
      </c>
      <c r="P86" s="256"/>
      <c r="Q86" s="225">
        <v>24900</v>
      </c>
      <c r="R86" s="256"/>
      <c r="S86" s="256">
        <v>3008232603</v>
      </c>
      <c r="T86" s="256"/>
      <c r="U86" s="32">
        <v>3220759577</v>
      </c>
      <c r="V86" s="78"/>
      <c r="W86" s="79"/>
    </row>
    <row r="87" spans="1:23" ht="28.5" customHeight="1">
      <c r="A87" s="201" t="s">
        <v>132</v>
      </c>
      <c r="C87" s="256">
        <v>1469744</v>
      </c>
      <c r="D87" s="196"/>
      <c r="E87" s="256">
        <v>10541552847</v>
      </c>
      <c r="F87" s="256"/>
      <c r="G87" s="32">
        <v>10387868613</v>
      </c>
      <c r="H87" s="196"/>
      <c r="I87" s="196">
        <v>187874</v>
      </c>
      <c r="J87" s="196">
        <v>1340627758</v>
      </c>
      <c r="K87" s="78"/>
      <c r="L87" s="196">
        <v>10993</v>
      </c>
      <c r="M87" s="196">
        <v>78845902</v>
      </c>
      <c r="N87" s="196"/>
      <c r="O87" s="196">
        <v>1646625</v>
      </c>
      <c r="P87" s="196"/>
      <c r="Q87" s="225">
        <v>7080</v>
      </c>
      <c r="R87" s="196"/>
      <c r="S87" s="220">
        <v>11803334703</v>
      </c>
      <c r="T87" s="196"/>
      <c r="U87" s="32">
        <v>11588739278</v>
      </c>
      <c r="V87" s="78"/>
      <c r="W87" s="79">
        <f>U87/درآمدها!$J$5</f>
        <v>7.288796760138677E-3</v>
      </c>
    </row>
    <row r="88" spans="1:23" ht="28.5" customHeight="1">
      <c r="A88" s="201" t="s">
        <v>117</v>
      </c>
      <c r="C88" s="256">
        <v>183901</v>
      </c>
      <c r="D88" s="196"/>
      <c r="E88" s="256">
        <v>5094237575</v>
      </c>
      <c r="F88" s="256"/>
      <c r="G88" s="32">
        <v>5797080612</v>
      </c>
      <c r="H88" s="196"/>
      <c r="I88" s="196">
        <v>44235</v>
      </c>
      <c r="J88" s="196">
        <v>1329516023</v>
      </c>
      <c r="K88" s="78"/>
      <c r="L88" s="196">
        <v>1542</v>
      </c>
      <c r="M88" s="196">
        <v>42714908</v>
      </c>
      <c r="N88" s="196"/>
      <c r="O88" s="196">
        <v>226594</v>
      </c>
      <c r="P88" s="196"/>
      <c r="Q88" s="225">
        <v>29660</v>
      </c>
      <c r="R88" s="196"/>
      <c r="S88" s="220">
        <v>6381038690</v>
      </c>
      <c r="T88" s="196"/>
      <c r="U88" s="32">
        <v>6680789414</v>
      </c>
      <c r="V88" s="78"/>
      <c r="W88" s="79">
        <f>U88/درآمدها!$J$5</f>
        <v>4.2019166250788073E-3</v>
      </c>
    </row>
    <row r="89" spans="1:23" ht="28.5" customHeight="1">
      <c r="A89" s="201" t="s">
        <v>206</v>
      </c>
      <c r="C89" s="256">
        <v>142820</v>
      </c>
      <c r="D89" s="196"/>
      <c r="E89" s="256">
        <v>6271751618</v>
      </c>
      <c r="F89" s="256"/>
      <c r="G89" s="32">
        <v>5797597676</v>
      </c>
      <c r="H89" s="196"/>
      <c r="I89" s="196">
        <v>33143</v>
      </c>
      <c r="J89" s="196">
        <v>1345259172</v>
      </c>
      <c r="K89" s="78"/>
      <c r="L89" s="196">
        <v>1206</v>
      </c>
      <c r="M89" s="196">
        <v>52959897</v>
      </c>
      <c r="N89" s="196"/>
      <c r="O89" s="196">
        <v>174757</v>
      </c>
      <c r="P89" s="196"/>
      <c r="Q89" s="225">
        <v>39430</v>
      </c>
      <c r="R89" s="196"/>
      <c r="S89" s="220">
        <v>7564050893</v>
      </c>
      <c r="T89" s="196"/>
      <c r="U89" s="32">
        <v>6849669034</v>
      </c>
      <c r="V89" s="78"/>
      <c r="W89" s="79">
        <f>U89/درآمدها!$J$5</f>
        <v>4.3081343246560372E-3</v>
      </c>
    </row>
    <row r="90" spans="1:23" ht="28.5" customHeight="1">
      <c r="A90" s="201" t="s">
        <v>151</v>
      </c>
      <c r="C90" s="256">
        <v>357051</v>
      </c>
      <c r="D90" s="196"/>
      <c r="E90" s="256">
        <v>9573925371</v>
      </c>
      <c r="F90" s="256"/>
      <c r="G90" s="32">
        <v>10656482159</v>
      </c>
      <c r="H90" s="196"/>
      <c r="I90" s="196">
        <v>0</v>
      </c>
      <c r="J90" s="196">
        <v>0</v>
      </c>
      <c r="K90" s="78"/>
      <c r="L90" s="196">
        <v>2523</v>
      </c>
      <c r="M90" s="196">
        <v>67651438</v>
      </c>
      <c r="N90" s="196"/>
      <c r="O90" s="196">
        <v>354528</v>
      </c>
      <c r="P90" s="196"/>
      <c r="Q90" s="225">
        <v>24910</v>
      </c>
      <c r="R90" s="196"/>
      <c r="S90" s="220">
        <v>9506273933</v>
      </c>
      <c r="T90" s="196"/>
      <c r="U90" s="32">
        <v>8778746294</v>
      </c>
      <c r="V90" s="78"/>
      <c r="W90" s="79">
        <f>U90/درآمدها!$J$5</f>
        <v>5.5214373203872347E-3</v>
      </c>
    </row>
    <row r="91" spans="1:23" ht="28.5" customHeight="1">
      <c r="A91" s="201" t="s">
        <v>209</v>
      </c>
      <c r="C91" s="256">
        <v>180320</v>
      </c>
      <c r="D91" s="196"/>
      <c r="E91" s="256">
        <v>9791395854</v>
      </c>
      <c r="F91" s="256"/>
      <c r="G91" s="32">
        <v>10281026940</v>
      </c>
      <c r="H91" s="196"/>
      <c r="I91" s="196">
        <v>23035</v>
      </c>
      <c r="J91" s="196">
        <v>1319405382</v>
      </c>
      <c r="K91" s="78"/>
      <c r="L91" s="196">
        <v>266</v>
      </c>
      <c r="M91" s="196">
        <v>14443829</v>
      </c>
      <c r="N91" s="196"/>
      <c r="O91" s="196">
        <v>203089</v>
      </c>
      <c r="P91" s="196"/>
      <c r="Q91" s="225">
        <v>56800</v>
      </c>
      <c r="R91" s="196"/>
      <c r="S91" s="220">
        <v>11096357407</v>
      </c>
      <c r="T91" s="196"/>
      <c r="U91" s="32">
        <v>11466819245</v>
      </c>
      <c r="V91" s="78"/>
      <c r="W91" s="79">
        <f>U91/درآمدها!$J$5</f>
        <v>7.212114532658298E-3</v>
      </c>
    </row>
    <row r="92" spans="1:23" ht="28.5" customHeight="1">
      <c r="A92" s="201" t="s">
        <v>225</v>
      </c>
      <c r="C92" s="256">
        <v>603617</v>
      </c>
      <c r="D92" s="196"/>
      <c r="E92" s="256">
        <v>13909383920</v>
      </c>
      <c r="F92" s="256"/>
      <c r="G92" s="32">
        <v>13739589460</v>
      </c>
      <c r="H92" s="196"/>
      <c r="I92" s="196">
        <v>59996</v>
      </c>
      <c r="J92" s="196">
        <v>1320443756</v>
      </c>
      <c r="K92" s="78"/>
      <c r="L92" s="196">
        <v>4381</v>
      </c>
      <c r="M92" s="196">
        <v>100953106</v>
      </c>
      <c r="N92" s="196"/>
      <c r="O92" s="196">
        <v>659232</v>
      </c>
      <c r="P92" s="196"/>
      <c r="Q92" s="225">
        <v>20270</v>
      </c>
      <c r="R92" s="196"/>
      <c r="S92" s="220">
        <v>15128874570</v>
      </c>
      <c r="T92" s="196"/>
      <c r="U92" s="32">
        <v>13283124981</v>
      </c>
      <c r="V92" s="78"/>
      <c r="W92" s="79">
        <f>U92/درآمدها!$J$5</f>
        <v>8.3544893023720611E-3</v>
      </c>
    </row>
    <row r="93" spans="1:23" ht="28.5" customHeight="1">
      <c r="A93" s="201" t="s">
        <v>205</v>
      </c>
      <c r="C93" s="256">
        <v>440576</v>
      </c>
      <c r="D93" s="196"/>
      <c r="E93" s="256">
        <v>9675567992</v>
      </c>
      <c r="F93" s="256"/>
      <c r="G93" s="32">
        <v>9684671053</v>
      </c>
      <c r="H93" s="196"/>
      <c r="I93" s="196">
        <v>55816</v>
      </c>
      <c r="J93" s="196">
        <v>1189744138</v>
      </c>
      <c r="K93" s="78"/>
      <c r="L93" s="196">
        <v>3079</v>
      </c>
      <c r="M93" s="196">
        <v>67618468</v>
      </c>
      <c r="N93" s="196"/>
      <c r="O93" s="196">
        <v>493313</v>
      </c>
      <c r="P93" s="196"/>
      <c r="Q93" s="225">
        <v>19800</v>
      </c>
      <c r="R93" s="196"/>
      <c r="S93" s="220">
        <v>10797693662</v>
      </c>
      <c r="T93" s="196"/>
      <c r="U93" s="32">
        <v>9709480199</v>
      </c>
      <c r="V93" s="78"/>
      <c r="W93" s="79">
        <f>U93/درآمدها!$J$5</f>
        <v>6.1068271638013323E-3</v>
      </c>
    </row>
    <row r="94" spans="1:23" ht="28.5" customHeight="1">
      <c r="A94" s="201" t="s">
        <v>114</v>
      </c>
      <c r="C94" s="256">
        <v>803123</v>
      </c>
      <c r="D94" s="196"/>
      <c r="E94" s="256">
        <v>15163316852</v>
      </c>
      <c r="F94" s="256"/>
      <c r="G94" s="32">
        <v>16674116195</v>
      </c>
      <c r="H94" s="196"/>
      <c r="I94" s="196">
        <v>0</v>
      </c>
      <c r="J94" s="196">
        <v>0</v>
      </c>
      <c r="K94" s="78"/>
      <c r="L94" s="196">
        <v>5694</v>
      </c>
      <c r="M94" s="196">
        <v>107505234</v>
      </c>
      <c r="N94" s="196"/>
      <c r="O94" s="196">
        <v>797429</v>
      </c>
      <c r="P94" s="196"/>
      <c r="Q94" s="225">
        <v>19490</v>
      </c>
      <c r="R94" s="196"/>
      <c r="S94" s="220">
        <v>15055811618</v>
      </c>
      <c r="T94" s="196"/>
      <c r="U94" s="32">
        <v>15449416960</v>
      </c>
      <c r="V94" s="78"/>
      <c r="W94" s="79">
        <f>U94/درآمدها!$J$5</f>
        <v>9.7169897072284048E-3</v>
      </c>
    </row>
    <row r="95" spans="1:23" ht="28.5" customHeight="1">
      <c r="A95" s="201" t="s">
        <v>101</v>
      </c>
      <c r="C95" s="256">
        <v>253691</v>
      </c>
      <c r="D95" s="196"/>
      <c r="E95" s="256">
        <v>4646135930</v>
      </c>
      <c r="F95" s="256"/>
      <c r="G95" s="32">
        <v>4653819239</v>
      </c>
      <c r="H95" s="196"/>
      <c r="I95" s="196">
        <v>0</v>
      </c>
      <c r="J95" s="196">
        <v>0</v>
      </c>
      <c r="K95" s="78"/>
      <c r="L95" s="196">
        <v>2245</v>
      </c>
      <c r="M95" s="196">
        <v>41115274</v>
      </c>
      <c r="N95" s="196"/>
      <c r="O95" s="196">
        <v>251446</v>
      </c>
      <c r="P95" s="196"/>
      <c r="Q95" s="225">
        <v>20000</v>
      </c>
      <c r="R95" s="196"/>
      <c r="S95" s="220">
        <v>4605020656</v>
      </c>
      <c r="T95" s="196"/>
      <c r="U95" s="32">
        <v>4998997929</v>
      </c>
      <c r="V95" s="78"/>
      <c r="W95" s="79">
        <f>U95/درآمدها!$J$5</f>
        <v>3.1441452805833982E-3</v>
      </c>
    </row>
    <row r="96" spans="1:23" ht="28.5" customHeight="1">
      <c r="A96" s="201" t="s">
        <v>116</v>
      </c>
      <c r="C96" s="256">
        <v>1025408</v>
      </c>
      <c r="D96" s="196"/>
      <c r="E96" s="256">
        <v>20296360136</v>
      </c>
      <c r="F96" s="256"/>
      <c r="G96" s="32">
        <v>17072537487</v>
      </c>
      <c r="H96" s="196"/>
      <c r="I96" s="196">
        <v>74978</v>
      </c>
      <c r="J96" s="196">
        <v>1336291128</v>
      </c>
      <c r="K96" s="78"/>
      <c r="L96" s="196">
        <v>7262</v>
      </c>
      <c r="M96" s="196">
        <v>143740021</v>
      </c>
      <c r="N96" s="196"/>
      <c r="O96" s="196">
        <v>1093124</v>
      </c>
      <c r="P96" s="196"/>
      <c r="Q96" s="225">
        <v>17000</v>
      </c>
      <c r="R96" s="196"/>
      <c r="S96" s="220">
        <v>21488911243</v>
      </c>
      <c r="T96" s="196"/>
      <c r="U96" s="32">
        <v>18472538510</v>
      </c>
      <c r="V96" s="78"/>
      <c r="W96" s="79">
        <f>U96/درآمدها!$J$5</f>
        <v>1.1618397447151969E-2</v>
      </c>
    </row>
    <row r="97" spans="1:23" ht="28.5" customHeight="1">
      <c r="A97" s="201" t="s">
        <v>197</v>
      </c>
      <c r="C97" s="256">
        <v>957761</v>
      </c>
      <c r="D97" s="196"/>
      <c r="E97" s="256">
        <v>11177233653</v>
      </c>
      <c r="F97" s="256"/>
      <c r="G97" s="32">
        <v>12007796642</v>
      </c>
      <c r="H97" s="196"/>
      <c r="I97" s="196">
        <v>0</v>
      </c>
      <c r="J97" s="196">
        <v>0</v>
      </c>
      <c r="K97" s="78"/>
      <c r="L97" s="196">
        <v>7017</v>
      </c>
      <c r="M97" s="196">
        <v>81889583</v>
      </c>
      <c r="N97" s="196"/>
      <c r="O97" s="196">
        <v>950744</v>
      </c>
      <c r="P97" s="196"/>
      <c r="Q97" s="225">
        <v>12730</v>
      </c>
      <c r="R97" s="196"/>
      <c r="S97" s="220">
        <v>11095344070</v>
      </c>
      <c r="T97" s="196"/>
      <c r="U97" s="32">
        <v>12030958444</v>
      </c>
      <c r="V97" s="78"/>
      <c r="W97" s="79">
        <f>U97/درآمدها!$J$5</f>
        <v>7.5669327632957263E-3</v>
      </c>
    </row>
    <row r="98" spans="1:23" ht="28.5" customHeight="1">
      <c r="A98" s="201" t="s">
        <v>199</v>
      </c>
      <c r="C98" s="256">
        <v>356045</v>
      </c>
      <c r="D98" s="196"/>
      <c r="E98" s="256">
        <v>10046814669</v>
      </c>
      <c r="F98" s="256"/>
      <c r="G98" s="32">
        <v>10257959461</v>
      </c>
      <c r="H98" s="196"/>
      <c r="I98" s="196">
        <v>46934</v>
      </c>
      <c r="J98" s="196">
        <v>1357418795</v>
      </c>
      <c r="K98" s="78"/>
      <c r="L98" s="196">
        <v>2692</v>
      </c>
      <c r="M98" s="196">
        <v>75962379</v>
      </c>
      <c r="N98" s="196"/>
      <c r="O98" s="196">
        <v>400287</v>
      </c>
      <c r="P98" s="196"/>
      <c r="Q98" s="225">
        <v>28350</v>
      </c>
      <c r="R98" s="196"/>
      <c r="S98" s="220">
        <v>11328271085</v>
      </c>
      <c r="T98" s="196"/>
      <c r="U98" s="32">
        <v>11280615041</v>
      </c>
      <c r="V98" s="78"/>
      <c r="W98" s="79">
        <f>U98/درآمدها!$J$5</f>
        <v>7.0950004474863325E-3</v>
      </c>
    </row>
    <row r="99" spans="1:23" ht="28.5" customHeight="1">
      <c r="A99" s="201" t="s">
        <v>228</v>
      </c>
      <c r="C99" s="256">
        <v>866200</v>
      </c>
      <c r="D99" s="196"/>
      <c r="E99" s="256">
        <v>4540393717</v>
      </c>
      <c r="F99" s="256"/>
      <c r="G99" s="32">
        <v>3969811874</v>
      </c>
      <c r="H99" s="196"/>
      <c r="I99" s="196">
        <v>713342</v>
      </c>
      <c r="J99" s="196">
        <v>2993869159</v>
      </c>
      <c r="K99" s="78"/>
      <c r="L99" s="196">
        <v>1728</v>
      </c>
      <c r="M99" s="196">
        <v>9057724</v>
      </c>
      <c r="N99" s="196"/>
      <c r="O99" s="196">
        <v>1577814</v>
      </c>
      <c r="P99" s="196"/>
      <c r="Q99" s="225">
        <v>4494</v>
      </c>
      <c r="R99" s="196"/>
      <c r="S99" s="220">
        <v>7525205152</v>
      </c>
      <c r="T99" s="196"/>
      <c r="U99" s="32">
        <v>7048506478</v>
      </c>
      <c r="V99" s="78"/>
      <c r="W99" s="79">
        <f>U99/درآمدها!$J$5</f>
        <v>4.4331941506521901E-3</v>
      </c>
    </row>
    <row r="100" spans="1:23" ht="28.5" customHeight="1">
      <c r="A100" s="201" t="s">
        <v>272</v>
      </c>
      <c r="C100" s="256"/>
      <c r="D100" s="256"/>
      <c r="E100" s="256"/>
      <c r="F100" s="256"/>
      <c r="H100" s="256"/>
      <c r="I100" s="256">
        <v>833993</v>
      </c>
      <c r="J100" s="256">
        <v>1309357213</v>
      </c>
      <c r="K100" s="78"/>
      <c r="L100" s="256">
        <v>0</v>
      </c>
      <c r="M100" s="256">
        <v>0</v>
      </c>
      <c r="N100" s="256"/>
      <c r="O100" s="256">
        <v>833993</v>
      </c>
      <c r="P100" s="256"/>
      <c r="Q100" s="225">
        <v>1510</v>
      </c>
      <c r="R100" s="256"/>
      <c r="S100" s="256">
        <v>1309357213</v>
      </c>
      <c r="T100" s="256"/>
      <c r="U100" s="32">
        <v>1251836424</v>
      </c>
      <c r="V100" s="78"/>
      <c r="W100" s="79"/>
    </row>
    <row r="101" spans="1:23" ht="28.5" customHeight="1">
      <c r="A101" s="201" t="s">
        <v>230</v>
      </c>
      <c r="C101" s="256">
        <v>828087</v>
      </c>
      <c r="D101" s="196"/>
      <c r="E101" s="256">
        <v>9662800844</v>
      </c>
      <c r="F101" s="256"/>
      <c r="G101" s="32">
        <v>8719837599</v>
      </c>
      <c r="H101" s="196"/>
      <c r="I101" s="196">
        <v>123469</v>
      </c>
      <c r="J101" s="196">
        <v>1305136878</v>
      </c>
      <c r="K101" s="78"/>
      <c r="L101" s="196">
        <v>6402</v>
      </c>
      <c r="M101" s="196">
        <v>74703807</v>
      </c>
      <c r="N101" s="196"/>
      <c r="O101" s="196">
        <v>945154</v>
      </c>
      <c r="P101" s="196"/>
      <c r="Q101" s="225">
        <v>10930</v>
      </c>
      <c r="R101" s="196"/>
      <c r="S101" s="220">
        <v>10893233915</v>
      </c>
      <c r="T101" s="196"/>
      <c r="U101" s="32">
        <v>10269066551</v>
      </c>
      <c r="V101" s="78"/>
      <c r="W101" s="79">
        <f>U101/درآمدها!$J$5</f>
        <v>6.4587818580637557E-3</v>
      </c>
    </row>
    <row r="102" spans="1:23" ht="28.5" customHeight="1">
      <c r="A102" s="201" t="s">
        <v>208</v>
      </c>
      <c r="C102" s="256">
        <v>708833</v>
      </c>
      <c r="D102" s="196"/>
      <c r="E102" s="256">
        <v>18622499334</v>
      </c>
      <c r="F102" s="256"/>
      <c r="G102" s="32">
        <v>19831585657</v>
      </c>
      <c r="H102" s="196"/>
      <c r="I102" s="196">
        <v>48286</v>
      </c>
      <c r="J102" s="196">
        <v>1212556656</v>
      </c>
      <c r="K102" s="78"/>
      <c r="L102" s="196">
        <v>4957</v>
      </c>
      <c r="M102" s="196">
        <v>130230575</v>
      </c>
      <c r="N102" s="196"/>
      <c r="O102" s="196">
        <v>752162</v>
      </c>
      <c r="P102" s="196"/>
      <c r="Q102" s="225">
        <v>25570</v>
      </c>
      <c r="R102" s="196"/>
      <c r="S102" s="220">
        <v>19704825415</v>
      </c>
      <c r="T102" s="196"/>
      <c r="U102" s="32">
        <v>19118347289</v>
      </c>
      <c r="V102" s="78"/>
      <c r="W102" s="79">
        <f>U102/درآمدها!$J$5</f>
        <v>1.2024582177270144E-2</v>
      </c>
    </row>
    <row r="103" spans="1:23" ht="28.5" customHeight="1">
      <c r="A103" s="201" t="s">
        <v>174</v>
      </c>
      <c r="C103" s="256">
        <v>137951</v>
      </c>
      <c r="D103" s="196"/>
      <c r="E103" s="256">
        <v>9093653033</v>
      </c>
      <c r="F103" s="256"/>
      <c r="G103" s="32">
        <v>7598838691</v>
      </c>
      <c r="H103" s="196"/>
      <c r="I103" s="196">
        <v>0</v>
      </c>
      <c r="J103" s="196">
        <v>0</v>
      </c>
      <c r="K103" s="78"/>
      <c r="L103" s="196">
        <v>1079</v>
      </c>
      <c r="M103" s="196">
        <v>71127079</v>
      </c>
      <c r="N103" s="196"/>
      <c r="O103" s="196">
        <v>136872</v>
      </c>
      <c r="P103" s="196"/>
      <c r="Q103" s="225">
        <v>56780</v>
      </c>
      <c r="R103" s="196"/>
      <c r="S103" s="220">
        <v>9022525954</v>
      </c>
      <c r="T103" s="196"/>
      <c r="U103" s="32">
        <v>7725351191</v>
      </c>
      <c r="V103" s="78"/>
      <c r="W103" s="79">
        <f>U103/درآمدها!$J$5</f>
        <v>4.8588990899803963E-3</v>
      </c>
    </row>
    <row r="104" spans="1:23" ht="28.5" customHeight="1">
      <c r="A104" s="201" t="s">
        <v>179</v>
      </c>
      <c r="C104" s="256">
        <v>4325267</v>
      </c>
      <c r="D104" s="196"/>
      <c r="E104" s="256">
        <v>14044311314</v>
      </c>
      <c r="F104" s="256"/>
      <c r="G104" s="32">
        <v>16029669627</v>
      </c>
      <c r="H104" s="196"/>
      <c r="I104" s="196">
        <v>0</v>
      </c>
      <c r="J104" s="196">
        <v>0</v>
      </c>
      <c r="K104" s="78"/>
      <c r="L104" s="196">
        <v>10137</v>
      </c>
      <c r="M104" s="196">
        <v>32915236</v>
      </c>
      <c r="N104" s="196"/>
      <c r="O104" s="196">
        <v>4315130</v>
      </c>
      <c r="P104" s="196"/>
      <c r="Q104" s="225">
        <v>3620</v>
      </c>
      <c r="R104" s="196"/>
      <c r="S104" s="220">
        <v>14011396078</v>
      </c>
      <c r="T104" s="196"/>
      <c r="U104" s="32">
        <v>15527827016.999998</v>
      </c>
      <c r="V104" s="78"/>
      <c r="W104" s="79">
        <f>U104/درآمدها!$J$5</f>
        <v>9.766306113069792E-3</v>
      </c>
    </row>
    <row r="105" spans="1:23" ht="28.5" customHeight="1">
      <c r="A105" s="201" t="s">
        <v>155</v>
      </c>
      <c r="C105" s="256">
        <v>1405428</v>
      </c>
      <c r="D105" s="196"/>
      <c r="E105" s="256">
        <v>14374632062</v>
      </c>
      <c r="F105" s="256"/>
      <c r="G105" s="32">
        <v>14140346267</v>
      </c>
      <c r="H105" s="196"/>
      <c r="I105" s="196">
        <v>1031829</v>
      </c>
      <c r="J105" s="196">
        <v>2964425105</v>
      </c>
      <c r="K105" s="78"/>
      <c r="L105" s="196">
        <v>716715</v>
      </c>
      <c r="M105" s="196">
        <v>65090605</v>
      </c>
      <c r="N105" s="196"/>
      <c r="O105" s="196">
        <v>1720542</v>
      </c>
      <c r="P105" s="196"/>
      <c r="Q105" s="225">
        <v>9120</v>
      </c>
      <c r="R105" s="196"/>
      <c r="S105" s="220">
        <v>17273966562</v>
      </c>
      <c r="T105" s="196"/>
      <c r="U105" s="32">
        <v>15597979552</v>
      </c>
      <c r="V105" s="78"/>
      <c r="W105" s="79">
        <f>U105/درآمدها!$J$5</f>
        <v>9.8104289082727378E-3</v>
      </c>
    </row>
    <row r="106" spans="1:23" ht="28.5" customHeight="1">
      <c r="A106" s="201" t="s">
        <v>221</v>
      </c>
      <c r="C106" s="256">
        <v>68237</v>
      </c>
      <c r="D106" s="196"/>
      <c r="E106" s="256">
        <v>2852409910</v>
      </c>
      <c r="F106" s="256"/>
      <c r="G106" s="32">
        <v>2891033287</v>
      </c>
      <c r="H106" s="196"/>
      <c r="I106" s="196">
        <v>5000</v>
      </c>
      <c r="J106" s="196">
        <v>190432132</v>
      </c>
      <c r="K106" s="78"/>
      <c r="L106" s="196">
        <v>730</v>
      </c>
      <c r="M106" s="196">
        <v>30515105</v>
      </c>
      <c r="N106" s="196"/>
      <c r="O106" s="196">
        <v>72507</v>
      </c>
      <c r="P106" s="196"/>
      <c r="Q106" s="225">
        <v>38500</v>
      </c>
      <c r="R106" s="196"/>
      <c r="S106" s="220">
        <v>3012326937</v>
      </c>
      <c r="T106" s="196"/>
      <c r="U106" s="32">
        <v>2774909962</v>
      </c>
      <c r="V106" s="78"/>
      <c r="W106" s="79">
        <f>U106/درآمدها!$J$5</f>
        <v>1.7452937938726954E-3</v>
      </c>
    </row>
    <row r="107" spans="1:23" ht="28.5" customHeight="1">
      <c r="A107" s="201" t="s">
        <v>134</v>
      </c>
      <c r="C107" s="256">
        <v>293469</v>
      </c>
      <c r="D107" s="196"/>
      <c r="E107" s="256">
        <v>4783084853</v>
      </c>
      <c r="F107" s="256"/>
      <c r="G107" s="32">
        <v>4051714106</v>
      </c>
      <c r="H107" s="196"/>
      <c r="I107" s="196">
        <v>147600</v>
      </c>
      <c r="J107" s="196">
        <v>2046836130</v>
      </c>
      <c r="K107" s="78"/>
      <c r="L107" s="196">
        <v>2745</v>
      </c>
      <c r="M107" s="196">
        <v>44739199</v>
      </c>
      <c r="N107" s="196"/>
      <c r="O107" s="196">
        <v>438324</v>
      </c>
      <c r="P107" s="196"/>
      <c r="Q107" s="225">
        <v>14850</v>
      </c>
      <c r="R107" s="196"/>
      <c r="S107" s="220">
        <v>6785181784</v>
      </c>
      <c r="T107" s="196"/>
      <c r="U107" s="32">
        <v>6470382190</v>
      </c>
      <c r="V107" s="78"/>
      <c r="W107" s="79">
        <f>U107/درآمدها!$J$5</f>
        <v>4.0695799268572518E-3</v>
      </c>
    </row>
    <row r="108" spans="1:23" ht="28.5" customHeight="1">
      <c r="A108" s="201" t="s">
        <v>115</v>
      </c>
      <c r="C108" s="256">
        <v>1254939</v>
      </c>
      <c r="D108" s="196"/>
      <c r="E108" s="256">
        <v>4792297721</v>
      </c>
      <c r="F108" s="256"/>
      <c r="G108" s="32">
        <v>4503540777</v>
      </c>
      <c r="H108" s="196"/>
      <c r="I108" s="196">
        <v>170293</v>
      </c>
      <c r="J108" s="196">
        <v>576004915</v>
      </c>
      <c r="K108" s="78"/>
      <c r="L108" s="196">
        <v>11322</v>
      </c>
      <c r="M108" s="196">
        <v>43235882</v>
      </c>
      <c r="N108" s="196"/>
      <c r="O108" s="196">
        <v>1413910</v>
      </c>
      <c r="P108" s="196"/>
      <c r="Q108" s="225">
        <v>3420</v>
      </c>
      <c r="R108" s="196"/>
      <c r="S108" s="220">
        <v>5325066754</v>
      </c>
      <c r="T108" s="196"/>
      <c r="U108" s="32">
        <v>4806800548</v>
      </c>
      <c r="V108" s="78"/>
      <c r="W108" s="79">
        <f>U108/درآمدها!$J$5</f>
        <v>3.023261756126223E-3</v>
      </c>
    </row>
    <row r="109" spans="1:23" ht="28.5" customHeight="1">
      <c r="A109" s="201" t="s">
        <v>163</v>
      </c>
      <c r="C109" s="256">
        <v>355050</v>
      </c>
      <c r="D109" s="196"/>
      <c r="E109" s="256">
        <v>5915000287</v>
      </c>
      <c r="F109" s="256"/>
      <c r="G109" s="32">
        <v>5258949936</v>
      </c>
      <c r="H109" s="196"/>
      <c r="I109" s="196">
        <v>0</v>
      </c>
      <c r="J109" s="196">
        <v>0</v>
      </c>
      <c r="K109" s="78"/>
      <c r="L109" s="196">
        <v>1153</v>
      </c>
      <c r="M109" s="196">
        <v>19208549</v>
      </c>
      <c r="N109" s="196"/>
      <c r="O109" s="196">
        <v>353897</v>
      </c>
      <c r="P109" s="196"/>
      <c r="Q109" s="225">
        <v>11600</v>
      </c>
      <c r="R109" s="196"/>
      <c r="S109" s="220">
        <v>5895791738</v>
      </c>
      <c r="T109" s="196"/>
      <c r="U109" s="32">
        <v>4080779231.0000005</v>
      </c>
      <c r="V109" s="78"/>
      <c r="W109" s="79">
        <f>U109/درآمدها!$J$5</f>
        <v>2.5666269405352658E-3</v>
      </c>
    </row>
    <row r="110" spans="1:23" ht="28.5" customHeight="1">
      <c r="A110" s="201" t="s">
        <v>108</v>
      </c>
      <c r="C110" s="256">
        <v>491633</v>
      </c>
      <c r="D110" s="196"/>
      <c r="E110" s="256">
        <v>9815693809</v>
      </c>
      <c r="F110" s="256"/>
      <c r="G110" s="32">
        <v>8522391387</v>
      </c>
      <c r="H110" s="196"/>
      <c r="I110" s="196">
        <v>0</v>
      </c>
      <c r="J110" s="196">
        <v>0</v>
      </c>
      <c r="K110" s="78"/>
      <c r="L110" s="196">
        <v>0</v>
      </c>
      <c r="M110" s="196">
        <v>0</v>
      </c>
      <c r="N110" s="196"/>
      <c r="O110" s="196">
        <v>491633</v>
      </c>
      <c r="P110" s="196"/>
      <c r="Q110" s="225">
        <v>17440</v>
      </c>
      <c r="R110" s="196"/>
      <c r="S110" s="220">
        <v>9815693809</v>
      </c>
      <c r="T110" s="196"/>
      <c r="U110" s="32">
        <v>8522391387</v>
      </c>
      <c r="V110" s="78"/>
      <c r="W110" s="79">
        <f>U110/درآمدها!$J$5</f>
        <v>5.3602015922580813E-3</v>
      </c>
    </row>
    <row r="111" spans="1:23" ht="28.5" customHeight="1">
      <c r="A111" s="201" t="s">
        <v>239</v>
      </c>
      <c r="C111" s="256">
        <v>825751</v>
      </c>
      <c r="D111" s="196"/>
      <c r="E111" s="256">
        <v>3579155410</v>
      </c>
      <c r="F111" s="256"/>
      <c r="G111" s="32">
        <v>3301267948</v>
      </c>
      <c r="H111" s="196"/>
      <c r="I111" s="196">
        <v>0</v>
      </c>
      <c r="J111" s="196">
        <v>0</v>
      </c>
      <c r="K111" s="78"/>
      <c r="L111" s="196">
        <v>3350</v>
      </c>
      <c r="M111" s="196">
        <v>14520322</v>
      </c>
      <c r="N111" s="196"/>
      <c r="O111" s="196">
        <v>822401</v>
      </c>
      <c r="P111" s="196"/>
      <c r="Q111" s="225">
        <v>3395</v>
      </c>
      <c r="R111" s="196"/>
      <c r="S111" s="220">
        <v>3564635088</v>
      </c>
      <c r="T111" s="196"/>
      <c r="U111" s="32">
        <v>2775438692</v>
      </c>
      <c r="V111" s="78"/>
      <c r="W111" s="79">
        <f>U111/درآمدها!$J$5</f>
        <v>1.7456263413067638E-3</v>
      </c>
    </row>
    <row r="112" spans="1:23" ht="28.5" customHeight="1">
      <c r="A112" s="201" t="s">
        <v>112</v>
      </c>
      <c r="C112" s="256">
        <v>333268</v>
      </c>
      <c r="D112" s="196"/>
      <c r="E112" s="256">
        <v>3184536474</v>
      </c>
      <c r="F112" s="256"/>
      <c r="G112" s="32">
        <v>2773565480</v>
      </c>
      <c r="H112" s="196"/>
      <c r="I112" s="196">
        <v>401509</v>
      </c>
      <c r="J112" s="196">
        <v>2831894838</v>
      </c>
      <c r="K112" s="78"/>
      <c r="L112" s="196">
        <v>1460</v>
      </c>
      <c r="M112" s="196">
        <v>13951004</v>
      </c>
      <c r="N112" s="196"/>
      <c r="O112" s="196">
        <v>733317</v>
      </c>
      <c r="P112" s="196"/>
      <c r="Q112" s="225">
        <v>7080</v>
      </c>
      <c r="R112" s="196"/>
      <c r="S112" s="220">
        <v>6002480308</v>
      </c>
      <c r="T112" s="196"/>
      <c r="U112" s="32">
        <v>5160992651</v>
      </c>
      <c r="V112" s="78"/>
      <c r="W112" s="79">
        <f>U112/درآمدها!$J$5</f>
        <v>3.2460326883978693E-3</v>
      </c>
    </row>
    <row r="113" spans="1:23" ht="28.5" customHeight="1">
      <c r="A113" s="201" t="s">
        <v>110</v>
      </c>
      <c r="C113" s="256">
        <v>252805</v>
      </c>
      <c r="D113" s="196"/>
      <c r="E113" s="256">
        <v>3484985180</v>
      </c>
      <c r="F113" s="256"/>
      <c r="G113" s="32">
        <v>2712791670</v>
      </c>
      <c r="H113" s="196"/>
      <c r="I113" s="196">
        <v>0</v>
      </c>
      <c r="J113" s="196">
        <v>0</v>
      </c>
      <c r="K113" s="78"/>
      <c r="L113" s="196">
        <v>2741</v>
      </c>
      <c r="M113" s="196">
        <v>37785425</v>
      </c>
      <c r="N113" s="196"/>
      <c r="O113" s="196">
        <v>250064</v>
      </c>
      <c r="P113" s="196"/>
      <c r="Q113" s="225">
        <v>10170</v>
      </c>
      <c r="R113" s="196"/>
      <c r="S113" s="220">
        <v>3447199755</v>
      </c>
      <c r="T113" s="196"/>
      <c r="U113" s="32">
        <v>2528019136</v>
      </c>
      <c r="V113" s="78"/>
      <c r="W113" s="79">
        <f>U113/درآمدها!$J$5</f>
        <v>1.5900105478277185E-3</v>
      </c>
    </row>
    <row r="114" spans="1:23" ht="28.5" customHeight="1">
      <c r="A114" s="201" t="s">
        <v>162</v>
      </c>
      <c r="C114" s="256">
        <v>1351540</v>
      </c>
      <c r="D114" s="196"/>
      <c r="E114" s="256">
        <v>9716966068</v>
      </c>
      <c r="F114" s="256"/>
      <c r="G114" s="32">
        <v>7805071295</v>
      </c>
      <c r="H114" s="196"/>
      <c r="I114" s="196">
        <v>0</v>
      </c>
      <c r="J114" s="196">
        <v>0</v>
      </c>
      <c r="K114" s="78"/>
      <c r="L114" s="196">
        <v>9598</v>
      </c>
      <c r="M114" s="196">
        <v>69005313</v>
      </c>
      <c r="N114" s="196"/>
      <c r="O114" s="196">
        <v>1341942</v>
      </c>
      <c r="P114" s="196"/>
      <c r="Q114" s="225">
        <v>5130</v>
      </c>
      <c r="R114" s="196"/>
      <c r="S114" s="220">
        <v>9647960755</v>
      </c>
      <c r="T114" s="196"/>
      <c r="U114" s="32">
        <v>6843201698</v>
      </c>
      <c r="V114" s="78"/>
      <c r="W114" s="79">
        <f>U114/درآمدها!$J$5</f>
        <v>4.3040666606459395E-3</v>
      </c>
    </row>
    <row r="115" spans="1:23" ht="28.5" customHeight="1">
      <c r="A115" s="201" t="s">
        <v>173</v>
      </c>
      <c r="C115" s="256">
        <v>103963</v>
      </c>
      <c r="D115" s="196"/>
      <c r="E115" s="256">
        <v>4689029116</v>
      </c>
      <c r="F115" s="256"/>
      <c r="G115" s="32">
        <v>6230172959</v>
      </c>
      <c r="H115" s="196"/>
      <c r="I115" s="196">
        <v>0</v>
      </c>
      <c r="J115" s="196">
        <v>0</v>
      </c>
      <c r="K115" s="78"/>
      <c r="L115" s="196">
        <v>31537</v>
      </c>
      <c r="M115" s="196">
        <v>1422409042</v>
      </c>
      <c r="N115" s="196"/>
      <c r="O115" s="196">
        <v>72426</v>
      </c>
      <c r="P115" s="196"/>
      <c r="Q115" s="225">
        <v>57700</v>
      </c>
      <c r="R115" s="196"/>
      <c r="S115" s="220">
        <v>3266620074</v>
      </c>
      <c r="T115" s="196"/>
      <c r="U115" s="32">
        <v>4154115271.9999995</v>
      </c>
      <c r="V115" s="78"/>
      <c r="W115" s="79">
        <f>U115/درآمدها!$J$5</f>
        <v>2.6127520180971491E-3</v>
      </c>
    </row>
    <row r="116" spans="1:23" ht="28.5" customHeight="1">
      <c r="A116" s="201" t="s">
        <v>278</v>
      </c>
      <c r="C116" s="256"/>
      <c r="D116" s="256"/>
      <c r="E116" s="256"/>
      <c r="F116" s="256"/>
      <c r="H116" s="256"/>
      <c r="I116" s="256">
        <v>844982</v>
      </c>
      <c r="J116" s="256">
        <v>5896597306</v>
      </c>
      <c r="K116" s="78"/>
      <c r="L116" s="256">
        <v>0</v>
      </c>
      <c r="M116" s="256">
        <v>0</v>
      </c>
      <c r="N116" s="256"/>
      <c r="O116" s="256">
        <v>844982</v>
      </c>
      <c r="P116" s="256"/>
      <c r="Q116" s="225">
        <v>6860</v>
      </c>
      <c r="R116" s="256"/>
      <c r="S116" s="256">
        <v>5896597306</v>
      </c>
      <c r="T116" s="256"/>
      <c r="U116" s="32">
        <v>5762086893</v>
      </c>
      <c r="V116" s="78"/>
      <c r="W116" s="79"/>
    </row>
    <row r="117" spans="1:23" ht="28.5" customHeight="1">
      <c r="A117" s="201" t="s">
        <v>211</v>
      </c>
      <c r="C117" s="256">
        <v>3296309</v>
      </c>
      <c r="D117" s="196"/>
      <c r="E117" s="256">
        <v>13362598606</v>
      </c>
      <c r="F117" s="256"/>
      <c r="G117" s="32">
        <v>10514850371</v>
      </c>
      <c r="H117" s="196"/>
      <c r="I117" s="196">
        <v>919663</v>
      </c>
      <c r="J117" s="196">
        <v>2987989689</v>
      </c>
      <c r="K117" s="78"/>
      <c r="L117" s="196">
        <v>24894</v>
      </c>
      <c r="M117" s="196">
        <v>100915457</v>
      </c>
      <c r="N117" s="196"/>
      <c r="O117" s="196">
        <v>4191078</v>
      </c>
      <c r="P117" s="196"/>
      <c r="Q117" s="225">
        <v>3105</v>
      </c>
      <c r="R117" s="196"/>
      <c r="S117" s="220">
        <v>16249672838</v>
      </c>
      <c r="T117" s="196"/>
      <c r="U117" s="32">
        <v>12935868077</v>
      </c>
      <c r="V117" s="78"/>
      <c r="W117" s="79">
        <f>U117/درآمدها!$J$5</f>
        <v>8.1360802989340446E-3</v>
      </c>
    </row>
    <row r="118" spans="1:23" ht="28.5" customHeight="1">
      <c r="A118" s="201" t="s">
        <v>218</v>
      </c>
      <c r="C118" s="256">
        <v>321596</v>
      </c>
      <c r="D118" s="196"/>
      <c r="E118" s="256">
        <v>5662524963</v>
      </c>
      <c r="F118" s="256"/>
      <c r="G118" s="32">
        <v>4532273444</v>
      </c>
      <c r="H118" s="196"/>
      <c r="I118" s="196">
        <v>0</v>
      </c>
      <c r="J118" s="196">
        <v>0</v>
      </c>
      <c r="K118" s="78"/>
      <c r="L118" s="196">
        <v>2986</v>
      </c>
      <c r="M118" s="196">
        <v>52576212</v>
      </c>
      <c r="N118" s="196"/>
      <c r="O118" s="196">
        <v>318610</v>
      </c>
      <c r="P118" s="196"/>
      <c r="Q118" s="225">
        <v>11820</v>
      </c>
      <c r="R118" s="196"/>
      <c r="S118" s="220">
        <v>5609948751</v>
      </c>
      <c r="T118" s="196"/>
      <c r="U118" s="32">
        <v>3743562679</v>
      </c>
      <c r="V118" s="78"/>
      <c r="W118" s="79">
        <f>U118/درآمدها!$J$5</f>
        <v>2.3545328677702666E-3</v>
      </c>
    </row>
    <row r="119" spans="1:23" ht="28.5" customHeight="1">
      <c r="A119" s="201" t="s">
        <v>111</v>
      </c>
      <c r="C119" s="256">
        <v>1048281</v>
      </c>
      <c r="D119" s="196"/>
      <c r="E119" s="256">
        <v>4722856090</v>
      </c>
      <c r="F119" s="256"/>
      <c r="G119" s="32">
        <v>4774916206</v>
      </c>
      <c r="H119" s="196"/>
      <c r="I119" s="196">
        <v>0</v>
      </c>
      <c r="J119" s="196">
        <v>0</v>
      </c>
      <c r="K119" s="78"/>
      <c r="L119" s="196">
        <v>3508</v>
      </c>
      <c r="M119" s="196">
        <v>15804712</v>
      </c>
      <c r="N119" s="196"/>
      <c r="O119" s="196">
        <v>1044773</v>
      </c>
      <c r="P119" s="196"/>
      <c r="Q119" s="225">
        <v>3751</v>
      </c>
      <c r="R119" s="196"/>
      <c r="S119" s="220">
        <v>4707051378</v>
      </c>
      <c r="T119" s="196"/>
      <c r="U119" s="32">
        <v>3895625812</v>
      </c>
      <c r="V119" s="78"/>
      <c r="W119" s="79">
        <f>U119/درآمدها!$J$5</f>
        <v>2.4501737519560928E-3</v>
      </c>
    </row>
    <row r="120" spans="1:23" ht="28.5" customHeight="1">
      <c r="A120" s="201" t="s">
        <v>129</v>
      </c>
      <c r="C120" s="256">
        <v>1976188</v>
      </c>
      <c r="D120" s="196"/>
      <c r="E120" s="256">
        <v>11746882420</v>
      </c>
      <c r="F120" s="256"/>
      <c r="G120" s="32">
        <v>9994399796</v>
      </c>
      <c r="H120" s="196"/>
      <c r="I120" s="196">
        <v>5840613</v>
      </c>
      <c r="J120" s="196">
        <v>29651530280</v>
      </c>
      <c r="K120" s="78"/>
      <c r="L120" s="196">
        <v>13741</v>
      </c>
      <c r="M120" s="196">
        <v>72645642</v>
      </c>
      <c r="N120" s="196"/>
      <c r="O120" s="196">
        <v>7803060</v>
      </c>
      <c r="P120" s="196"/>
      <c r="Q120" s="225">
        <v>5100</v>
      </c>
      <c r="R120" s="196"/>
      <c r="S120" s="220">
        <v>41325767057.999992</v>
      </c>
      <c r="T120" s="196"/>
      <c r="U120" s="32">
        <v>39558822147</v>
      </c>
      <c r="V120" s="78"/>
      <c r="W120" s="79">
        <f>U120/درآمدها!$J$5</f>
        <v>2.4880723242029584E-2</v>
      </c>
    </row>
    <row r="121" spans="1:23" ht="28.5" customHeight="1">
      <c r="A121" s="201" t="s">
        <v>202</v>
      </c>
      <c r="C121" s="256">
        <v>1693112</v>
      </c>
      <c r="D121" s="196"/>
      <c r="E121" s="256">
        <v>19377255666</v>
      </c>
      <c r="F121" s="256"/>
      <c r="G121" s="32">
        <v>18501356169</v>
      </c>
      <c r="H121" s="196"/>
      <c r="I121" s="196">
        <v>1085254</v>
      </c>
      <c r="J121" s="196">
        <v>6160100658</v>
      </c>
      <c r="K121" s="78"/>
      <c r="L121" s="196">
        <v>1690291</v>
      </c>
      <c r="M121" s="196">
        <v>19344970006</v>
      </c>
      <c r="N121" s="196"/>
      <c r="O121" s="196">
        <v>1088075</v>
      </c>
      <c r="P121" s="196"/>
      <c r="Q121" s="225">
        <v>5290</v>
      </c>
      <c r="R121" s="196"/>
      <c r="S121" s="220">
        <v>6192386318</v>
      </c>
      <c r="T121" s="196"/>
      <c r="U121" s="32">
        <v>5721669049</v>
      </c>
      <c r="V121" s="78"/>
      <c r="W121" s="79">
        <f>U121/درآمدها!$J$5</f>
        <v>3.5986729726595673E-3</v>
      </c>
    </row>
    <row r="122" spans="1:23" ht="28.5" customHeight="1">
      <c r="A122" s="201" t="s">
        <v>147</v>
      </c>
      <c r="C122" s="256">
        <v>224958</v>
      </c>
      <c r="D122" s="196"/>
      <c r="E122" s="256">
        <v>4791388372</v>
      </c>
      <c r="F122" s="256"/>
      <c r="G122" s="32">
        <v>4282520656</v>
      </c>
      <c r="H122" s="196"/>
      <c r="I122" s="196">
        <v>109483</v>
      </c>
      <c r="J122" s="196">
        <v>1998670775</v>
      </c>
      <c r="K122" s="78"/>
      <c r="L122" s="196">
        <v>1738</v>
      </c>
      <c r="M122" s="196">
        <v>37017723</v>
      </c>
      <c r="N122" s="196"/>
      <c r="O122" s="196">
        <v>332703</v>
      </c>
      <c r="P122" s="196"/>
      <c r="Q122" s="225">
        <v>18000</v>
      </c>
      <c r="R122" s="196"/>
      <c r="S122" s="220">
        <v>6753041424</v>
      </c>
      <c r="T122" s="196"/>
      <c r="U122" s="32">
        <v>5953021512</v>
      </c>
      <c r="V122" s="78"/>
      <c r="W122" s="79">
        <f>U122/درآمدها!$J$5</f>
        <v>3.7441832859311523E-3</v>
      </c>
    </row>
    <row r="123" spans="1:23" ht="28.5" customHeight="1">
      <c r="A123" s="201" t="s">
        <v>169</v>
      </c>
      <c r="C123" s="256">
        <v>4340273</v>
      </c>
      <c r="D123" s="196"/>
      <c r="E123" s="256">
        <v>13566213479</v>
      </c>
      <c r="F123" s="256"/>
      <c r="G123" s="32">
        <v>13454648550</v>
      </c>
      <c r="H123" s="196"/>
      <c r="I123" s="196">
        <v>979968</v>
      </c>
      <c r="J123" s="196">
        <v>3052642872</v>
      </c>
      <c r="K123" s="78"/>
      <c r="L123" s="196">
        <v>10661</v>
      </c>
      <c r="M123" s="196">
        <v>33322651</v>
      </c>
      <c r="N123" s="196"/>
      <c r="O123" s="196">
        <v>5309580</v>
      </c>
      <c r="P123" s="196"/>
      <c r="Q123" s="225">
        <v>3020</v>
      </c>
      <c r="R123" s="196"/>
      <c r="S123" s="220">
        <v>16585533700.000002</v>
      </c>
      <c r="T123" s="196"/>
      <c r="U123" s="32">
        <v>15939523761</v>
      </c>
      <c r="V123" s="78"/>
      <c r="W123" s="79">
        <f>U123/درآمدها!$J$5</f>
        <v>1.002524488301205E-2</v>
      </c>
    </row>
    <row r="124" spans="1:23" ht="28.5" customHeight="1">
      <c r="A124" s="201" t="s">
        <v>288</v>
      </c>
      <c r="C124" s="256"/>
      <c r="D124" s="256"/>
      <c r="E124" s="256"/>
      <c r="F124" s="256"/>
      <c r="H124" s="256"/>
      <c r="I124" s="256">
        <v>67317</v>
      </c>
      <c r="J124" s="256">
        <v>5097834395</v>
      </c>
      <c r="K124" s="78"/>
      <c r="L124" s="256">
        <v>0</v>
      </c>
      <c r="M124" s="256">
        <v>0</v>
      </c>
      <c r="N124" s="256"/>
      <c r="O124" s="256">
        <v>67317</v>
      </c>
      <c r="P124" s="256"/>
      <c r="Q124" s="225">
        <v>77100</v>
      </c>
      <c r="R124" s="256"/>
      <c r="S124" s="256">
        <v>5097834395</v>
      </c>
      <c r="T124" s="256"/>
      <c r="U124" s="32">
        <v>5159259366</v>
      </c>
      <c r="V124" s="78"/>
      <c r="W124" s="79"/>
    </row>
    <row r="125" spans="1:23" ht="28.5" customHeight="1">
      <c r="A125" s="201" t="s">
        <v>148</v>
      </c>
      <c r="C125" s="256">
        <v>2942969</v>
      </c>
      <c r="D125" s="196"/>
      <c r="E125" s="256">
        <v>9223783741</v>
      </c>
      <c r="F125" s="256"/>
      <c r="G125" s="32">
        <v>7934361291</v>
      </c>
      <c r="H125" s="196"/>
      <c r="I125" s="196">
        <v>0</v>
      </c>
      <c r="J125" s="196">
        <v>0</v>
      </c>
      <c r="K125" s="78"/>
      <c r="L125" s="196">
        <v>0</v>
      </c>
      <c r="M125" s="196">
        <v>0</v>
      </c>
      <c r="N125" s="196"/>
      <c r="O125" s="196">
        <v>2942969</v>
      </c>
      <c r="P125" s="196"/>
      <c r="Q125" s="225">
        <v>2233</v>
      </c>
      <c r="R125" s="196"/>
      <c r="S125" s="220">
        <v>9223783741</v>
      </c>
      <c r="T125" s="196"/>
      <c r="U125" s="32">
        <v>6532548466</v>
      </c>
      <c r="V125" s="78"/>
      <c r="W125" s="79">
        <f>U125/درآمدها!$J$5</f>
        <v>4.1086797236711192E-3</v>
      </c>
    </row>
    <row r="126" spans="1:23" ht="28.5" customHeight="1">
      <c r="A126" s="201" t="s">
        <v>233</v>
      </c>
      <c r="C126" s="256">
        <v>1754536</v>
      </c>
      <c r="D126" s="196"/>
      <c r="E126" s="256">
        <v>9599079218</v>
      </c>
      <c r="F126" s="256"/>
      <c r="G126" s="32">
        <v>6903917862</v>
      </c>
      <c r="H126" s="196"/>
      <c r="I126" s="196">
        <v>790482</v>
      </c>
      <c r="J126" s="196">
        <v>3455010130</v>
      </c>
      <c r="K126" s="78"/>
      <c r="L126" s="196">
        <v>14069</v>
      </c>
      <c r="M126" s="196">
        <v>76971601</v>
      </c>
      <c r="N126" s="196"/>
      <c r="O126" s="196">
        <v>2530949</v>
      </c>
      <c r="P126" s="196"/>
      <c r="Q126" s="225">
        <v>4369</v>
      </c>
      <c r="R126" s="196"/>
      <c r="S126" s="220">
        <v>12977117747</v>
      </c>
      <c r="T126" s="196"/>
      <c r="U126" s="32">
        <v>10991922774</v>
      </c>
      <c r="V126" s="78"/>
      <c r="W126" s="79">
        <f>U126/درآمدها!$J$5</f>
        <v>6.9134259716172163E-3</v>
      </c>
    </row>
    <row r="127" spans="1:23" ht="28.5" customHeight="1">
      <c r="A127" s="201" t="s">
        <v>238</v>
      </c>
      <c r="C127" s="256">
        <v>205794</v>
      </c>
      <c r="D127" s="196"/>
      <c r="E127" s="256">
        <v>4741537242</v>
      </c>
      <c r="F127" s="256"/>
      <c r="G127" s="32">
        <v>4066531876</v>
      </c>
      <c r="H127" s="196"/>
      <c r="I127" s="196">
        <v>137625</v>
      </c>
      <c r="J127" s="196">
        <v>3658054128</v>
      </c>
      <c r="K127" s="78"/>
      <c r="L127" s="196">
        <v>1798</v>
      </c>
      <c r="M127" s="196">
        <v>41426300</v>
      </c>
      <c r="N127" s="196"/>
      <c r="O127" s="196">
        <v>341621</v>
      </c>
      <c r="P127" s="196"/>
      <c r="Q127" s="225">
        <v>24740</v>
      </c>
      <c r="R127" s="196"/>
      <c r="S127" s="220">
        <v>8358165070</v>
      </c>
      <c r="T127" s="196"/>
      <c r="U127" s="32">
        <v>8401415906</v>
      </c>
      <c r="V127" s="78"/>
      <c r="W127" s="79">
        <f>U127/درآمدها!$J$5</f>
        <v>5.2841134455825448E-3</v>
      </c>
    </row>
    <row r="128" spans="1:23" ht="28.5" customHeight="1">
      <c r="A128" s="201" t="s">
        <v>219</v>
      </c>
      <c r="C128" s="256">
        <v>633854</v>
      </c>
      <c r="D128" s="196"/>
      <c r="E128" s="256">
        <v>4947126531</v>
      </c>
      <c r="F128" s="256"/>
      <c r="G128" s="32">
        <v>3941859766</v>
      </c>
      <c r="H128" s="196"/>
      <c r="I128" s="196">
        <v>669782</v>
      </c>
      <c r="J128" s="196">
        <v>4151880933</v>
      </c>
      <c r="K128" s="78"/>
      <c r="L128" s="196">
        <v>5986</v>
      </c>
      <c r="M128" s="196">
        <v>46719749</v>
      </c>
      <c r="N128" s="196"/>
      <c r="O128" s="196">
        <v>1297650</v>
      </c>
      <c r="P128" s="196"/>
      <c r="Q128" s="225">
        <v>6300</v>
      </c>
      <c r="R128" s="196"/>
      <c r="S128" s="220">
        <v>9052287715</v>
      </c>
      <c r="T128" s="196"/>
      <c r="U128" s="32">
        <v>8126552593</v>
      </c>
      <c r="V128" s="78"/>
      <c r="W128" s="79">
        <f>U128/درآمدها!$J$5</f>
        <v>5.1112367609652048E-3</v>
      </c>
    </row>
    <row r="129" spans="1:23" ht="28.5" customHeight="1">
      <c r="A129" s="201" t="s">
        <v>124</v>
      </c>
      <c r="C129" s="256">
        <v>1116318</v>
      </c>
      <c r="D129" s="196"/>
      <c r="E129" s="256">
        <v>4665255272</v>
      </c>
      <c r="F129" s="256"/>
      <c r="G129" s="32">
        <v>3775389862</v>
      </c>
      <c r="H129" s="196"/>
      <c r="I129" s="196">
        <v>0</v>
      </c>
      <c r="J129" s="196">
        <v>0</v>
      </c>
      <c r="K129" s="78"/>
      <c r="L129" s="196">
        <v>6674</v>
      </c>
      <c r="M129" s="196">
        <v>27891617</v>
      </c>
      <c r="N129" s="196"/>
      <c r="O129" s="196">
        <v>1109644</v>
      </c>
      <c r="P129" s="196"/>
      <c r="Q129" s="225">
        <v>2910</v>
      </c>
      <c r="R129" s="196"/>
      <c r="S129" s="220">
        <v>4637363655</v>
      </c>
      <c r="T129" s="196"/>
      <c r="U129" s="32">
        <v>3209851113</v>
      </c>
      <c r="V129" s="78"/>
      <c r="W129" s="79">
        <f>U129/درآمدها!$J$5</f>
        <v>2.0188522523219309E-3</v>
      </c>
    </row>
    <row r="130" spans="1:23" ht="28.5" customHeight="1">
      <c r="A130" s="201" t="s">
        <v>172</v>
      </c>
      <c r="C130" s="256">
        <v>295269</v>
      </c>
      <c r="D130" s="196"/>
      <c r="E130" s="256">
        <v>8069635678</v>
      </c>
      <c r="F130" s="256"/>
      <c r="G130" s="32">
        <v>7047474266</v>
      </c>
      <c r="H130" s="196"/>
      <c r="I130" s="196">
        <v>155539</v>
      </c>
      <c r="J130" s="196">
        <v>3771901257</v>
      </c>
      <c r="K130" s="78"/>
      <c r="L130" s="196">
        <v>2437</v>
      </c>
      <c r="M130" s="196">
        <v>66602665</v>
      </c>
      <c r="N130" s="196"/>
      <c r="O130" s="196">
        <v>448371</v>
      </c>
      <c r="P130" s="196"/>
      <c r="Q130" s="225">
        <v>23680</v>
      </c>
      <c r="R130" s="196"/>
      <c r="S130" s="220">
        <v>11774934270</v>
      </c>
      <c r="T130" s="196"/>
      <c r="U130" s="32">
        <v>10554251603</v>
      </c>
      <c r="V130" s="78"/>
      <c r="W130" s="79">
        <f>U130/درآمدها!$J$5</f>
        <v>6.6381504531449901E-3</v>
      </c>
    </row>
    <row r="131" spans="1:23" ht="28.5" customHeight="1">
      <c r="A131" s="201" t="s">
        <v>175</v>
      </c>
      <c r="C131" s="256">
        <v>514482</v>
      </c>
      <c r="D131" s="196"/>
      <c r="E131" s="256">
        <v>4809721114</v>
      </c>
      <c r="F131" s="256"/>
      <c r="G131" s="32">
        <v>3899951460</v>
      </c>
      <c r="H131" s="196"/>
      <c r="I131" s="196">
        <v>0</v>
      </c>
      <c r="J131" s="196">
        <v>0</v>
      </c>
      <c r="K131" s="78"/>
      <c r="L131" s="196">
        <v>0</v>
      </c>
      <c r="M131" s="196">
        <v>0</v>
      </c>
      <c r="N131" s="196"/>
      <c r="O131" s="196">
        <v>514482</v>
      </c>
      <c r="P131" s="196"/>
      <c r="Q131" s="225">
        <v>6800</v>
      </c>
      <c r="R131" s="196"/>
      <c r="S131" s="220">
        <v>4809721114</v>
      </c>
      <c r="T131" s="196"/>
      <c r="U131" s="32">
        <v>3477661662</v>
      </c>
      <c r="V131" s="78"/>
      <c r="W131" s="79">
        <f>U131/درآمدها!$J$5</f>
        <v>2.1872930649984106E-3</v>
      </c>
    </row>
    <row r="132" spans="1:23" ht="28.5" customHeight="1">
      <c r="A132" s="201" t="s">
        <v>104</v>
      </c>
      <c r="C132" s="256">
        <v>813670</v>
      </c>
      <c r="D132" s="196"/>
      <c r="E132" s="256">
        <v>4286331972</v>
      </c>
      <c r="F132" s="256"/>
      <c r="G132" s="32">
        <v>4020208314</v>
      </c>
      <c r="H132" s="196"/>
      <c r="I132" s="196">
        <v>0</v>
      </c>
      <c r="J132" s="196">
        <v>0</v>
      </c>
      <c r="K132" s="78"/>
      <c r="L132" s="196">
        <v>1603</v>
      </c>
      <c r="M132" s="196">
        <v>8444443</v>
      </c>
      <c r="N132" s="196"/>
      <c r="O132" s="196">
        <v>812067</v>
      </c>
      <c r="P132" s="196"/>
      <c r="Q132" s="225">
        <v>5200</v>
      </c>
      <c r="R132" s="196"/>
      <c r="S132" s="220">
        <v>4277887529</v>
      </c>
      <c r="T132" s="196"/>
      <c r="U132" s="32">
        <v>4197623051.0000005</v>
      </c>
      <c r="V132" s="78"/>
      <c r="W132" s="79">
        <f>U132/درآمدها!$J$5</f>
        <v>2.6401164579217687E-3</v>
      </c>
    </row>
    <row r="133" spans="1:23" ht="28.5" customHeight="1">
      <c r="A133" s="201" t="s">
        <v>234</v>
      </c>
      <c r="C133" s="256">
        <v>480380</v>
      </c>
      <c r="D133" s="196"/>
      <c r="E133" s="256">
        <v>4274604438</v>
      </c>
      <c r="F133" s="256"/>
      <c r="G133" s="32">
        <v>4494402939</v>
      </c>
      <c r="H133" s="196"/>
      <c r="I133" s="196">
        <v>0</v>
      </c>
      <c r="J133" s="196">
        <v>0</v>
      </c>
      <c r="K133" s="78"/>
      <c r="L133" s="196">
        <v>1669</v>
      </c>
      <c r="M133" s="196">
        <v>14851398</v>
      </c>
      <c r="N133" s="196"/>
      <c r="O133" s="196">
        <v>478711</v>
      </c>
      <c r="P133" s="196"/>
      <c r="Q133" s="225">
        <v>8090</v>
      </c>
      <c r="R133" s="196"/>
      <c r="S133" s="220">
        <v>4259753040.0000005</v>
      </c>
      <c r="T133" s="196"/>
      <c r="U133" s="32">
        <v>3849729000</v>
      </c>
      <c r="V133" s="78"/>
      <c r="W133" s="79">
        <f>U133/درآمدها!$J$5</f>
        <v>2.4213067176237762E-3</v>
      </c>
    </row>
    <row r="134" spans="1:23" ht="28.5" customHeight="1">
      <c r="A134" s="201" t="s">
        <v>137</v>
      </c>
      <c r="C134" s="256">
        <v>104252</v>
      </c>
      <c r="D134" s="196"/>
      <c r="E134" s="256">
        <v>5179539574</v>
      </c>
      <c r="F134" s="256"/>
      <c r="G134" s="32">
        <v>3771763338</v>
      </c>
      <c r="H134" s="196"/>
      <c r="I134" s="196">
        <v>56415</v>
      </c>
      <c r="J134" s="196">
        <v>2018029184</v>
      </c>
      <c r="K134" s="78"/>
      <c r="L134" s="196">
        <v>209</v>
      </c>
      <c r="M134" s="196">
        <v>10383722</v>
      </c>
      <c r="N134" s="196"/>
      <c r="O134" s="196">
        <v>160458</v>
      </c>
      <c r="P134" s="196"/>
      <c r="Q134" s="225">
        <v>35180</v>
      </c>
      <c r="R134" s="196"/>
      <c r="S134" s="220">
        <v>7187185036</v>
      </c>
      <c r="T134" s="196"/>
      <c r="U134" s="32">
        <v>5611325214</v>
      </c>
      <c r="V134" s="78"/>
      <c r="W134" s="79">
        <f>U134/درآمدها!$J$5</f>
        <v>3.5292716540384723E-3</v>
      </c>
    </row>
    <row r="135" spans="1:23" ht="28.5" customHeight="1">
      <c r="A135" s="201" t="s">
        <v>160</v>
      </c>
      <c r="C135" s="256">
        <v>3919555</v>
      </c>
      <c r="D135" s="196"/>
      <c r="E135" s="256">
        <v>12008579068</v>
      </c>
      <c r="F135" s="256"/>
      <c r="G135" s="32">
        <v>10519210332</v>
      </c>
      <c r="H135" s="196"/>
      <c r="I135" s="196">
        <v>114675</v>
      </c>
      <c r="J135" s="196">
        <v>299258656</v>
      </c>
      <c r="K135" s="78"/>
      <c r="L135" s="196">
        <v>29618</v>
      </c>
      <c r="M135" s="196">
        <v>90742468</v>
      </c>
      <c r="N135" s="196"/>
      <c r="O135" s="196">
        <v>4004612</v>
      </c>
      <c r="P135" s="196"/>
      <c r="Q135" s="225">
        <v>2610</v>
      </c>
      <c r="R135" s="196"/>
      <c r="S135" s="220">
        <v>12217095256</v>
      </c>
      <c r="T135" s="196"/>
      <c r="U135" s="32">
        <v>10389847700</v>
      </c>
      <c r="V135" s="78"/>
      <c r="W135" s="79">
        <f>U135/درآمدها!$J$5</f>
        <v>6.5347477786353121E-3</v>
      </c>
    </row>
    <row r="136" spans="1:23" ht="28.5" customHeight="1">
      <c r="A136" s="201" t="s">
        <v>192</v>
      </c>
      <c r="C136" s="256">
        <v>901999</v>
      </c>
      <c r="D136" s="196"/>
      <c r="E136" s="256">
        <v>19755361187</v>
      </c>
      <c r="F136" s="256"/>
      <c r="G136" s="32">
        <v>14733502625</v>
      </c>
      <c r="H136" s="196"/>
      <c r="I136" s="196">
        <v>162971</v>
      </c>
      <c r="J136" s="196">
        <v>2994924534</v>
      </c>
      <c r="K136" s="78"/>
      <c r="L136" s="196">
        <v>1783</v>
      </c>
      <c r="M136" s="196">
        <v>39050829</v>
      </c>
      <c r="N136" s="196"/>
      <c r="O136" s="196">
        <v>1063187</v>
      </c>
      <c r="P136" s="196"/>
      <c r="Q136" s="225">
        <v>18000</v>
      </c>
      <c r="R136" s="196"/>
      <c r="S136" s="220">
        <v>22711234892.000004</v>
      </c>
      <c r="T136" s="196"/>
      <c r="U136" s="32">
        <v>19023498676</v>
      </c>
      <c r="V136" s="78"/>
      <c r="W136" s="79">
        <f>U136/درآمدها!$J$5</f>
        <v>1.1964926657670141E-2</v>
      </c>
    </row>
    <row r="137" spans="1:23" ht="28.5" customHeight="1">
      <c r="A137" s="201" t="s">
        <v>188</v>
      </c>
      <c r="C137" s="256">
        <v>101205</v>
      </c>
      <c r="D137" s="196"/>
      <c r="E137" s="256">
        <v>1260650831</v>
      </c>
      <c r="F137" s="256"/>
      <c r="G137" s="32">
        <v>1037555168</v>
      </c>
      <c r="H137" s="196"/>
      <c r="I137" s="196">
        <v>0</v>
      </c>
      <c r="J137" s="196">
        <v>0</v>
      </c>
      <c r="K137" s="78"/>
      <c r="L137" s="196">
        <v>1812</v>
      </c>
      <c r="M137" s="196">
        <v>22571012</v>
      </c>
      <c r="N137" s="196"/>
      <c r="O137" s="196">
        <v>99393</v>
      </c>
      <c r="P137" s="196"/>
      <c r="Q137" s="225">
        <v>11090</v>
      </c>
      <c r="R137" s="196"/>
      <c r="S137" s="220">
        <v>1238079819</v>
      </c>
      <c r="T137" s="196"/>
      <c r="U137" s="32">
        <v>1095709876</v>
      </c>
      <c r="V137" s="78"/>
      <c r="W137" s="79">
        <f>U137/درآمدها!$J$5</f>
        <v>6.8915232301429918E-4</v>
      </c>
    </row>
    <row r="138" spans="1:23" ht="28.5" customHeight="1">
      <c r="A138" s="201" t="s">
        <v>282</v>
      </c>
      <c r="C138" s="256"/>
      <c r="D138" s="256"/>
      <c r="E138" s="256"/>
      <c r="F138" s="256"/>
      <c r="H138" s="256"/>
      <c r="I138" s="256">
        <v>125848</v>
      </c>
      <c r="J138" s="256">
        <v>2919222083</v>
      </c>
      <c r="K138" s="78"/>
      <c r="L138" s="256">
        <v>0</v>
      </c>
      <c r="M138" s="256">
        <v>0</v>
      </c>
      <c r="N138" s="256"/>
      <c r="O138" s="256">
        <v>125848</v>
      </c>
      <c r="P138" s="256"/>
      <c r="Q138" s="225">
        <v>23040</v>
      </c>
      <c r="R138" s="256"/>
      <c r="S138" s="256">
        <v>2919222083</v>
      </c>
      <c r="T138" s="256"/>
      <c r="U138" s="32">
        <v>2882285672</v>
      </c>
      <c r="V138" s="78"/>
      <c r="W138" s="79"/>
    </row>
    <row r="139" spans="1:23" ht="28.5" customHeight="1">
      <c r="A139" s="201" t="s">
        <v>229</v>
      </c>
      <c r="C139" s="256">
        <v>2057734</v>
      </c>
      <c r="D139" s="196"/>
      <c r="E139" s="256">
        <v>10590276563</v>
      </c>
      <c r="F139" s="256"/>
      <c r="G139" s="32">
        <v>9032224202</v>
      </c>
      <c r="H139" s="196"/>
      <c r="I139" s="196">
        <v>494442</v>
      </c>
      <c r="J139" s="196">
        <v>2010628605</v>
      </c>
      <c r="K139" s="78"/>
      <c r="L139" s="196">
        <v>16079</v>
      </c>
      <c r="M139" s="196">
        <v>82751734</v>
      </c>
      <c r="N139" s="196"/>
      <c r="O139" s="196">
        <v>2536097</v>
      </c>
      <c r="P139" s="196"/>
      <c r="Q139" s="225">
        <v>3999</v>
      </c>
      <c r="R139" s="196"/>
      <c r="S139" s="220">
        <v>12518153434</v>
      </c>
      <c r="T139" s="196"/>
      <c r="U139" s="32">
        <v>10081507886.999998</v>
      </c>
      <c r="V139" s="78"/>
      <c r="W139" s="79">
        <f>U139/درآمدها!$J$5</f>
        <v>6.3408158783566787E-3</v>
      </c>
    </row>
    <row r="140" spans="1:23" ht="28.5" customHeight="1">
      <c r="A140" s="201" t="s">
        <v>203</v>
      </c>
      <c r="C140" s="256">
        <v>291390</v>
      </c>
      <c r="D140" s="196"/>
      <c r="E140" s="256">
        <v>6311718153</v>
      </c>
      <c r="F140" s="256"/>
      <c r="G140" s="32">
        <v>6756144820</v>
      </c>
      <c r="H140" s="196"/>
      <c r="I140" s="196">
        <v>56931</v>
      </c>
      <c r="J140" s="196">
        <v>1204799917</v>
      </c>
      <c r="K140" s="78"/>
      <c r="L140" s="196">
        <v>846</v>
      </c>
      <c r="M140" s="196">
        <v>18324972</v>
      </c>
      <c r="N140" s="196"/>
      <c r="O140" s="196">
        <v>347475</v>
      </c>
      <c r="P140" s="196"/>
      <c r="Q140" s="225">
        <v>21300</v>
      </c>
      <c r="R140" s="196"/>
      <c r="S140" s="220">
        <v>7498193098</v>
      </c>
      <c r="T140" s="196"/>
      <c r="U140" s="32">
        <v>7357180259</v>
      </c>
      <c r="V140" s="78"/>
      <c r="W140" s="79">
        <f>U140/درآمدها!$J$5</f>
        <v>4.627336101810214E-3</v>
      </c>
    </row>
    <row r="141" spans="1:23" ht="28.5" customHeight="1">
      <c r="A141" s="201" t="s">
        <v>227</v>
      </c>
      <c r="C141" s="256">
        <v>7379981</v>
      </c>
      <c r="D141" s="196"/>
      <c r="E141" s="256">
        <v>13693532050</v>
      </c>
      <c r="F141" s="256"/>
      <c r="G141" s="32">
        <v>11918521258</v>
      </c>
      <c r="H141" s="196"/>
      <c r="I141" s="196">
        <v>0</v>
      </c>
      <c r="J141" s="196">
        <v>0</v>
      </c>
      <c r="K141" s="78"/>
      <c r="L141" s="196">
        <v>54688</v>
      </c>
      <c r="M141" s="196">
        <v>101473416</v>
      </c>
      <c r="N141" s="196"/>
      <c r="O141" s="196">
        <v>7325293</v>
      </c>
      <c r="P141" s="196"/>
      <c r="Q141" s="225">
        <v>1750</v>
      </c>
      <c r="R141" s="196"/>
      <c r="S141" s="220">
        <v>13592058634</v>
      </c>
      <c r="T141" s="196"/>
      <c r="U141" s="32">
        <v>12742988141.999998</v>
      </c>
      <c r="V141" s="78"/>
      <c r="W141" s="79">
        <f>U141/درآمدها!$J$5</f>
        <v>8.0147674786523199E-3</v>
      </c>
    </row>
    <row r="142" spans="1:23" ht="28.5" customHeight="1">
      <c r="A142" s="201" t="s">
        <v>152</v>
      </c>
      <c r="C142" s="256">
        <v>731089</v>
      </c>
      <c r="D142" s="196"/>
      <c r="E142" s="256">
        <v>12794305380</v>
      </c>
      <c r="F142" s="256"/>
      <c r="G142" s="32">
        <v>10996200903</v>
      </c>
      <c r="H142" s="196"/>
      <c r="I142" s="196">
        <v>0</v>
      </c>
      <c r="J142" s="196">
        <v>0</v>
      </c>
      <c r="K142" s="78"/>
      <c r="L142" s="196">
        <v>264061</v>
      </c>
      <c r="M142" s="196">
        <v>4621157032</v>
      </c>
      <c r="N142" s="196"/>
      <c r="O142" s="196">
        <v>467028</v>
      </c>
      <c r="P142" s="196"/>
      <c r="Q142" s="225">
        <v>14920</v>
      </c>
      <c r="R142" s="196"/>
      <c r="S142" s="220">
        <v>8173148348</v>
      </c>
      <c r="T142" s="196"/>
      <c r="U142" s="32">
        <v>6926597821</v>
      </c>
      <c r="V142" s="78"/>
      <c r="W142" s="79">
        <f>U142/درآمدها!$J$5</f>
        <v>4.3565190781651155E-3</v>
      </c>
    </row>
    <row r="143" spans="1:23" ht="28.5" customHeight="1">
      <c r="A143" s="201" t="s">
        <v>99</v>
      </c>
      <c r="C143" s="256">
        <v>765387</v>
      </c>
      <c r="D143" s="196"/>
      <c r="E143" s="256">
        <v>23148743846</v>
      </c>
      <c r="F143" s="256"/>
      <c r="G143" s="32">
        <v>22793347487</v>
      </c>
      <c r="H143" s="196"/>
      <c r="I143" s="196">
        <v>0</v>
      </c>
      <c r="J143" s="196">
        <v>0</v>
      </c>
      <c r="K143" s="78"/>
      <c r="L143" s="196">
        <v>5170</v>
      </c>
      <c r="M143" s="196">
        <v>156364043</v>
      </c>
      <c r="N143" s="196"/>
      <c r="O143" s="196">
        <v>760217</v>
      </c>
      <c r="P143" s="196"/>
      <c r="Q143" s="225">
        <v>30350</v>
      </c>
      <c r="R143" s="196"/>
      <c r="S143" s="220">
        <v>22992379803</v>
      </c>
      <c r="T143" s="196"/>
      <c r="U143" s="32">
        <v>22935304067</v>
      </c>
      <c r="V143" s="78"/>
      <c r="W143" s="79">
        <f>U143/درآمدها!$J$5</f>
        <v>1.4425276638477933E-2</v>
      </c>
    </row>
    <row r="144" spans="1:23" ht="28.5" customHeight="1">
      <c r="A144" s="201" t="s">
        <v>180</v>
      </c>
      <c r="C144" s="256">
        <v>353719</v>
      </c>
      <c r="D144" s="196"/>
      <c r="E144" s="256">
        <v>4869018169</v>
      </c>
      <c r="F144" s="256"/>
      <c r="G144" s="32">
        <v>4542387650</v>
      </c>
      <c r="H144" s="196"/>
      <c r="I144" s="196">
        <v>0</v>
      </c>
      <c r="J144" s="196">
        <v>0</v>
      </c>
      <c r="K144" s="78"/>
      <c r="L144" s="196">
        <v>3210</v>
      </c>
      <c r="M144" s="196">
        <v>44186341</v>
      </c>
      <c r="N144" s="196"/>
      <c r="O144" s="196">
        <v>350509</v>
      </c>
      <c r="P144" s="196"/>
      <c r="Q144" s="225">
        <v>10200</v>
      </c>
      <c r="R144" s="196"/>
      <c r="S144" s="220">
        <v>4824831828</v>
      </c>
      <c r="T144" s="196"/>
      <c r="U144" s="32">
        <v>3553919412</v>
      </c>
      <c r="V144" s="78"/>
      <c r="W144" s="79">
        <f>U144/درآمدها!$J$5</f>
        <v>2.2352557663589154E-3</v>
      </c>
    </row>
    <row r="145" spans="1:23" ht="28.5" customHeight="1">
      <c r="A145" s="201" t="s">
        <v>284</v>
      </c>
      <c r="C145" s="256"/>
      <c r="D145" s="256"/>
      <c r="E145" s="256"/>
      <c r="F145" s="256"/>
      <c r="H145" s="256"/>
      <c r="I145" s="256">
        <v>764035</v>
      </c>
      <c r="J145" s="256">
        <v>2968956142</v>
      </c>
      <c r="K145" s="78"/>
      <c r="L145" s="256">
        <v>0</v>
      </c>
      <c r="M145" s="256">
        <v>0</v>
      </c>
      <c r="N145" s="256"/>
      <c r="O145" s="256">
        <v>764035</v>
      </c>
      <c r="P145" s="256"/>
      <c r="Q145" s="225">
        <v>4045</v>
      </c>
      <c r="R145" s="256"/>
      <c r="S145" s="256">
        <v>2968956142</v>
      </c>
      <c r="T145" s="256"/>
      <c r="U145" s="32">
        <v>3072132975</v>
      </c>
      <c r="V145" s="78"/>
      <c r="W145" s="79"/>
    </row>
    <row r="146" spans="1:23" ht="28.5" customHeight="1">
      <c r="A146" s="201" t="s">
        <v>214</v>
      </c>
      <c r="C146" s="256">
        <v>102846</v>
      </c>
      <c r="D146" s="196"/>
      <c r="E146" s="256">
        <v>3831541622</v>
      </c>
      <c r="F146" s="256"/>
      <c r="G146" s="32">
        <v>3120150907</v>
      </c>
      <c r="H146" s="196"/>
      <c r="I146" s="196">
        <v>73208</v>
      </c>
      <c r="J146" s="196">
        <v>2289666654</v>
      </c>
      <c r="K146" s="78"/>
      <c r="L146" s="196">
        <v>860</v>
      </c>
      <c r="M146" s="196">
        <v>32039416</v>
      </c>
      <c r="N146" s="196"/>
      <c r="O146" s="196">
        <v>175194</v>
      </c>
      <c r="P146" s="196"/>
      <c r="Q146" s="225">
        <v>33600</v>
      </c>
      <c r="R146" s="196"/>
      <c r="S146" s="220">
        <v>6089168860</v>
      </c>
      <c r="T146" s="196"/>
      <c r="U146" s="32">
        <v>5851493618</v>
      </c>
      <c r="V146" s="78"/>
      <c r="W146" s="79">
        <f>U146/درآمدها!$J$5</f>
        <v>3.680326798430761E-3</v>
      </c>
    </row>
    <row r="147" spans="1:23" ht="28.5" customHeight="1">
      <c r="A147" s="201" t="s">
        <v>276</v>
      </c>
      <c r="C147" s="256"/>
      <c r="D147" s="256"/>
      <c r="E147" s="256"/>
      <c r="F147" s="256"/>
      <c r="H147" s="256"/>
      <c r="I147" s="256">
        <v>39327</v>
      </c>
      <c r="J147" s="256">
        <v>3003183516</v>
      </c>
      <c r="K147" s="78"/>
      <c r="L147" s="256">
        <v>0</v>
      </c>
      <c r="M147" s="256">
        <v>0</v>
      </c>
      <c r="N147" s="256"/>
      <c r="O147" s="256">
        <v>39327</v>
      </c>
      <c r="P147" s="256"/>
      <c r="Q147" s="225">
        <v>73310</v>
      </c>
      <c r="R147" s="256"/>
      <c r="S147" s="256">
        <v>3003183516</v>
      </c>
      <c r="T147" s="256"/>
      <c r="U147" s="32">
        <v>2865908154</v>
      </c>
      <c r="V147" s="78"/>
      <c r="W147" s="79"/>
    </row>
    <row r="148" spans="1:23" ht="28.5" customHeight="1">
      <c r="A148" s="201" t="s">
        <v>182</v>
      </c>
      <c r="C148" s="256">
        <v>1477813</v>
      </c>
      <c r="D148" s="196"/>
      <c r="E148" s="256">
        <v>14859285170</v>
      </c>
      <c r="F148" s="256"/>
      <c r="G148" s="32">
        <v>12949934278</v>
      </c>
      <c r="H148" s="196"/>
      <c r="I148" s="196">
        <v>0</v>
      </c>
      <c r="J148" s="196">
        <v>0</v>
      </c>
      <c r="K148" s="78"/>
      <c r="L148" s="196">
        <v>3560</v>
      </c>
      <c r="M148" s="196">
        <v>35795500</v>
      </c>
      <c r="N148" s="196"/>
      <c r="O148" s="196">
        <v>1474253</v>
      </c>
      <c r="P148" s="196"/>
      <c r="Q148" s="225">
        <v>8510</v>
      </c>
      <c r="R148" s="196"/>
      <c r="S148" s="220">
        <v>14823489670</v>
      </c>
      <c r="T148" s="196"/>
      <c r="U148" s="32">
        <v>12471244970</v>
      </c>
      <c r="V148" s="78"/>
      <c r="W148" s="79">
        <f>U148/درآمدها!$J$5</f>
        <v>7.8438532226535237E-3</v>
      </c>
    </row>
    <row r="149" spans="1:23" ht="28.5" customHeight="1">
      <c r="A149" s="201" t="s">
        <v>213</v>
      </c>
      <c r="C149" s="256">
        <v>741723</v>
      </c>
      <c r="D149" s="196"/>
      <c r="E149" s="256">
        <v>4257295749</v>
      </c>
      <c r="F149" s="256"/>
      <c r="G149" s="32">
        <v>3720537246</v>
      </c>
      <c r="H149" s="196"/>
      <c r="I149" s="196">
        <v>0</v>
      </c>
      <c r="J149" s="196">
        <v>0</v>
      </c>
      <c r="K149" s="78"/>
      <c r="L149" s="196">
        <v>718834</v>
      </c>
      <c r="M149" s="196">
        <v>4125918884</v>
      </c>
      <c r="N149" s="196"/>
      <c r="O149" s="196">
        <v>22889</v>
      </c>
      <c r="P149" s="196"/>
      <c r="Q149" s="225">
        <v>4847</v>
      </c>
      <c r="R149" s="196"/>
      <c r="S149" s="220">
        <v>131376865</v>
      </c>
      <c r="T149" s="196"/>
      <c r="U149" s="32">
        <v>110282876</v>
      </c>
      <c r="V149" s="78"/>
      <c r="W149" s="79">
        <f>U149/درآمدها!$J$5</f>
        <v>6.9362978146687715E-5</v>
      </c>
    </row>
    <row r="150" spans="1:23" ht="28.5" customHeight="1">
      <c r="A150" s="201" t="s">
        <v>125</v>
      </c>
      <c r="C150" s="256">
        <v>1760527</v>
      </c>
      <c r="D150" s="196"/>
      <c r="E150" s="256">
        <v>6024081382</v>
      </c>
      <c r="F150" s="256"/>
      <c r="G150" s="32">
        <v>4979987627</v>
      </c>
      <c r="H150" s="196"/>
      <c r="I150" s="196">
        <v>279015</v>
      </c>
      <c r="J150" s="196">
        <v>866534643</v>
      </c>
      <c r="K150" s="78"/>
      <c r="L150" s="196">
        <v>15124</v>
      </c>
      <c r="M150" s="196">
        <v>51750531</v>
      </c>
      <c r="N150" s="196"/>
      <c r="O150" s="196">
        <v>2024418</v>
      </c>
      <c r="P150" s="196"/>
      <c r="Q150" s="225">
        <v>3194</v>
      </c>
      <c r="R150" s="196"/>
      <c r="S150" s="220">
        <v>6838865494</v>
      </c>
      <c r="T150" s="196"/>
      <c r="U150" s="32">
        <v>6427518449</v>
      </c>
      <c r="V150" s="78"/>
      <c r="W150" s="79">
        <f>U150/درآمدها!$J$5</f>
        <v>4.0426205580222545E-3</v>
      </c>
    </row>
    <row r="151" spans="1:23" ht="28.5" customHeight="1">
      <c r="A151" s="201" t="s">
        <v>184</v>
      </c>
      <c r="C151" s="256">
        <v>3912556</v>
      </c>
      <c r="D151" s="196"/>
      <c r="E151" s="256">
        <v>5819116383</v>
      </c>
      <c r="F151" s="256"/>
      <c r="G151" s="32">
        <v>5215530223</v>
      </c>
      <c r="H151" s="196"/>
      <c r="I151" s="196">
        <v>1810086</v>
      </c>
      <c r="J151" s="196">
        <v>2375258407</v>
      </c>
      <c r="K151" s="78"/>
      <c r="L151" s="196">
        <v>34185</v>
      </c>
      <c r="M151" s="196">
        <v>50843105</v>
      </c>
      <c r="N151" s="196"/>
      <c r="O151" s="196">
        <v>5688457</v>
      </c>
      <c r="P151" s="196"/>
      <c r="Q151" s="225">
        <v>1345</v>
      </c>
      <c r="R151" s="196"/>
      <c r="S151" s="220">
        <v>8143531685</v>
      </c>
      <c r="T151" s="196"/>
      <c r="U151" s="32">
        <v>7605451369</v>
      </c>
      <c r="V151" s="78"/>
      <c r="W151" s="79">
        <f>U151/درآمدها!$J$5</f>
        <v>4.7834874845270004E-3</v>
      </c>
    </row>
    <row r="152" spans="1:23" ht="28.5" customHeight="1">
      <c r="A152" s="201" t="s">
        <v>107</v>
      </c>
      <c r="C152" s="256">
        <v>1921779</v>
      </c>
      <c r="D152" s="196"/>
      <c r="E152" s="256">
        <v>5838031055</v>
      </c>
      <c r="F152" s="256"/>
      <c r="G152" s="32">
        <v>5460123168</v>
      </c>
      <c r="H152" s="196"/>
      <c r="I152" s="196">
        <v>825949</v>
      </c>
      <c r="J152" s="196">
        <v>2390129044</v>
      </c>
      <c r="K152" s="78"/>
      <c r="L152" s="196">
        <v>16445</v>
      </c>
      <c r="M152" s="196">
        <v>49957055</v>
      </c>
      <c r="N152" s="196"/>
      <c r="O152" s="196">
        <v>2731283</v>
      </c>
      <c r="P152" s="196"/>
      <c r="Q152" s="225">
        <v>3043</v>
      </c>
      <c r="R152" s="196"/>
      <c r="S152" s="220">
        <v>8178203044</v>
      </c>
      <c r="T152" s="196"/>
      <c r="U152" s="32">
        <v>8261841974</v>
      </c>
      <c r="V152" s="78"/>
      <c r="W152" s="79">
        <f>U152/درآمدها!$J$5</f>
        <v>5.1963277081561532E-3</v>
      </c>
    </row>
    <row r="153" spans="1:23" ht="42" customHeight="1">
      <c r="A153" s="201" t="s">
        <v>164</v>
      </c>
      <c r="C153" s="256">
        <v>497443</v>
      </c>
      <c r="D153" s="196"/>
      <c r="E153" s="256">
        <v>3732246574</v>
      </c>
      <c r="F153" s="256"/>
      <c r="G153" s="32">
        <v>3323145179</v>
      </c>
      <c r="H153" s="196"/>
      <c r="I153" s="196">
        <v>76237</v>
      </c>
      <c r="J153" s="196">
        <v>524563235</v>
      </c>
      <c r="K153" s="78"/>
      <c r="L153" s="196">
        <v>4794</v>
      </c>
      <c r="M153" s="196">
        <v>35968724</v>
      </c>
      <c r="N153" s="196"/>
      <c r="O153" s="196">
        <v>568886</v>
      </c>
      <c r="P153" s="196"/>
      <c r="Q153" s="225">
        <v>7040</v>
      </c>
      <c r="R153" s="196"/>
      <c r="S153" s="220">
        <v>4220841084.9999995</v>
      </c>
      <c r="T153" s="196"/>
      <c r="U153" s="32">
        <v>3981127947</v>
      </c>
      <c r="V153" s="78"/>
      <c r="W153" s="79">
        <f>U153/درآمدها!$J$5</f>
        <v>2.5039507564794438E-3</v>
      </c>
    </row>
    <row r="154" spans="1:23">
      <c r="A154" s="201" t="s">
        <v>146</v>
      </c>
      <c r="C154" s="256">
        <v>1623504</v>
      </c>
      <c r="D154" s="196"/>
      <c r="E154" s="256">
        <v>4659025659</v>
      </c>
      <c r="F154" s="256"/>
      <c r="G154" s="32">
        <v>3832764149</v>
      </c>
      <c r="H154" s="196"/>
      <c r="I154" s="196">
        <v>451735</v>
      </c>
      <c r="J154" s="196">
        <v>858059908</v>
      </c>
      <c r="K154" s="78"/>
      <c r="L154" s="196">
        <v>0</v>
      </c>
      <c r="M154" s="196">
        <v>0</v>
      </c>
      <c r="N154" s="196"/>
      <c r="O154" s="196">
        <v>2075239</v>
      </c>
      <c r="P154" s="196"/>
      <c r="Q154" s="225">
        <v>1990</v>
      </c>
      <c r="R154" s="196"/>
      <c r="S154" s="220">
        <v>5517085567</v>
      </c>
      <c r="T154" s="196"/>
      <c r="U154" s="32">
        <v>4105153745.9999995</v>
      </c>
      <c r="V154" s="78"/>
      <c r="W154" s="79">
        <f>U154/درآمدها!$J$5</f>
        <v>2.5819574162410414E-3</v>
      </c>
    </row>
    <row r="155" spans="1:23">
      <c r="A155" s="201" t="s">
        <v>141</v>
      </c>
      <c r="C155" s="256">
        <v>3175589</v>
      </c>
      <c r="D155" s="196"/>
      <c r="E155" s="256">
        <v>4817332707</v>
      </c>
      <c r="F155" s="256"/>
      <c r="G155" s="32">
        <v>4089516006</v>
      </c>
      <c r="H155" s="196"/>
      <c r="I155" s="196">
        <v>0</v>
      </c>
      <c r="J155" s="196">
        <v>0</v>
      </c>
      <c r="K155" s="78"/>
      <c r="L155" s="196">
        <v>29656</v>
      </c>
      <c r="M155" s="196">
        <v>44987818</v>
      </c>
      <c r="N155" s="196"/>
      <c r="O155" s="196">
        <v>3145933</v>
      </c>
      <c r="P155" s="196"/>
      <c r="Q155" s="225">
        <v>1325</v>
      </c>
      <c r="R155" s="196"/>
      <c r="S155" s="220">
        <v>4772344889</v>
      </c>
      <c r="T155" s="196"/>
      <c r="U155" s="32">
        <v>4143559479.0000005</v>
      </c>
      <c r="V155" s="78"/>
      <c r="W155" s="79">
        <f>U155/درآمدها!$J$5</f>
        <v>2.6061128981744886E-3</v>
      </c>
    </row>
    <row r="156" spans="1:23">
      <c r="A156" s="201" t="s">
        <v>200</v>
      </c>
      <c r="C156" s="256">
        <v>1336086</v>
      </c>
      <c r="D156" s="196"/>
      <c r="E156" s="256">
        <v>38980786401</v>
      </c>
      <c r="F156" s="256"/>
      <c r="G156" s="32">
        <v>37227634809</v>
      </c>
      <c r="H156" s="196"/>
      <c r="I156" s="196">
        <v>0</v>
      </c>
      <c r="J156" s="196">
        <v>0</v>
      </c>
      <c r="K156" s="78"/>
      <c r="L156" s="196">
        <v>8993</v>
      </c>
      <c r="M156" s="196">
        <v>262373988</v>
      </c>
      <c r="N156" s="196"/>
      <c r="O156" s="196">
        <v>1327093</v>
      </c>
      <c r="P156" s="196"/>
      <c r="Q156" s="225">
        <v>25090</v>
      </c>
      <c r="R156" s="196"/>
      <c r="S156" s="220">
        <v>38718412413</v>
      </c>
      <c r="T156" s="196"/>
      <c r="U156" s="32">
        <v>33098647633</v>
      </c>
      <c r="V156" s="78"/>
      <c r="W156" s="79">
        <f>U156/درآمدها!$J$5</f>
        <v>2.0817563485129784E-2</v>
      </c>
    </row>
    <row r="157" spans="1:23">
      <c r="A157" s="201" t="s">
        <v>106</v>
      </c>
      <c r="C157" s="256">
        <v>244144</v>
      </c>
      <c r="D157" s="196"/>
      <c r="E157" s="256">
        <v>4732068789</v>
      </c>
      <c r="F157" s="256"/>
      <c r="G157" s="32">
        <v>3710732887</v>
      </c>
      <c r="H157" s="196"/>
      <c r="I157" s="196">
        <v>165079</v>
      </c>
      <c r="J157" s="196">
        <v>2290300565</v>
      </c>
      <c r="K157" s="78"/>
      <c r="L157" s="196">
        <v>0</v>
      </c>
      <c r="M157" s="196">
        <v>0</v>
      </c>
      <c r="N157" s="196"/>
      <c r="O157" s="196">
        <v>409223</v>
      </c>
      <c r="P157" s="196"/>
      <c r="Q157" s="225">
        <v>13690</v>
      </c>
      <c r="R157" s="196"/>
      <c r="S157" s="220">
        <v>7022369354</v>
      </c>
      <c r="T157" s="196"/>
      <c r="U157" s="32">
        <v>5568929411</v>
      </c>
      <c r="V157" s="78"/>
      <c r="W157" s="79">
        <f>U157/درآمدها!$J$5</f>
        <v>3.5026065971986392E-3</v>
      </c>
    </row>
    <row r="158" spans="1:23">
      <c r="A158" s="201" t="s">
        <v>204</v>
      </c>
      <c r="C158" s="256">
        <v>336966</v>
      </c>
      <c r="D158" s="196"/>
      <c r="E158" s="256">
        <v>9569620054</v>
      </c>
      <c r="F158" s="256"/>
      <c r="G158" s="32">
        <v>8073071435</v>
      </c>
      <c r="H158" s="196"/>
      <c r="I158" s="196">
        <v>0</v>
      </c>
      <c r="J158" s="196">
        <v>0</v>
      </c>
      <c r="K158" s="78"/>
      <c r="L158" s="196">
        <v>2389</v>
      </c>
      <c r="M158" s="196">
        <v>67846080</v>
      </c>
      <c r="N158" s="196"/>
      <c r="O158" s="196">
        <v>334577</v>
      </c>
      <c r="P158" s="196"/>
      <c r="Q158" s="225">
        <v>23520</v>
      </c>
      <c r="R158" s="196"/>
      <c r="S158" s="220">
        <v>9501773974</v>
      </c>
      <c r="T158" s="196"/>
      <c r="U158" s="32">
        <v>7822428999</v>
      </c>
      <c r="V158" s="78"/>
      <c r="W158" s="79">
        <f>U158/درآمدها!$J$5</f>
        <v>4.9199566731615999E-3</v>
      </c>
    </row>
    <row r="159" spans="1:23">
      <c r="A159" s="201" t="s">
        <v>105</v>
      </c>
      <c r="C159" s="256">
        <v>1463590</v>
      </c>
      <c r="D159" s="196"/>
      <c r="E159" s="256">
        <v>17174356082</v>
      </c>
      <c r="F159" s="256"/>
      <c r="G159" s="32">
        <v>14911343196</v>
      </c>
      <c r="H159" s="196"/>
      <c r="I159" s="196">
        <v>188453</v>
      </c>
      <c r="J159" s="196">
        <v>1904896563</v>
      </c>
      <c r="K159" s="78"/>
      <c r="L159" s="196">
        <v>9998</v>
      </c>
      <c r="M159" s="196">
        <v>117320569</v>
      </c>
      <c r="N159" s="196"/>
      <c r="O159" s="196">
        <v>1642045</v>
      </c>
      <c r="P159" s="196"/>
      <c r="Q159" s="225">
        <v>10160</v>
      </c>
      <c r="R159" s="196"/>
      <c r="S159" s="220">
        <v>18961932076</v>
      </c>
      <c r="T159" s="196"/>
      <c r="U159" s="32">
        <v>16583912298.000002</v>
      </c>
      <c r="V159" s="78"/>
      <c r="W159" s="79">
        <f>U159/درآمدها!$J$5</f>
        <v>1.0430536344670225E-2</v>
      </c>
    </row>
    <row r="160" spans="1:23">
      <c r="A160" s="201" t="s">
        <v>216</v>
      </c>
      <c r="C160" s="256">
        <v>1256325</v>
      </c>
      <c r="D160" s="196"/>
      <c r="E160" s="256">
        <v>9625095186</v>
      </c>
      <c r="F160" s="256"/>
      <c r="G160" s="32">
        <v>6755736362</v>
      </c>
      <c r="H160" s="196"/>
      <c r="I160" s="196">
        <v>364945</v>
      </c>
      <c r="J160" s="196">
        <v>1990057333</v>
      </c>
      <c r="K160" s="78"/>
      <c r="L160" s="196">
        <v>105712</v>
      </c>
      <c r="M160" s="196">
        <v>809892394</v>
      </c>
      <c r="N160" s="196"/>
      <c r="O160" s="196">
        <v>1515558</v>
      </c>
      <c r="P160" s="196"/>
      <c r="Q160" s="225">
        <v>5330</v>
      </c>
      <c r="R160" s="196"/>
      <c r="S160" s="220">
        <v>10805260125</v>
      </c>
      <c r="T160" s="196"/>
      <c r="U160" s="32">
        <v>8029860495</v>
      </c>
      <c r="V160" s="78"/>
      <c r="W160" s="79">
        <f>U160/درآمدها!$J$5</f>
        <v>5.0504217720585736E-3</v>
      </c>
    </row>
    <row r="161" spans="1:23">
      <c r="A161" s="201" t="s">
        <v>187</v>
      </c>
      <c r="C161" s="256">
        <v>1084467</v>
      </c>
      <c r="D161" s="196"/>
      <c r="E161" s="256">
        <v>13334607988</v>
      </c>
      <c r="F161" s="256"/>
      <c r="G161" s="32">
        <v>12732698689</v>
      </c>
      <c r="H161" s="196"/>
      <c r="I161" s="196">
        <v>0</v>
      </c>
      <c r="J161" s="196">
        <v>0</v>
      </c>
      <c r="K161" s="78"/>
      <c r="L161" s="196">
        <v>2625</v>
      </c>
      <c r="M161" s="196">
        <v>32277004</v>
      </c>
      <c r="N161" s="196"/>
      <c r="O161" s="196">
        <v>1081842</v>
      </c>
      <c r="P161" s="196"/>
      <c r="Q161" s="225">
        <v>11000</v>
      </c>
      <c r="R161" s="196"/>
      <c r="S161" s="220">
        <v>13302330984.000002</v>
      </c>
      <c r="T161" s="196"/>
      <c r="U161" s="32">
        <v>11829455445.000002</v>
      </c>
      <c r="V161" s="78"/>
      <c r="W161" s="79">
        <f>U161/درآمدها!$J$5</f>
        <v>7.4401964228675999E-3</v>
      </c>
    </row>
    <row r="162" spans="1:23">
      <c r="A162" s="201" t="s">
        <v>185</v>
      </c>
      <c r="C162" s="256">
        <v>151011</v>
      </c>
      <c r="D162" s="196"/>
      <c r="E162" s="256">
        <v>5207993175</v>
      </c>
      <c r="F162" s="256"/>
      <c r="G162" s="32">
        <v>6213364156</v>
      </c>
      <c r="H162" s="196"/>
      <c r="I162" s="196">
        <v>0</v>
      </c>
      <c r="J162" s="196">
        <v>0</v>
      </c>
      <c r="K162" s="78"/>
      <c r="L162" s="196">
        <v>29327</v>
      </c>
      <c r="M162" s="196">
        <v>1011415167</v>
      </c>
      <c r="N162" s="196"/>
      <c r="O162" s="196">
        <v>121684</v>
      </c>
      <c r="P162" s="196"/>
      <c r="Q162" s="225">
        <v>33300</v>
      </c>
      <c r="R162" s="196"/>
      <c r="S162" s="220">
        <v>4196578008.0000005</v>
      </c>
      <c r="T162" s="196"/>
      <c r="U162" s="32">
        <v>4027967343.9999995</v>
      </c>
      <c r="V162" s="78"/>
      <c r="W162" s="79">
        <f>U162/درآمدها!$J$5</f>
        <v>2.533410634461906E-3</v>
      </c>
    </row>
    <row r="163" spans="1:23">
      <c r="A163" s="201" t="s">
        <v>130</v>
      </c>
      <c r="C163" s="256">
        <v>259453</v>
      </c>
      <c r="D163" s="196"/>
      <c r="E163" s="256">
        <v>10753955510</v>
      </c>
      <c r="F163" s="256"/>
      <c r="G163" s="32">
        <v>8539024205</v>
      </c>
      <c r="H163" s="196"/>
      <c r="I163" s="196">
        <v>38135</v>
      </c>
      <c r="J163" s="196">
        <v>1192095509</v>
      </c>
      <c r="K163" s="78"/>
      <c r="L163" s="196">
        <v>2010</v>
      </c>
      <c r="M163" s="196">
        <v>83311623</v>
      </c>
      <c r="N163" s="196"/>
      <c r="O163" s="196">
        <v>295578</v>
      </c>
      <c r="P163" s="196"/>
      <c r="Q163" s="225">
        <v>30440</v>
      </c>
      <c r="R163" s="196"/>
      <c r="S163" s="220">
        <v>11862739396</v>
      </c>
      <c r="T163" s="196"/>
      <c r="U163" s="32">
        <v>8943859828</v>
      </c>
      <c r="V163" s="78"/>
      <c r="W163" s="79">
        <f>U163/درآمدها!$J$5</f>
        <v>5.625286320938911E-3</v>
      </c>
    </row>
    <row r="164" spans="1:23">
      <c r="A164" s="201" t="s">
        <v>181</v>
      </c>
      <c r="C164" s="256">
        <v>3313651</v>
      </c>
      <c r="D164" s="196"/>
      <c r="E164" s="256">
        <v>14370333056</v>
      </c>
      <c r="F164" s="256"/>
      <c r="G164" s="32">
        <v>14002972060</v>
      </c>
      <c r="H164" s="196"/>
      <c r="I164" s="196">
        <v>778360</v>
      </c>
      <c r="J164" s="196">
        <v>3019540096</v>
      </c>
      <c r="K164" s="78"/>
      <c r="L164" s="196">
        <v>8076</v>
      </c>
      <c r="M164" s="196">
        <v>35023245</v>
      </c>
      <c r="N164" s="196"/>
      <c r="O164" s="196">
        <v>4083935</v>
      </c>
      <c r="P164" s="196"/>
      <c r="Q164" s="225">
        <v>3780</v>
      </c>
      <c r="R164" s="196"/>
      <c r="S164" s="220">
        <v>17354849907</v>
      </c>
      <c r="T164" s="196"/>
      <c r="U164" s="32">
        <v>15345422521</v>
      </c>
      <c r="V164" s="78"/>
      <c r="W164" s="79">
        <f>U164/درآمدها!$J$5</f>
        <v>9.6515818736520112E-3</v>
      </c>
    </row>
    <row r="165" spans="1:23">
      <c r="A165" s="201" t="s">
        <v>286</v>
      </c>
      <c r="C165" s="256"/>
      <c r="D165" s="256"/>
      <c r="E165" s="256"/>
      <c r="F165" s="256"/>
      <c r="H165" s="256"/>
      <c r="I165" s="256">
        <v>297083</v>
      </c>
      <c r="J165" s="256">
        <v>901449087</v>
      </c>
      <c r="K165" s="78"/>
      <c r="L165" s="256">
        <v>0</v>
      </c>
      <c r="M165" s="256">
        <v>0</v>
      </c>
      <c r="N165" s="256"/>
      <c r="O165" s="256">
        <v>297083</v>
      </c>
      <c r="P165" s="256"/>
      <c r="Q165" s="225">
        <v>3014</v>
      </c>
      <c r="R165" s="256"/>
      <c r="S165" s="256">
        <v>901449087</v>
      </c>
      <c r="T165" s="256"/>
      <c r="U165" s="32">
        <v>890080486</v>
      </c>
      <c r="V165" s="78"/>
      <c r="W165" s="79"/>
    </row>
    <row r="166" spans="1:23">
      <c r="A166" s="201" t="s">
        <v>158</v>
      </c>
      <c r="C166" s="256">
        <v>3755412</v>
      </c>
      <c r="D166" s="196"/>
      <c r="E166" s="256">
        <v>12838069839</v>
      </c>
      <c r="F166" s="256"/>
      <c r="G166" s="32">
        <v>11722938143</v>
      </c>
      <c r="H166" s="196"/>
      <c r="I166" s="196">
        <v>0</v>
      </c>
      <c r="J166" s="196">
        <v>0</v>
      </c>
      <c r="K166" s="78"/>
      <c r="L166" s="196">
        <v>27776</v>
      </c>
      <c r="M166" s="196">
        <v>94953691</v>
      </c>
      <c r="N166" s="196"/>
      <c r="O166" s="196">
        <v>3727636</v>
      </c>
      <c r="P166" s="196"/>
      <c r="Q166" s="225">
        <v>3065</v>
      </c>
      <c r="R166" s="196"/>
      <c r="S166" s="220">
        <v>12743116148</v>
      </c>
      <c r="T166" s="196"/>
      <c r="U166" s="32">
        <v>11357224376.000002</v>
      </c>
      <c r="V166" s="78"/>
      <c r="W166" s="79">
        <f>U166/درآمدها!$J$5</f>
        <v>7.1431842800283619E-3</v>
      </c>
    </row>
    <row r="167" spans="1:23">
      <c r="A167" s="201" t="s">
        <v>122</v>
      </c>
      <c r="C167" s="256">
        <v>927333</v>
      </c>
      <c r="D167" s="196"/>
      <c r="E167" s="256">
        <v>19704820367</v>
      </c>
      <c r="F167" s="256"/>
      <c r="G167" s="32">
        <v>20270913935</v>
      </c>
      <c r="H167" s="196"/>
      <c r="I167" s="196">
        <v>843030</v>
      </c>
      <c r="J167" s="196">
        <v>0</v>
      </c>
      <c r="K167" s="78"/>
      <c r="L167" s="196">
        <v>843030</v>
      </c>
      <c r="M167" s="196">
        <v>0</v>
      </c>
      <c r="N167" s="196"/>
      <c r="O167" s="196">
        <v>927333</v>
      </c>
      <c r="P167" s="196"/>
      <c r="Q167" s="225">
        <v>22000</v>
      </c>
      <c r="R167" s="196"/>
      <c r="S167" s="220">
        <v>19704820367</v>
      </c>
      <c r="T167" s="196"/>
      <c r="U167" s="32">
        <v>20270913935</v>
      </c>
      <c r="V167" s="78"/>
      <c r="W167" s="79">
        <f>U167/درآمدها!$J$5</f>
        <v>1.2749494856180503E-2</v>
      </c>
    </row>
    <row r="168" spans="1:23">
      <c r="A168" s="201" t="s">
        <v>177</v>
      </c>
      <c r="C168" s="256">
        <v>1167062</v>
      </c>
      <c r="D168" s="196"/>
      <c r="E168" s="256">
        <v>4851516316</v>
      </c>
      <c r="F168" s="256"/>
      <c r="G168" s="32">
        <v>4113971653</v>
      </c>
      <c r="H168" s="196"/>
      <c r="I168" s="196">
        <v>0</v>
      </c>
      <c r="J168" s="196">
        <v>0</v>
      </c>
      <c r="K168" s="78"/>
      <c r="L168" s="196">
        <v>0</v>
      </c>
      <c r="M168" s="196">
        <v>0</v>
      </c>
      <c r="N168" s="196"/>
      <c r="O168" s="196">
        <v>1167062</v>
      </c>
      <c r="P168" s="196"/>
      <c r="Q168" s="225">
        <v>3220</v>
      </c>
      <c r="R168" s="196"/>
      <c r="S168" s="220">
        <v>4851516316</v>
      </c>
      <c r="T168" s="196"/>
      <c r="U168" s="32">
        <v>3735579901</v>
      </c>
      <c r="V168" s="78"/>
      <c r="W168" s="79">
        <f>U168/درآمدها!$J$5</f>
        <v>2.3495120587739191E-3</v>
      </c>
    </row>
    <row r="169" spans="1:23">
      <c r="A169" s="201" t="s">
        <v>161</v>
      </c>
      <c r="C169" s="256">
        <v>701575</v>
      </c>
      <c r="D169" s="196"/>
      <c r="E169" s="256">
        <v>8933563559</v>
      </c>
      <c r="F169" s="256"/>
      <c r="G169" s="32">
        <v>7143378900</v>
      </c>
      <c r="H169" s="196"/>
      <c r="I169" s="196">
        <v>0</v>
      </c>
      <c r="J169" s="196">
        <v>0</v>
      </c>
      <c r="K169" s="78"/>
      <c r="L169" s="196">
        <v>0</v>
      </c>
      <c r="M169" s="196">
        <v>0</v>
      </c>
      <c r="N169" s="196"/>
      <c r="O169" s="196">
        <v>701575</v>
      </c>
      <c r="P169" s="196"/>
      <c r="Q169" s="225">
        <v>9570</v>
      </c>
      <c r="R169" s="196"/>
      <c r="S169" s="220">
        <v>8933563559</v>
      </c>
      <c r="T169" s="196"/>
      <c r="U169" s="32">
        <v>6674124020</v>
      </c>
      <c r="V169" s="78"/>
      <c r="W169" s="79">
        <f>U169/درآمدها!$J$5</f>
        <v>4.1977243914779984E-3</v>
      </c>
    </row>
    <row r="170" spans="1:23">
      <c r="A170" s="201" t="s">
        <v>149</v>
      </c>
      <c r="C170" s="256">
        <v>802331</v>
      </c>
      <c r="D170" s="196"/>
      <c r="E170" s="256">
        <v>4824991028</v>
      </c>
      <c r="F170" s="256"/>
      <c r="G170" s="32">
        <v>4825755097</v>
      </c>
      <c r="H170" s="196"/>
      <c r="I170" s="196">
        <v>663598</v>
      </c>
      <c r="J170" s="196">
        <v>4031359030</v>
      </c>
      <c r="K170" s="78"/>
      <c r="L170" s="196">
        <v>7039</v>
      </c>
      <c r="M170" s="196">
        <v>42330550</v>
      </c>
      <c r="N170" s="196"/>
      <c r="O170" s="196">
        <v>1458890</v>
      </c>
      <c r="P170" s="196"/>
      <c r="Q170" s="225">
        <v>5970</v>
      </c>
      <c r="R170" s="196"/>
      <c r="S170" s="220">
        <v>8814019508</v>
      </c>
      <c r="T170" s="196"/>
      <c r="U170" s="32">
        <v>8657751342</v>
      </c>
      <c r="V170" s="78"/>
      <c r="W170" s="79">
        <f>U170/درآمدها!$J$5</f>
        <v>5.4453369273267972E-3</v>
      </c>
    </row>
    <row r="171" spans="1:23">
      <c r="A171" s="201" t="s">
        <v>143</v>
      </c>
      <c r="C171" s="256">
        <v>1448944</v>
      </c>
      <c r="D171" s="197"/>
      <c r="E171" s="256">
        <v>5907008181</v>
      </c>
      <c r="F171" s="256"/>
      <c r="G171" s="32">
        <v>5972617080</v>
      </c>
      <c r="H171" s="196"/>
      <c r="I171" s="196">
        <v>0</v>
      </c>
      <c r="J171" s="197">
        <v>0</v>
      </c>
      <c r="K171" s="78"/>
      <c r="L171" s="196">
        <v>12035</v>
      </c>
      <c r="M171" s="197">
        <v>49063900</v>
      </c>
      <c r="N171" s="196"/>
      <c r="O171" s="196">
        <v>1436909</v>
      </c>
      <c r="P171" s="196"/>
      <c r="Q171" s="225">
        <v>3622</v>
      </c>
      <c r="R171" s="196"/>
      <c r="S171" s="197">
        <v>5857944281</v>
      </c>
      <c r="T171" s="196"/>
      <c r="U171" s="262">
        <v>5173517719</v>
      </c>
      <c r="V171" s="78"/>
      <c r="W171" s="263">
        <f>U171/درآمدها!$J$5</f>
        <v>3.2539103938901506E-3</v>
      </c>
    </row>
    <row r="172" spans="1:23" ht="28.5" customHeight="1" thickBot="1">
      <c r="A172" s="201" t="s">
        <v>292</v>
      </c>
      <c r="C172" s="256">
        <v>0</v>
      </c>
      <c r="D172" s="256"/>
      <c r="E172" s="256">
        <v>0</v>
      </c>
      <c r="F172" s="256"/>
      <c r="G172" s="256">
        <v>0</v>
      </c>
      <c r="H172" s="256"/>
      <c r="I172" s="256">
        <v>256502</v>
      </c>
      <c r="J172" s="256">
        <v>0</v>
      </c>
      <c r="K172" s="78"/>
      <c r="L172" s="256">
        <v>0</v>
      </c>
      <c r="M172" s="256">
        <v>0</v>
      </c>
      <c r="N172" s="256"/>
      <c r="O172" s="256">
        <v>256502</v>
      </c>
      <c r="P172" s="256"/>
      <c r="Q172" s="225">
        <v>10125.270935961</v>
      </c>
      <c r="R172" s="256"/>
      <c r="S172" s="256">
        <v>3135043323</v>
      </c>
      <c r="T172" s="256"/>
      <c r="U172" s="32">
        <v>2581699193.6158686</v>
      </c>
      <c r="V172" s="78"/>
      <c r="W172" s="79">
        <f>U172/[1]درآمدها!$J$5</f>
        <v>1.6237728942442413E-3</v>
      </c>
    </row>
    <row r="173" spans="1:23" ht="31.5" thickBot="1">
      <c r="A173" s="54" t="s">
        <v>2</v>
      </c>
      <c r="B173" s="194"/>
      <c r="C173" s="196"/>
      <c r="D173" s="214">
        <f>SUM(D171:D171)</f>
        <v>0</v>
      </c>
      <c r="E173" s="214">
        <v>1581059594247</v>
      </c>
      <c r="F173" s="196"/>
      <c r="G173" s="214">
        <v>1564681027272</v>
      </c>
      <c r="H173" s="196"/>
      <c r="I173" s="196"/>
      <c r="J173" s="214"/>
      <c r="K173" s="256"/>
      <c r="L173" s="196"/>
      <c r="M173" s="214">
        <f>SUM(M10:M171)</f>
        <v>69432860214</v>
      </c>
      <c r="N173" s="196"/>
      <c r="O173" s="196"/>
      <c r="P173" s="196"/>
      <c r="Q173" s="256"/>
      <c r="R173" s="196"/>
      <c r="S173" s="214">
        <f>SUM(S10:S171)</f>
        <v>1691167906641</v>
      </c>
      <c r="T173" s="196"/>
      <c r="U173" s="216">
        <f>SUM(U10:U171)</f>
        <v>1534616943421.0005</v>
      </c>
      <c r="V173" s="215"/>
      <c r="W173" s="202">
        <f>SUM(W10:W171)</f>
        <v>0.9307012880817942</v>
      </c>
    </row>
    <row r="174" spans="1:23" ht="31.5" thickTop="1"/>
    <row r="176" spans="1:23">
      <c r="E176" s="85"/>
      <c r="G176" s="85"/>
    </row>
    <row r="177" spans="5:21">
      <c r="O177" s="224"/>
      <c r="Q177" s="224"/>
    </row>
    <row r="178" spans="5:21">
      <c r="E178" s="85"/>
      <c r="G178" s="85"/>
      <c r="O178" s="146"/>
      <c r="Q178" s="146"/>
    </row>
    <row r="181" spans="5:21">
      <c r="S181" s="217"/>
      <c r="U181" s="217"/>
    </row>
    <row r="182" spans="5:21">
      <c r="U182" s="213"/>
    </row>
  </sheetData>
  <autoFilter ref="A9:W9" xr:uid="{00000000-0009-0000-0000-000001000000}">
    <sortState xmlns:xlrd2="http://schemas.microsoft.com/office/spreadsheetml/2017/richdata2" ref="A11:W151">
      <sortCondition ref="A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AJ25"/>
  <sheetViews>
    <sheetView rightToLeft="1" view="pageBreakPreview" zoomScale="60" zoomScaleNormal="100" workbookViewId="0">
      <selection activeCell="AK9" sqref="AK9"/>
    </sheetView>
  </sheetViews>
  <sheetFormatPr defaultColWidth="9.140625" defaultRowHeight="15.75"/>
  <cols>
    <col min="1" max="1" width="45.7109375" style="65" customWidth="1"/>
    <col min="2" max="2" width="0.5703125" style="65" customWidth="1"/>
    <col min="3" max="3" width="12.5703125" style="65" customWidth="1"/>
    <col min="4" max="4" width="0.5703125" style="65" customWidth="1"/>
    <col min="5" max="5" width="29.140625" style="65" customWidth="1"/>
    <col min="6" max="6" width="0.5703125" style="65" customWidth="1"/>
    <col min="7" max="7" width="21.5703125" style="65" bestFit="1" customWidth="1"/>
    <col min="8" max="8" width="0.5703125" style="65" customWidth="1"/>
    <col min="9" max="9" width="18.42578125" style="65" bestFit="1" customWidth="1"/>
    <col min="10" max="10" width="0.42578125" style="65" customWidth="1"/>
    <col min="11" max="11" width="20.42578125" style="65" bestFit="1" customWidth="1"/>
    <col min="12" max="12" width="0.7109375" style="65" customWidth="1"/>
    <col min="13" max="13" width="15.85546875" style="65" bestFit="1" customWidth="1"/>
    <col min="14" max="14" width="1.140625" style="65" customWidth="1"/>
    <col min="15" max="15" width="29.42578125" style="65" bestFit="1" customWidth="1"/>
    <col min="16" max="16" width="0.5703125" style="65" customWidth="1"/>
    <col min="17" max="17" width="29.42578125" style="65" bestFit="1" customWidth="1"/>
    <col min="18" max="18" width="0.5703125" style="65" customWidth="1"/>
    <col min="19" max="19" width="13.7109375" style="65" bestFit="1" customWidth="1"/>
    <col min="20" max="20" width="25.42578125" style="65" bestFit="1" customWidth="1"/>
    <col min="21" max="21" width="0.5703125" style="65" customWidth="1"/>
    <col min="22" max="22" width="13.85546875" style="65" bestFit="1" customWidth="1"/>
    <col min="23" max="23" width="27.42578125" style="65" bestFit="1" customWidth="1"/>
    <col min="24" max="24" width="0.5703125" style="65" customWidth="1"/>
    <col min="25" max="25" width="15.85546875" style="65" bestFit="1" customWidth="1"/>
    <col min="26" max="26" width="0.42578125" style="65" customWidth="1"/>
    <col min="27" max="27" width="23" style="65" bestFit="1" customWidth="1"/>
    <col min="28" max="28" width="0.7109375" style="65" customWidth="1"/>
    <col min="29" max="29" width="29.42578125" style="65" bestFit="1" customWidth="1"/>
    <col min="30" max="30" width="0.7109375" style="65" customWidth="1"/>
    <col min="31" max="31" width="29.42578125" style="65" bestFit="1" customWidth="1"/>
    <col min="32" max="32" width="0.7109375" style="65" customWidth="1"/>
    <col min="33" max="33" width="16.5703125" style="65" customWidth="1"/>
    <col min="34" max="34" width="20.42578125" style="65" customWidth="1"/>
    <col min="35" max="35" width="25.42578125" style="65" bestFit="1" customWidth="1"/>
    <col min="36" max="36" width="14.5703125" style="65" bestFit="1" customWidth="1"/>
    <col min="37" max="16384" width="9.140625" style="65"/>
  </cols>
  <sheetData>
    <row r="1" spans="1:36" s="23" customFormat="1" ht="24.75">
      <c r="A1" s="291" t="s">
        <v>94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</row>
    <row r="2" spans="1:36" s="23" customFormat="1" ht="24.75">
      <c r="A2" s="291" t="s">
        <v>51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</row>
    <row r="3" spans="1:36" s="23" customFormat="1" ht="24.75">
      <c r="A3" s="291" t="str">
        <f>' سهام'!A3:W3</f>
        <v>برای ماه منتهی به 1401/05/31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</row>
    <row r="4" spans="1:36" ht="24.75">
      <c r="A4" s="298" t="s">
        <v>66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</row>
    <row r="5" spans="1:36" ht="24.75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</row>
    <row r="6" spans="1:36" ht="27.75" customHeight="1" thickBot="1">
      <c r="A6" s="290" t="s">
        <v>67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 t="s">
        <v>293</v>
      </c>
      <c r="N6" s="290"/>
      <c r="O6" s="290"/>
      <c r="P6" s="290"/>
      <c r="Q6" s="290"/>
      <c r="R6" s="66"/>
      <c r="S6" s="299" t="s">
        <v>7</v>
      </c>
      <c r="T6" s="299"/>
      <c r="U6" s="299"/>
      <c r="V6" s="299"/>
      <c r="W6" s="299"/>
      <c r="X6" s="177"/>
      <c r="Y6" s="290" t="s">
        <v>261</v>
      </c>
      <c r="Z6" s="290"/>
      <c r="AA6" s="290"/>
      <c r="AB6" s="290"/>
      <c r="AC6" s="290"/>
      <c r="AD6" s="290"/>
      <c r="AE6" s="290"/>
      <c r="AF6" s="290"/>
      <c r="AG6" s="290"/>
    </row>
    <row r="7" spans="1:36" ht="26.25" customHeight="1">
      <c r="A7" s="288" t="s">
        <v>68</v>
      </c>
      <c r="B7" s="176"/>
      <c r="C7" s="294" t="s">
        <v>69</v>
      </c>
      <c r="D7" s="178"/>
      <c r="E7" s="296" t="s">
        <v>74</v>
      </c>
      <c r="F7" s="178"/>
      <c r="G7" s="289" t="s">
        <v>70</v>
      </c>
      <c r="H7" s="178"/>
      <c r="I7" s="294" t="s">
        <v>23</v>
      </c>
      <c r="J7" s="178"/>
      <c r="K7" s="296" t="s">
        <v>71</v>
      </c>
      <c r="L7" s="67"/>
      <c r="M7" s="292" t="s">
        <v>3</v>
      </c>
      <c r="N7" s="289"/>
      <c r="O7" s="289" t="s">
        <v>0</v>
      </c>
      <c r="P7" s="289"/>
      <c r="Q7" s="289" t="s">
        <v>21</v>
      </c>
      <c r="R7" s="178"/>
      <c r="S7" s="291" t="s">
        <v>4</v>
      </c>
      <c r="T7" s="291"/>
      <c r="U7" s="68"/>
      <c r="V7" s="291" t="s">
        <v>5</v>
      </c>
      <c r="W7" s="291"/>
      <c r="X7" s="177"/>
      <c r="Y7" s="292" t="s">
        <v>3</v>
      </c>
      <c r="Z7" s="288"/>
      <c r="AA7" s="289" t="s">
        <v>72</v>
      </c>
      <c r="AB7" s="176"/>
      <c r="AC7" s="289" t="s">
        <v>0</v>
      </c>
      <c r="AD7" s="288"/>
      <c r="AE7" s="289" t="s">
        <v>21</v>
      </c>
      <c r="AF7" s="69"/>
      <c r="AG7" s="289" t="s">
        <v>22</v>
      </c>
    </row>
    <row r="8" spans="1:36" s="74" customFormat="1" ht="55.5" customHeight="1" thickBot="1">
      <c r="A8" s="290"/>
      <c r="B8" s="176"/>
      <c r="C8" s="295"/>
      <c r="D8" s="178"/>
      <c r="E8" s="295"/>
      <c r="F8" s="178"/>
      <c r="G8" s="290"/>
      <c r="H8" s="178"/>
      <c r="I8" s="295"/>
      <c r="J8" s="178"/>
      <c r="K8" s="295"/>
      <c r="L8" s="66"/>
      <c r="M8" s="293"/>
      <c r="N8" s="297"/>
      <c r="O8" s="290"/>
      <c r="P8" s="297"/>
      <c r="Q8" s="290"/>
      <c r="R8" s="178"/>
      <c r="S8" s="70" t="s">
        <v>3</v>
      </c>
      <c r="T8" s="70" t="s">
        <v>0</v>
      </c>
      <c r="U8" s="71"/>
      <c r="V8" s="70" t="s">
        <v>3</v>
      </c>
      <c r="W8" s="70" t="s">
        <v>50</v>
      </c>
      <c r="X8" s="72"/>
      <c r="Y8" s="293"/>
      <c r="Z8" s="288"/>
      <c r="AA8" s="290"/>
      <c r="AB8" s="176"/>
      <c r="AC8" s="290"/>
      <c r="AD8" s="288"/>
      <c r="AE8" s="290"/>
      <c r="AF8" s="69"/>
      <c r="AG8" s="290"/>
      <c r="AH8" s="73"/>
      <c r="AJ8" s="73"/>
    </row>
    <row r="9" spans="1:36" s="74" customFormat="1" ht="55.5" customHeight="1" thickBot="1">
      <c r="A9" s="75"/>
      <c r="B9" s="244"/>
      <c r="C9" s="76" t="s">
        <v>294</v>
      </c>
      <c r="D9" s="54"/>
      <c r="E9" s="76" t="s">
        <v>265</v>
      </c>
      <c r="F9" s="54"/>
      <c r="G9" s="76"/>
      <c r="H9" s="54"/>
      <c r="I9" s="76"/>
      <c r="J9" s="76"/>
      <c r="K9" s="77">
        <v>0</v>
      </c>
      <c r="L9" s="66"/>
      <c r="M9" s="32">
        <v>0</v>
      </c>
      <c r="N9" s="78"/>
      <c r="O9" s="32">
        <v>0</v>
      </c>
      <c r="P9" s="32"/>
      <c r="Q9" s="32">
        <v>0</v>
      </c>
      <c r="R9" s="32"/>
      <c r="S9" s="32">
        <v>0</v>
      </c>
      <c r="T9" s="32">
        <v>0</v>
      </c>
      <c r="U9" s="32"/>
      <c r="V9" s="32">
        <v>0</v>
      </c>
      <c r="W9" s="32">
        <v>0</v>
      </c>
      <c r="X9" s="32"/>
      <c r="Y9" s="32">
        <v>0</v>
      </c>
      <c r="Z9" s="32"/>
      <c r="AA9" s="32">
        <v>0</v>
      </c>
      <c r="AB9" s="32"/>
      <c r="AC9" s="32">
        <v>0</v>
      </c>
      <c r="AD9" s="32"/>
      <c r="AE9" s="32">
        <v>0</v>
      </c>
      <c r="AG9" s="79">
        <f>AE9/درآمدها!$J$5</f>
        <v>0</v>
      </c>
      <c r="AH9" s="73"/>
      <c r="AI9" s="32"/>
      <c r="AJ9" s="73"/>
    </row>
    <row r="10" spans="1:36" s="74" customFormat="1" ht="55.5" customHeight="1" thickBot="1">
      <c r="A10" s="80" t="s">
        <v>2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65"/>
      <c r="N10" s="65"/>
      <c r="O10" s="63">
        <f>SUM(O9:O9)</f>
        <v>0</v>
      </c>
      <c r="P10" s="65"/>
      <c r="Q10" s="63">
        <f>SUM(Q9:Q9)</f>
        <v>0</v>
      </c>
      <c r="R10" s="65"/>
      <c r="S10" s="65"/>
      <c r="T10" s="63">
        <f>SUM(T9:T9)</f>
        <v>0</v>
      </c>
      <c r="U10" s="65"/>
      <c r="V10" s="65"/>
      <c r="W10" s="63">
        <f>SUM(W9:W9)</f>
        <v>0</v>
      </c>
      <c r="X10" s="65"/>
      <c r="Y10" s="65"/>
      <c r="Z10" s="65"/>
      <c r="AA10" s="65"/>
      <c r="AB10" s="65"/>
      <c r="AC10" s="63">
        <f>SUM(AC9:AC9)</f>
        <v>0</v>
      </c>
      <c r="AD10" s="65"/>
      <c r="AE10" s="63">
        <f>SUM(AE9:AE9)</f>
        <v>0</v>
      </c>
      <c r="AF10" s="65"/>
      <c r="AG10" s="82">
        <f>SUM(AG9:AG9)</f>
        <v>0</v>
      </c>
      <c r="AH10" s="73"/>
      <c r="AI10" s="32"/>
      <c r="AJ10" s="73"/>
    </row>
    <row r="11" spans="1:36" s="74" customFormat="1" ht="55.5" customHeight="1" thickTop="1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65"/>
      <c r="N11" s="65"/>
      <c r="O11" s="84"/>
      <c r="P11" s="65"/>
      <c r="Q11" s="84"/>
      <c r="R11" s="65"/>
      <c r="S11" s="65"/>
      <c r="T11" s="84"/>
      <c r="U11" s="65"/>
      <c r="V11" s="65"/>
      <c r="W11" s="84"/>
      <c r="X11" s="65"/>
      <c r="Y11" s="65"/>
      <c r="Z11" s="65"/>
      <c r="AA11" s="65"/>
      <c r="AB11" s="65"/>
      <c r="AC11" s="84"/>
      <c r="AD11" s="65"/>
      <c r="AE11" s="84"/>
      <c r="AF11" s="65"/>
      <c r="AG11" s="84"/>
      <c r="AH11" s="73"/>
      <c r="AJ11" s="73"/>
    </row>
    <row r="12" spans="1:36" s="74" customFormat="1" ht="55.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73"/>
      <c r="AI12" s="32"/>
      <c r="AJ12" s="73"/>
    </row>
    <row r="13" spans="1:36" s="83" customFormat="1" ht="30.7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79"/>
      <c r="AJ13" s="73"/>
    </row>
    <row r="14" spans="1:36" s="84" customFormat="1" ht="31.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79"/>
      <c r="AD14" s="32"/>
      <c r="AE14" s="32"/>
      <c r="AF14" s="32"/>
      <c r="AG14" s="79"/>
    </row>
    <row r="15" spans="1:36" s="32" customFormat="1" ht="30.75">
      <c r="AC15" s="79"/>
      <c r="AG15" s="79"/>
    </row>
    <row r="16" spans="1:36" s="32" customFormat="1" ht="30.75">
      <c r="AC16" s="79"/>
      <c r="AG16" s="85"/>
    </row>
    <row r="17" spans="1:33" s="32" customFormat="1" ht="30.75"/>
    <row r="18" spans="1:33" s="32" customFormat="1" ht="30.75"/>
    <row r="19" spans="1:33" s="32" customFormat="1" ht="30.75"/>
    <row r="20" spans="1:33" s="32" customFormat="1" ht="30.75"/>
    <row r="21" spans="1:33" s="32" customFormat="1" ht="30.75"/>
    <row r="22" spans="1:33" s="32" customFormat="1" ht="30.75"/>
    <row r="23" spans="1:33" s="32" customFormat="1" ht="30.7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</row>
    <row r="24" spans="1:33" s="32" customFormat="1" ht="30.7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</row>
    <row r="25" spans="1:33" s="32" customFormat="1" ht="30.7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</row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8"/>
  <sheetViews>
    <sheetView rightToLeft="1" view="pageBreakPreview" zoomScaleNormal="100" zoomScaleSheetLayoutView="100" workbookViewId="0">
      <selection activeCell="A9" sqref="A9:Q9"/>
    </sheetView>
  </sheetViews>
  <sheetFormatPr defaultColWidth="9.140625" defaultRowHeight="15"/>
  <cols>
    <col min="1" max="1" width="23.28515625" style="86" customWidth="1"/>
    <col min="2" max="2" width="0.7109375" style="86" customWidth="1"/>
    <col min="3" max="3" width="27.140625" style="86" bestFit="1" customWidth="1"/>
    <col min="4" max="4" width="0.7109375" style="86" customWidth="1"/>
    <col min="5" max="5" width="9.5703125" style="86" bestFit="1" customWidth="1"/>
    <col min="6" max="6" width="0.7109375" style="86" customWidth="1"/>
    <col min="7" max="7" width="15.85546875" style="86" bestFit="1" customWidth="1"/>
    <col min="8" max="8" width="0.7109375" style="86" customWidth="1"/>
    <col min="9" max="9" width="9.28515625" style="86" customWidth="1"/>
    <col min="10" max="10" width="0.5703125" style="86" customWidth="1"/>
    <col min="11" max="11" width="21.28515625" style="109" customWidth="1"/>
    <col min="12" max="12" width="0.7109375" style="86" customWidth="1"/>
    <col min="13" max="13" width="21.85546875" style="86" customWidth="1"/>
    <col min="14" max="14" width="0.42578125" style="86" customWidth="1"/>
    <col min="15" max="15" width="22.140625" style="86" customWidth="1"/>
    <col min="16" max="16" width="0.42578125" style="86" customWidth="1"/>
    <col min="17" max="17" width="18.42578125" style="86" customWidth="1"/>
    <col min="18" max="18" width="0.5703125" style="86" customWidth="1"/>
    <col min="19" max="19" width="12.140625" style="86" customWidth="1"/>
    <col min="20" max="16384" width="9.140625" style="86"/>
  </cols>
  <sheetData>
    <row r="1" spans="1:21" ht="18.75">
      <c r="A1" s="304" t="s">
        <v>94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21" ht="18.75">
      <c r="A2" s="304" t="s">
        <v>51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</row>
    <row r="3" spans="1:21" ht="18.75">
      <c r="A3" s="304" t="str">
        <f>' سهام'!A3:W3</f>
        <v>برای ماه منتهی به 1401/05/31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</row>
    <row r="4" spans="1:21" s="87" customFormat="1" ht="18.75">
      <c r="A4" s="307" t="s">
        <v>52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</row>
    <row r="5" spans="1:21" ht="18.75" thickBot="1">
      <c r="A5" s="30"/>
      <c r="B5" s="30"/>
      <c r="C5" s="88"/>
      <c r="D5" s="88"/>
      <c r="E5" s="88"/>
      <c r="F5" s="88"/>
      <c r="G5" s="88"/>
      <c r="H5" s="88"/>
      <c r="I5" s="88"/>
      <c r="J5" s="88"/>
      <c r="K5" s="89"/>
      <c r="L5" s="88"/>
      <c r="M5" s="88"/>
      <c r="N5" s="88"/>
      <c r="O5" s="88"/>
      <c r="P5" s="88"/>
      <c r="Q5" s="88"/>
      <c r="R5" s="88"/>
      <c r="S5" s="88"/>
    </row>
    <row r="6" spans="1:21" ht="18.75" customHeight="1" thickBot="1">
      <c r="A6" s="90"/>
      <c r="B6" s="30"/>
      <c r="C6" s="302" t="s">
        <v>11</v>
      </c>
      <c r="D6" s="302"/>
      <c r="E6" s="302"/>
      <c r="F6" s="302"/>
      <c r="G6" s="302"/>
      <c r="H6" s="302"/>
      <c r="I6" s="302"/>
      <c r="J6" s="91"/>
      <c r="K6" s="92" t="s">
        <v>92</v>
      </c>
      <c r="L6" s="188"/>
      <c r="M6" s="303" t="s">
        <v>7</v>
      </c>
      <c r="N6" s="303"/>
      <c r="O6" s="303"/>
      <c r="P6" s="30"/>
      <c r="Q6" s="302" t="s">
        <v>261</v>
      </c>
      <c r="R6" s="302"/>
      <c r="S6" s="302"/>
    </row>
    <row r="7" spans="1:21" ht="24" customHeight="1">
      <c r="A7" s="310" t="s">
        <v>8</v>
      </c>
      <c r="B7" s="93"/>
      <c r="C7" s="315" t="s">
        <v>9</v>
      </c>
      <c r="D7" s="94"/>
      <c r="E7" s="315" t="s">
        <v>10</v>
      </c>
      <c r="F7" s="94"/>
      <c r="G7" s="315" t="s">
        <v>34</v>
      </c>
      <c r="H7" s="94"/>
      <c r="I7" s="315" t="s">
        <v>87</v>
      </c>
      <c r="J7" s="310"/>
      <c r="K7" s="313" t="s">
        <v>6</v>
      </c>
      <c r="L7" s="93"/>
      <c r="M7" s="300" t="s">
        <v>36</v>
      </c>
      <c r="N7" s="95"/>
      <c r="O7" s="300" t="s">
        <v>37</v>
      </c>
      <c r="P7" s="30"/>
      <c r="Q7" s="308" t="s">
        <v>6</v>
      </c>
      <c r="R7" s="310"/>
      <c r="S7" s="305" t="s">
        <v>22</v>
      </c>
    </row>
    <row r="8" spans="1:21" ht="18.75" thickBot="1">
      <c r="A8" s="311"/>
      <c r="B8" s="93"/>
      <c r="C8" s="306"/>
      <c r="D8" s="96"/>
      <c r="E8" s="306"/>
      <c r="F8" s="96"/>
      <c r="G8" s="306"/>
      <c r="H8" s="96"/>
      <c r="I8" s="306"/>
      <c r="J8" s="312"/>
      <c r="K8" s="314"/>
      <c r="L8" s="93"/>
      <c r="M8" s="301"/>
      <c r="N8" s="97"/>
      <c r="O8" s="301"/>
      <c r="P8" s="30"/>
      <c r="Q8" s="309"/>
      <c r="R8" s="310"/>
      <c r="S8" s="306"/>
    </row>
    <row r="9" spans="1:21" s="30" customFormat="1" ht="18.75" thickBot="1">
      <c r="A9" s="98" t="s">
        <v>240</v>
      </c>
      <c r="C9" s="99" t="s">
        <v>241</v>
      </c>
      <c r="E9" s="100" t="s">
        <v>89</v>
      </c>
      <c r="G9" s="99" t="s">
        <v>90</v>
      </c>
      <c r="I9" s="101" t="s">
        <v>90</v>
      </c>
      <c r="J9" s="102"/>
      <c r="K9" s="102">
        <v>1371117992</v>
      </c>
      <c r="L9" s="102"/>
      <c r="M9" s="102">
        <v>240086105907</v>
      </c>
      <c r="N9" s="102"/>
      <c r="O9" s="102">
        <v>241251706783</v>
      </c>
      <c r="P9" s="102"/>
      <c r="Q9" s="102">
        <v>205517116</v>
      </c>
      <c r="S9" s="103">
        <f>Q9/درآمدها!$J$5</f>
        <v>1.2926103981798846E-4</v>
      </c>
      <c r="T9" s="104"/>
      <c r="U9" s="105"/>
    </row>
    <row r="10" spans="1:21" s="30" customFormat="1" ht="18.75" thickBot="1">
      <c r="A10" s="93" t="s">
        <v>2</v>
      </c>
      <c r="B10" s="93"/>
      <c r="C10" s="93"/>
      <c r="D10" s="93"/>
      <c r="E10" s="93"/>
      <c r="F10" s="93"/>
      <c r="G10" s="93"/>
      <c r="H10" s="93"/>
      <c r="I10" s="93"/>
      <c r="J10" s="184"/>
      <c r="K10" s="107">
        <f>SUM(K9:K9)</f>
        <v>1371117992</v>
      </c>
      <c r="M10" s="107">
        <f>SUM(M9:M9)</f>
        <v>240086105907</v>
      </c>
      <c r="O10" s="107">
        <f>SUM(O9:O9)</f>
        <v>241251706783</v>
      </c>
      <c r="Q10" s="107">
        <f>SUM(Q9:Q9)</f>
        <v>205517116</v>
      </c>
      <c r="S10" s="108">
        <f>SUM(S9:S9)</f>
        <v>1.2926103981798846E-4</v>
      </c>
      <c r="T10" s="104"/>
      <c r="U10" s="105"/>
    </row>
    <row r="11" spans="1:21" s="30" customFormat="1" ht="18.75" thickTop="1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109"/>
      <c r="M11" s="86"/>
      <c r="O11" s="86"/>
      <c r="Q11" s="86"/>
      <c r="S11" s="86"/>
      <c r="T11" s="106"/>
      <c r="U11" s="105"/>
    </row>
    <row r="12" spans="1:21" s="30" customFormat="1" ht="24" customHeigh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109"/>
      <c r="M12" s="86"/>
      <c r="O12" s="86"/>
      <c r="Q12" s="86"/>
      <c r="S12" s="86"/>
    </row>
    <row r="13" spans="1:21" ht="21.75">
      <c r="K13" s="110"/>
      <c r="L13" s="110"/>
      <c r="M13" s="110"/>
      <c r="N13" s="23"/>
      <c r="O13" s="110"/>
      <c r="P13" s="110"/>
      <c r="Q13" s="110"/>
    </row>
    <row r="14" spans="1:21" ht="24.75">
      <c r="K14" s="224"/>
      <c r="L14" s="110"/>
      <c r="M14" s="224"/>
      <c r="N14" s="23"/>
      <c r="O14" s="224"/>
      <c r="P14" s="110"/>
      <c r="Q14" s="224"/>
    </row>
    <row r="15" spans="1:21" ht="24">
      <c r="K15" s="146"/>
      <c r="M15" s="146"/>
      <c r="O15" s="146"/>
      <c r="Q15" s="146"/>
    </row>
    <row r="16" spans="1:21" ht="21.75">
      <c r="K16" s="110"/>
      <c r="L16" s="110"/>
      <c r="M16" s="110"/>
      <c r="N16" s="23"/>
      <c r="O16" s="110"/>
      <c r="P16" s="110"/>
      <c r="Q16" s="110"/>
    </row>
    <row r="17" spans="11:17" ht="21.75">
      <c r="K17" s="110"/>
      <c r="M17" s="110"/>
      <c r="O17" s="110"/>
      <c r="Q17" s="110"/>
    </row>
    <row r="18" spans="11:17">
      <c r="Q18" s="111"/>
    </row>
  </sheetData>
  <autoFilter ref="A8:S8" xr:uid="{00000000-0009-0000-0000-000003000000}">
    <sortState xmlns:xlrd2="http://schemas.microsoft.com/office/spreadsheetml/2017/richdata2" ref="A10:S11">
      <sortCondition descending="1" ref="Q8"/>
    </sortState>
  </autoFilter>
  <mergeCells count="19">
    <mergeCell ref="G7:G8"/>
    <mergeCell ref="I7:I8"/>
    <mergeCell ref="M7:M8"/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</mergeCells>
  <pageMargins left="0.25" right="0.25" top="0.75" bottom="0.75" header="0.3" footer="0.3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L38"/>
  <sheetViews>
    <sheetView rightToLeft="1" view="pageBreakPreview" zoomScaleNormal="100" zoomScaleSheetLayoutView="100" workbookViewId="0">
      <selection activeCell="J5" sqref="J5"/>
    </sheetView>
  </sheetViews>
  <sheetFormatPr defaultColWidth="9.140625" defaultRowHeight="18"/>
  <cols>
    <col min="1" max="1" width="60.140625" style="16" customWidth="1"/>
    <col min="2" max="2" width="1" style="16" customWidth="1"/>
    <col min="3" max="3" width="9.140625" style="2"/>
    <col min="4" max="4" width="1.140625" style="2" customWidth="1"/>
    <col min="5" max="5" width="25.28515625" style="17" bestFit="1" customWidth="1"/>
    <col min="6" max="6" width="1" style="2" customWidth="1"/>
    <col min="7" max="7" width="19.7109375" style="2" customWidth="1"/>
    <col min="8" max="8" width="0.42578125" style="2" customWidth="1"/>
    <col min="9" max="9" width="24.5703125" style="2" customWidth="1"/>
    <col min="10" max="10" width="21.28515625" style="27" bestFit="1" customWidth="1"/>
    <col min="11" max="11" width="24" style="27" bestFit="1" customWidth="1"/>
    <col min="12" max="16384" width="9.140625" style="2"/>
  </cols>
  <sheetData>
    <row r="1" spans="1:12" ht="21">
      <c r="A1" s="317" t="s">
        <v>94</v>
      </c>
      <c r="B1" s="317"/>
      <c r="C1" s="317"/>
      <c r="D1" s="317"/>
      <c r="E1" s="317"/>
      <c r="F1" s="317"/>
      <c r="G1" s="317"/>
      <c r="H1" s="317"/>
      <c r="I1" s="317"/>
      <c r="J1" s="26"/>
      <c r="K1" s="26"/>
    </row>
    <row r="2" spans="1:12" ht="21">
      <c r="A2" s="317" t="s">
        <v>51</v>
      </c>
      <c r="B2" s="317"/>
      <c r="C2" s="317"/>
      <c r="D2" s="317"/>
      <c r="E2" s="317"/>
      <c r="F2" s="317"/>
      <c r="G2" s="317"/>
      <c r="H2" s="317"/>
      <c r="I2" s="317"/>
      <c r="J2" s="60"/>
      <c r="K2" s="26"/>
    </row>
    <row r="3" spans="1:12" ht="21.75" thickBot="1">
      <c r="A3" s="317" t="str">
        <f>سپرده!A3</f>
        <v>برای ماه منتهی به 1401/05/31</v>
      </c>
      <c r="B3" s="317"/>
      <c r="C3" s="317"/>
      <c r="D3" s="317"/>
      <c r="E3" s="317"/>
      <c r="F3" s="317"/>
      <c r="G3" s="317"/>
      <c r="H3" s="317"/>
      <c r="I3" s="317"/>
      <c r="J3" s="26"/>
      <c r="K3" s="26"/>
    </row>
    <row r="4" spans="1:12" ht="21.75" thickBot="1">
      <c r="A4" s="51" t="s">
        <v>27</v>
      </c>
      <c r="B4" s="14"/>
      <c r="C4" s="14"/>
      <c r="D4" s="14"/>
      <c r="E4" s="14"/>
      <c r="F4" s="14"/>
      <c r="G4" s="14"/>
      <c r="H4" s="14"/>
      <c r="I4" s="14"/>
      <c r="J4" s="61">
        <v>-83211025960</v>
      </c>
      <c r="K4" s="28" t="s">
        <v>88</v>
      </c>
    </row>
    <row r="5" spans="1:12" ht="21.75" customHeight="1" thickBot="1">
      <c r="A5" s="5"/>
      <c r="B5" s="5"/>
      <c r="C5" s="5"/>
      <c r="D5" s="5"/>
      <c r="E5" s="316" t="s">
        <v>261</v>
      </c>
      <c r="F5" s="316"/>
      <c r="G5" s="316"/>
      <c r="H5" s="316"/>
      <c r="I5" s="316"/>
      <c r="J5" s="61">
        <v>1589938594718</v>
      </c>
      <c r="K5" s="28"/>
    </row>
    <row r="6" spans="1:12" ht="21.75" customHeight="1" thickBot="1">
      <c r="A6" s="6" t="s">
        <v>38</v>
      </c>
      <c r="B6" s="7"/>
      <c r="C6" s="8" t="s">
        <v>39</v>
      </c>
      <c r="D6" s="9"/>
      <c r="E6" s="10" t="s">
        <v>6</v>
      </c>
      <c r="F6" s="9"/>
      <c r="G6" s="8" t="s">
        <v>19</v>
      </c>
      <c r="H6" s="4"/>
      <c r="I6" s="11" t="s">
        <v>86</v>
      </c>
      <c r="J6" s="190"/>
      <c r="K6" s="190"/>
      <c r="L6" s="190"/>
    </row>
    <row r="7" spans="1:12" ht="21" customHeight="1">
      <c r="A7" s="12" t="s">
        <v>47</v>
      </c>
      <c r="B7" s="12"/>
      <c r="C7" s="13" t="s">
        <v>53</v>
      </c>
      <c r="D7" s="14"/>
      <c r="E7" s="237">
        <f>'درآمد سرمایه گذاری در سهام '!T174</f>
        <v>-85828159229</v>
      </c>
      <c r="F7" s="238"/>
      <c r="G7" s="239">
        <f>E7/$E$11*100</f>
        <v>100.46670568777397</v>
      </c>
      <c r="H7" s="240"/>
      <c r="I7" s="239">
        <f>E7/$J$5*100</f>
        <v>-5.3982059127398525</v>
      </c>
      <c r="J7" s="190"/>
      <c r="K7" s="190"/>
      <c r="L7" s="190"/>
    </row>
    <row r="8" spans="1:12" ht="18.75" customHeight="1">
      <c r="A8" s="12" t="s">
        <v>48</v>
      </c>
      <c r="B8" s="12"/>
      <c r="C8" s="13" t="s">
        <v>54</v>
      </c>
      <c r="D8" s="14"/>
      <c r="E8" s="218">
        <f>'درآمد سرمایه گذاری در اوراق بها'!Q11</f>
        <v>0</v>
      </c>
      <c r="F8" s="238"/>
      <c r="G8" s="239">
        <f>E8/$E$11*100</f>
        <v>0</v>
      </c>
      <c r="H8" s="239"/>
      <c r="I8" s="239">
        <f>E8/$J$5*100</f>
        <v>0</v>
      </c>
      <c r="J8" s="190"/>
      <c r="K8" s="190"/>
      <c r="L8" s="190"/>
    </row>
    <row r="9" spans="1:12" ht="18.75" customHeight="1">
      <c r="A9" s="12" t="s">
        <v>49</v>
      </c>
      <c r="B9" s="12"/>
      <c r="C9" s="13" t="s">
        <v>55</v>
      </c>
      <c r="D9" s="14"/>
      <c r="E9" s="218">
        <f>'درآمد سپرده بانکی'!I9</f>
        <v>9859561</v>
      </c>
      <c r="F9" s="238"/>
      <c r="G9" s="239">
        <f>E9/$E$11*100</f>
        <v>-1.1541172758403519E-2</v>
      </c>
      <c r="H9" s="239"/>
      <c r="I9" s="239">
        <f>E9/$J$5*100</f>
        <v>6.2012212501506977E-4</v>
      </c>
      <c r="J9" s="190"/>
      <c r="K9" s="190"/>
      <c r="L9" s="190"/>
    </row>
    <row r="10" spans="1:12" ht="19.5" customHeight="1" thickBot="1">
      <c r="A10" s="12" t="s">
        <v>32</v>
      </c>
      <c r="B10" s="12"/>
      <c r="C10" s="13" t="s">
        <v>56</v>
      </c>
      <c r="D10" s="14"/>
      <c r="E10" s="219">
        <f>'سایر درآمدها'!E10</f>
        <v>388844565</v>
      </c>
      <c r="F10" s="238"/>
      <c r="G10" s="239">
        <f>E10/$E$11*100</f>
        <v>-0.45516451501555355</v>
      </c>
      <c r="H10" s="239"/>
      <c r="I10" s="239">
        <f>E10/$J$5*100</f>
        <v>2.4456577523924283E-2</v>
      </c>
      <c r="J10" s="190"/>
      <c r="K10" s="190"/>
      <c r="L10" s="190"/>
    </row>
    <row r="11" spans="1:12" ht="19.5" customHeight="1" thickBot="1">
      <c r="A11" s="12" t="s">
        <v>2</v>
      </c>
      <c r="B11" s="15"/>
      <c r="C11" s="3"/>
      <c r="D11" s="3"/>
      <c r="E11" s="241">
        <f>SUM(E7:E10)</f>
        <v>-85429455103</v>
      </c>
      <c r="F11" s="30"/>
      <c r="G11" s="242">
        <f>SUM(G7:G10)</f>
        <v>100.00000000000001</v>
      </c>
      <c r="H11" s="243"/>
      <c r="I11" s="242">
        <f>SUM(I7:I10)</f>
        <v>-5.3731292130909125</v>
      </c>
      <c r="J11" s="190"/>
      <c r="K11" s="190"/>
      <c r="L11" s="190"/>
    </row>
    <row r="12" spans="1:12" ht="18.75" customHeight="1" thickTop="1">
      <c r="E12" s="144"/>
      <c r="F12" s="131"/>
      <c r="G12" s="131"/>
      <c r="H12" s="131"/>
      <c r="I12" s="131"/>
      <c r="J12" s="190"/>
      <c r="K12" s="190"/>
      <c r="L12" s="190"/>
    </row>
    <row r="13" spans="1:12" ht="18" customHeight="1">
      <c r="E13" s="59"/>
      <c r="F13" s="59"/>
      <c r="G13" s="59"/>
      <c r="J13" s="190"/>
      <c r="K13" s="190"/>
      <c r="L13" s="190"/>
    </row>
    <row r="14" spans="1:12" ht="18" customHeight="1">
      <c r="E14" s="59"/>
      <c r="F14" s="59"/>
      <c r="G14" s="59"/>
      <c r="J14" s="190"/>
      <c r="K14" s="190"/>
      <c r="L14" s="190"/>
    </row>
    <row r="15" spans="1:12" ht="18" customHeight="1">
      <c r="E15" s="59"/>
      <c r="F15" s="59"/>
      <c r="G15" s="64"/>
      <c r="J15" s="190"/>
      <c r="K15" s="190"/>
      <c r="L15" s="190"/>
    </row>
    <row r="16" spans="1:12" ht="18" customHeight="1">
      <c r="E16" s="59"/>
      <c r="F16" s="59"/>
      <c r="G16" s="59"/>
      <c r="J16" s="62"/>
      <c r="K16" s="62"/>
    </row>
    <row r="17" spans="1:11" ht="17.45" customHeight="1">
      <c r="E17" s="59"/>
      <c r="F17" s="59"/>
      <c r="G17" s="59"/>
      <c r="J17" s="62"/>
      <c r="K17" s="62"/>
    </row>
    <row r="18" spans="1:11" ht="17.45" customHeight="1">
      <c r="E18" s="59"/>
      <c r="F18" s="59"/>
      <c r="G18" s="59"/>
    </row>
    <row r="19" spans="1:11" ht="17.45" customHeight="1"/>
    <row r="21" spans="1:11">
      <c r="A21" s="16" t="s">
        <v>60</v>
      </c>
    </row>
    <row r="27" spans="1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fitToPage="1"/>
  </sheetPr>
  <dimension ref="A1:V19"/>
  <sheetViews>
    <sheetView rightToLeft="1" view="pageBreakPreview" zoomScale="80" zoomScaleNormal="100" zoomScaleSheetLayoutView="80" workbookViewId="0">
      <selection activeCell="K8" sqref="K8"/>
    </sheetView>
  </sheetViews>
  <sheetFormatPr defaultColWidth="9.140625" defaultRowHeight="21.75"/>
  <cols>
    <col min="1" max="1" width="50.85546875" style="30" customWidth="1"/>
    <col min="2" max="2" width="0.85546875" style="30" customWidth="1"/>
    <col min="3" max="3" width="14" style="30" bestFit="1" customWidth="1"/>
    <col min="4" max="4" width="1.28515625" style="30" customWidth="1"/>
    <col min="5" max="5" width="12.42578125" style="30" customWidth="1"/>
    <col min="6" max="6" width="1" style="30" customWidth="1"/>
    <col min="7" max="7" width="25" style="130" bestFit="1" customWidth="1"/>
    <col min="8" max="8" width="0.85546875" style="130" customWidth="1"/>
    <col min="9" max="9" width="25" style="130" bestFit="1" customWidth="1"/>
    <col min="10" max="10" width="0.7109375" style="130" customWidth="1"/>
    <col min="11" max="11" width="23.140625" style="130" bestFit="1" customWidth="1"/>
    <col min="12" max="12" width="0.7109375" style="130" customWidth="1"/>
    <col min="13" max="13" width="23.140625" style="130" bestFit="1" customWidth="1"/>
    <col min="14" max="14" width="0.5703125" style="130" customWidth="1"/>
    <col min="15" max="15" width="17" style="130" bestFit="1" customWidth="1"/>
    <col min="16" max="16" width="0.5703125" style="130" customWidth="1"/>
    <col min="17" max="17" width="23.140625" style="130" bestFit="1" customWidth="1"/>
    <col min="18" max="18" width="13.5703125" style="30" bestFit="1" customWidth="1"/>
    <col min="19" max="19" width="17.85546875" style="30" bestFit="1" customWidth="1"/>
    <col min="20" max="20" width="21.28515625" style="30" bestFit="1" customWidth="1"/>
    <col min="21" max="21" width="17.85546875" style="112" bestFit="1" customWidth="1"/>
    <col min="22" max="22" width="9.140625" style="112"/>
    <col min="23" max="16384" width="9.140625" style="30"/>
  </cols>
  <sheetData>
    <row r="1" spans="1:22" ht="24.75">
      <c r="A1" s="291" t="s">
        <v>94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</row>
    <row r="2" spans="1:22" ht="24.75">
      <c r="A2" s="291" t="s">
        <v>57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</row>
    <row r="3" spans="1:22" ht="24.75">
      <c r="A3" s="291" t="str">
        <f>' سهام'!A3:W3</f>
        <v>برای ماه منتهی به 1401/05/31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</row>
    <row r="4" spans="1:22" ht="24.75">
      <c r="A4" s="298" t="s">
        <v>64</v>
      </c>
      <c r="B4" s="298"/>
      <c r="C4" s="298"/>
      <c r="D4" s="298"/>
      <c r="E4" s="298"/>
      <c r="F4" s="298"/>
      <c r="G4" s="298"/>
      <c r="H4" s="113"/>
      <c r="I4" s="114"/>
      <c r="J4" s="114"/>
      <c r="K4" s="114"/>
      <c r="L4" s="114"/>
      <c r="M4" s="114"/>
      <c r="N4" s="114"/>
      <c r="O4" s="114"/>
      <c r="P4" s="114"/>
      <c r="Q4" s="114"/>
    </row>
    <row r="5" spans="1:22" ht="24.75" customHeight="1" thickBot="1">
      <c r="A5" s="115"/>
      <c r="B5" s="318"/>
      <c r="C5" s="318"/>
      <c r="D5" s="318"/>
      <c r="E5" s="318"/>
      <c r="F5" s="116"/>
      <c r="G5" s="319" t="s">
        <v>262</v>
      </c>
      <c r="H5" s="319"/>
      <c r="I5" s="319"/>
      <c r="J5" s="319"/>
      <c r="K5" s="319"/>
      <c r="L5" s="114"/>
      <c r="M5" s="319" t="s">
        <v>263</v>
      </c>
      <c r="N5" s="319"/>
      <c r="O5" s="319"/>
      <c r="P5" s="319"/>
      <c r="Q5" s="319"/>
    </row>
    <row r="6" spans="1:22" ht="46.5" customHeight="1" thickBot="1">
      <c r="A6" s="117" t="s">
        <v>38</v>
      </c>
      <c r="B6" s="118"/>
      <c r="C6" s="119" t="s">
        <v>23</v>
      </c>
      <c r="D6" s="118"/>
      <c r="E6" s="119" t="s">
        <v>35</v>
      </c>
      <c r="F6" s="118"/>
      <c r="G6" s="120" t="s">
        <v>58</v>
      </c>
      <c r="H6" s="121"/>
      <c r="I6" s="120" t="s">
        <v>40</v>
      </c>
      <c r="J6" s="121"/>
      <c r="K6" s="120" t="s">
        <v>41</v>
      </c>
      <c r="L6" s="114"/>
      <c r="M6" s="120" t="s">
        <v>58</v>
      </c>
      <c r="N6" s="121"/>
      <c r="O6" s="120" t="s">
        <v>40</v>
      </c>
      <c r="P6" s="121"/>
      <c r="Q6" s="120" t="s">
        <v>41</v>
      </c>
    </row>
    <row r="7" spans="1:22" s="23" customFormat="1" ht="46.5" customHeight="1">
      <c r="A7" s="100" t="s">
        <v>240</v>
      </c>
      <c r="B7" s="122"/>
      <c r="C7" s="123" t="s">
        <v>90</v>
      </c>
      <c r="E7" s="175">
        <v>10</v>
      </c>
      <c r="G7" s="110">
        <v>9832450</v>
      </c>
      <c r="H7" s="110"/>
      <c r="I7" s="110">
        <v>0</v>
      </c>
      <c r="J7" s="110"/>
      <c r="K7" s="110">
        <f>G7+I7</f>
        <v>9832450</v>
      </c>
      <c r="L7" s="110"/>
      <c r="M7" s="110">
        <v>9859561</v>
      </c>
      <c r="N7" s="110"/>
      <c r="O7" s="110">
        <v>0</v>
      </c>
      <c r="P7" s="110"/>
      <c r="Q7" s="110">
        <f>M7+O7</f>
        <v>9859561</v>
      </c>
      <c r="R7" s="104"/>
      <c r="S7" s="124"/>
      <c r="U7" s="112"/>
      <c r="V7" s="112"/>
    </row>
    <row r="8" spans="1:22" s="23" customFormat="1" ht="46.5" customHeight="1" thickBot="1">
      <c r="A8" s="100"/>
      <c r="B8" s="125"/>
      <c r="C8" s="125"/>
      <c r="D8" s="125"/>
      <c r="E8" s="125"/>
      <c r="F8" s="125"/>
      <c r="G8" s="126">
        <f>SUM(G7:G7)</f>
        <v>9832450</v>
      </c>
      <c r="H8" s="127"/>
      <c r="I8" s="126">
        <f>SUM(I7:I7)</f>
        <v>0</v>
      </c>
      <c r="J8" s="127"/>
      <c r="K8" s="126">
        <f>SUM(K7:K7)</f>
        <v>9832450</v>
      </c>
      <c r="L8" s="127"/>
      <c r="M8" s="126">
        <f>SUM(M7:M7)</f>
        <v>9859561</v>
      </c>
      <c r="N8" s="127"/>
      <c r="O8" s="126">
        <f>SUM(O7:O7)</f>
        <v>0</v>
      </c>
      <c r="P8" s="128" t="e">
        <f>SUM(#REF!)</f>
        <v>#REF!</v>
      </c>
      <c r="Q8" s="126">
        <f>SUM(Q7:Q7)</f>
        <v>9859561</v>
      </c>
      <c r="R8" s="104"/>
      <c r="S8" s="124"/>
      <c r="U8" s="112"/>
      <c r="V8" s="112"/>
    </row>
    <row r="9" spans="1:22" s="23" customFormat="1" ht="46.5" customHeight="1" thickTop="1">
      <c r="A9" s="30"/>
      <c r="B9" s="30"/>
      <c r="C9" s="30"/>
      <c r="D9" s="30"/>
      <c r="E9" s="30"/>
      <c r="F9" s="30"/>
      <c r="G9" s="130"/>
      <c r="I9" s="130"/>
      <c r="K9" s="130"/>
      <c r="M9" s="130"/>
      <c r="O9" s="130"/>
      <c r="P9" s="130"/>
      <c r="Q9" s="130"/>
      <c r="R9" s="104"/>
      <c r="S9" s="124"/>
      <c r="T9" s="112"/>
      <c r="U9" s="112"/>
      <c r="V9" s="112"/>
    </row>
    <row r="10" spans="1:22" s="23" customFormat="1" ht="46.5" customHeight="1">
      <c r="A10" s="30"/>
      <c r="B10" s="30"/>
      <c r="C10" s="30"/>
      <c r="D10" s="30"/>
      <c r="E10" s="30"/>
      <c r="F10" s="30"/>
      <c r="G10" s="130"/>
      <c r="I10" s="130"/>
      <c r="K10" s="130"/>
      <c r="M10" s="130"/>
      <c r="O10" s="130"/>
      <c r="P10" s="130"/>
      <c r="Q10" s="130"/>
      <c r="R10" s="104"/>
      <c r="S10" s="124"/>
      <c r="U10" s="112"/>
      <c r="V10" s="112"/>
    </row>
    <row r="11" spans="1:22" s="23" customFormat="1" ht="46.5" customHeight="1">
      <c r="A11" s="30"/>
      <c r="B11" s="30"/>
      <c r="C11" s="30"/>
      <c r="D11" s="30"/>
      <c r="E11" s="30"/>
      <c r="F11" s="30"/>
      <c r="G11" s="130"/>
      <c r="I11" s="130"/>
      <c r="K11" s="130"/>
      <c r="M11" s="130"/>
      <c r="N11" s="130"/>
      <c r="O11" s="130"/>
      <c r="P11" s="130"/>
      <c r="Q11" s="130"/>
      <c r="R11" s="104"/>
      <c r="S11" s="124"/>
      <c r="U11" s="112"/>
      <c r="V11" s="112"/>
    </row>
    <row r="12" spans="1:22" ht="47.45" customHeight="1">
      <c r="A12" s="131"/>
      <c r="B12" s="131"/>
      <c r="C12" s="131"/>
      <c r="D12" s="131"/>
      <c r="E12" s="131"/>
      <c r="F12" s="131"/>
      <c r="G12" s="110"/>
      <c r="H12" s="131"/>
      <c r="I12" s="131"/>
      <c r="J12" s="131"/>
      <c r="K12" s="102"/>
      <c r="L12" s="131"/>
      <c r="M12" s="110"/>
      <c r="N12" s="131"/>
      <c r="O12" s="131"/>
      <c r="P12" s="131"/>
      <c r="Q12" s="102"/>
      <c r="R12" s="129"/>
      <c r="S12" s="106"/>
    </row>
    <row r="13" spans="1:22">
      <c r="A13" s="131"/>
      <c r="B13" s="131"/>
      <c r="C13" s="131"/>
      <c r="D13" s="131"/>
      <c r="E13" s="131"/>
      <c r="F13" s="131"/>
      <c r="G13" s="132"/>
      <c r="H13" s="133"/>
      <c r="I13" s="131"/>
      <c r="J13" s="131"/>
      <c r="K13" s="102"/>
      <c r="L13" s="131"/>
      <c r="M13" s="132"/>
      <c r="N13" s="131"/>
      <c r="O13" s="133"/>
      <c r="P13" s="131"/>
      <c r="Q13" s="102"/>
      <c r="S13" s="105"/>
    </row>
    <row r="14" spans="1:22">
      <c r="G14" s="110"/>
      <c r="H14" s="23"/>
      <c r="J14" s="23"/>
      <c r="K14" s="102"/>
      <c r="M14" s="110"/>
      <c r="Q14" s="102"/>
    </row>
    <row r="15" spans="1:22">
      <c r="G15" s="132"/>
      <c r="J15" s="23"/>
      <c r="K15" s="102"/>
      <c r="M15" s="132"/>
      <c r="Q15" s="102"/>
    </row>
    <row r="16" spans="1:22" s="131" customFormat="1">
      <c r="A16" s="30"/>
      <c r="B16" s="30"/>
      <c r="C16" s="30"/>
      <c r="D16" s="30"/>
      <c r="E16" s="30"/>
      <c r="F16" s="30"/>
      <c r="G16" s="130"/>
      <c r="H16" s="130"/>
      <c r="I16" s="130"/>
      <c r="J16" s="130"/>
      <c r="K16" s="102"/>
      <c r="L16" s="130"/>
      <c r="M16" s="130"/>
      <c r="N16" s="130"/>
      <c r="O16" s="130"/>
      <c r="P16" s="130"/>
      <c r="Q16" s="102"/>
      <c r="U16" s="112"/>
      <c r="V16" s="112"/>
    </row>
    <row r="17" spans="1:22" s="131" customFormat="1">
      <c r="A17" s="30"/>
      <c r="B17" s="30"/>
      <c r="C17" s="30"/>
      <c r="D17" s="30"/>
      <c r="E17" s="30"/>
      <c r="F17" s="30"/>
      <c r="G17" s="130"/>
      <c r="H17" s="130"/>
      <c r="I17" s="130"/>
      <c r="J17" s="130"/>
      <c r="K17" s="102"/>
      <c r="L17" s="130"/>
      <c r="M17" s="130"/>
      <c r="N17" s="130"/>
      <c r="O17" s="130"/>
      <c r="P17" s="130"/>
      <c r="Q17" s="102"/>
      <c r="U17" s="112"/>
      <c r="V17" s="112"/>
    </row>
    <row r="18" spans="1:22">
      <c r="K18" s="102"/>
      <c r="Q18" s="102"/>
    </row>
    <row r="19" spans="1:22">
      <c r="K19" s="102"/>
      <c r="Q19" s="102"/>
    </row>
  </sheetData>
  <autoFilter ref="A6:Q6" xr:uid="{00000000-0009-0000-0000-000005000000}">
    <sortState xmlns:xlrd2="http://schemas.microsoft.com/office/spreadsheetml/2017/richdata2" ref="A7:R14">
      <sortCondition descending="1" ref="Q6"/>
    </sortState>
  </autoFilter>
  <mergeCells count="7">
    <mergeCell ref="A4:G4"/>
    <mergeCell ref="B5:E5"/>
    <mergeCell ref="M5:Q5"/>
    <mergeCell ref="A1:Q1"/>
    <mergeCell ref="A2:Q2"/>
    <mergeCell ref="A3:Q3"/>
    <mergeCell ref="G5:K5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:T83"/>
  <sheetViews>
    <sheetView rightToLeft="1" view="pageBreakPreview" zoomScale="80" zoomScaleNormal="100" zoomScaleSheetLayoutView="80" workbookViewId="0">
      <selection activeCell="A75" sqref="A75:XFD75"/>
    </sheetView>
  </sheetViews>
  <sheetFormatPr defaultColWidth="9.140625" defaultRowHeight="21.75"/>
  <cols>
    <col min="1" max="1" width="11.5703125" style="110" bestFit="1" customWidth="1"/>
    <col min="2" max="2" width="30.7109375" style="131" bestFit="1" customWidth="1"/>
    <col min="3" max="3" width="0.5703125" style="131" customWidth="1"/>
    <col min="4" max="4" width="15" style="131" customWidth="1"/>
    <col min="5" max="5" width="0.85546875" style="131" customWidth="1"/>
    <col min="6" max="6" width="15.28515625" style="131" bestFit="1" customWidth="1"/>
    <col min="7" max="7" width="1.140625" style="131" customWidth="1"/>
    <col min="8" max="8" width="9.42578125" style="131" bestFit="1" customWidth="1"/>
    <col min="9" max="9" width="0.5703125" style="131" customWidth="1"/>
    <col min="10" max="10" width="19.42578125" style="131" customWidth="1"/>
    <col min="11" max="11" width="1" style="131" customWidth="1"/>
    <col min="12" max="12" width="16.42578125" style="131" bestFit="1" customWidth="1"/>
    <col min="13" max="13" width="1.140625" style="131" customWidth="1"/>
    <col min="14" max="14" width="18.28515625" style="131" customWidth="1"/>
    <col min="15" max="15" width="1" style="131" customWidth="1"/>
    <col min="16" max="16" width="23.7109375" style="131" bestFit="1" customWidth="1"/>
    <col min="17" max="17" width="1.140625" style="131" customWidth="1"/>
    <col min="18" max="18" width="24.5703125" style="131" bestFit="1" customWidth="1"/>
    <col min="19" max="19" width="1.140625" style="131" customWidth="1"/>
    <col min="20" max="20" width="21.140625" style="131" bestFit="1" customWidth="1"/>
    <col min="21" max="21" width="2.85546875" style="131" customWidth="1"/>
    <col min="22" max="16384" width="9.140625" style="131"/>
  </cols>
  <sheetData>
    <row r="1" spans="1:20" ht="22.5">
      <c r="B1" s="322" t="s">
        <v>94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</row>
    <row r="2" spans="1:20" ht="22.5">
      <c r="B2" s="322" t="s">
        <v>57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</row>
    <row r="3" spans="1:20" ht="22.5">
      <c r="B3" s="322" t="s">
        <v>260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</row>
    <row r="4" spans="1:20" ht="22.5">
      <c r="B4" s="323" t="s">
        <v>75</v>
      </c>
      <c r="C4" s="323"/>
      <c r="D4" s="323"/>
      <c r="E4" s="323"/>
      <c r="F4" s="323"/>
      <c r="G4" s="323"/>
      <c r="H4" s="323"/>
      <c r="I4" s="323"/>
      <c r="J4" s="324"/>
      <c r="K4" s="324"/>
      <c r="L4" s="324"/>
      <c r="M4" s="324"/>
      <c r="N4" s="324"/>
      <c r="O4" s="324"/>
      <c r="P4" s="324"/>
      <c r="Q4" s="324"/>
      <c r="R4" s="323"/>
      <c r="S4" s="323"/>
      <c r="T4" s="323"/>
    </row>
    <row r="6" spans="1:20">
      <c r="D6" s="320" t="s">
        <v>76</v>
      </c>
      <c r="E6" s="321"/>
      <c r="F6" s="321"/>
      <c r="G6" s="321"/>
      <c r="H6" s="321"/>
      <c r="J6" s="320" t="s">
        <v>77</v>
      </c>
      <c r="K6" s="321"/>
      <c r="L6" s="321"/>
      <c r="M6" s="321"/>
      <c r="N6" s="321"/>
      <c r="P6" s="320" t="s">
        <v>264</v>
      </c>
      <c r="Q6" s="321"/>
      <c r="R6" s="321"/>
      <c r="S6" s="321"/>
      <c r="T6" s="321"/>
    </row>
    <row r="7" spans="1:20" ht="56.25">
      <c r="B7" s="221" t="s">
        <v>78</v>
      </c>
      <c r="D7" s="204" t="s">
        <v>79</v>
      </c>
      <c r="F7" s="204" t="s">
        <v>80</v>
      </c>
      <c r="H7" s="204" t="s">
        <v>81</v>
      </c>
      <c r="J7" s="204" t="s">
        <v>82</v>
      </c>
      <c r="L7" s="204" t="s">
        <v>83</v>
      </c>
      <c r="N7" s="204" t="s">
        <v>84</v>
      </c>
      <c r="P7" s="204" t="s">
        <v>82</v>
      </c>
      <c r="R7" s="204" t="s">
        <v>83</v>
      </c>
      <c r="T7" s="204" t="s">
        <v>84</v>
      </c>
    </row>
    <row r="8" spans="1:20">
      <c r="A8" s="110" t="s">
        <v>298</v>
      </c>
      <c r="B8" s="149" t="s">
        <v>201</v>
      </c>
      <c r="C8" s="205"/>
      <c r="D8" s="206" t="s">
        <v>246</v>
      </c>
      <c r="E8" s="207"/>
      <c r="F8" s="206">
        <v>139761</v>
      </c>
      <c r="G8" s="207"/>
      <c r="H8" s="208">
        <v>5700</v>
      </c>
      <c r="I8" s="207"/>
      <c r="J8" s="102">
        <v>0</v>
      </c>
      <c r="K8" s="102"/>
      <c r="L8" s="102">
        <v>0</v>
      </c>
      <c r="M8" s="102"/>
      <c r="N8" s="102">
        <f t="shared" ref="N8:N39" si="0">J8+L8</f>
        <v>0</v>
      </c>
      <c r="O8" s="102"/>
      <c r="P8" s="102">
        <v>450572850</v>
      </c>
      <c r="Q8" s="102"/>
      <c r="R8" s="102">
        <v>0</v>
      </c>
      <c r="S8" s="102"/>
      <c r="T8" s="102">
        <f t="shared" ref="T8:T39" si="1">P8+R8</f>
        <v>450572850</v>
      </c>
    </row>
    <row r="9" spans="1:20">
      <c r="A9" s="110" t="s">
        <v>299</v>
      </c>
      <c r="B9" s="149" t="s">
        <v>119</v>
      </c>
      <c r="C9" s="205"/>
      <c r="D9" s="206" t="s">
        <v>248</v>
      </c>
      <c r="E9" s="207"/>
      <c r="F9" s="206">
        <v>105355</v>
      </c>
      <c r="G9" s="207"/>
      <c r="H9" s="208">
        <v>400</v>
      </c>
      <c r="I9" s="207"/>
      <c r="J9" s="102">
        <v>0</v>
      </c>
      <c r="K9" s="102"/>
      <c r="L9" s="102">
        <v>0</v>
      </c>
      <c r="M9" s="102"/>
      <c r="N9" s="102">
        <f t="shared" si="0"/>
        <v>0</v>
      </c>
      <c r="O9" s="102"/>
      <c r="P9" s="102">
        <v>35523750</v>
      </c>
      <c r="Q9" s="102"/>
      <c r="R9" s="102">
        <v>-229657</v>
      </c>
      <c r="S9" s="102"/>
      <c r="T9" s="102">
        <f t="shared" si="1"/>
        <v>35294093</v>
      </c>
    </row>
    <row r="10" spans="1:20">
      <c r="A10" s="110" t="s">
        <v>300</v>
      </c>
      <c r="B10" s="149" t="s">
        <v>183</v>
      </c>
      <c r="C10" s="205"/>
      <c r="D10" s="206" t="s">
        <v>256</v>
      </c>
      <c r="E10" s="207"/>
      <c r="F10" s="206">
        <v>491633</v>
      </c>
      <c r="G10" s="207"/>
      <c r="H10" s="208">
        <v>4350</v>
      </c>
      <c r="I10" s="207"/>
      <c r="J10" s="102">
        <v>0</v>
      </c>
      <c r="K10" s="102"/>
      <c r="L10" s="102">
        <v>0</v>
      </c>
      <c r="M10" s="102"/>
      <c r="N10" s="102">
        <f t="shared" si="0"/>
        <v>0</v>
      </c>
      <c r="O10" s="102"/>
      <c r="P10" s="102">
        <v>194004700</v>
      </c>
      <c r="Q10" s="102"/>
      <c r="R10" s="102">
        <v>0</v>
      </c>
      <c r="S10" s="102"/>
      <c r="T10" s="102">
        <f t="shared" si="1"/>
        <v>194004700</v>
      </c>
    </row>
    <row r="11" spans="1:20">
      <c r="A11" s="110" t="s">
        <v>303</v>
      </c>
      <c r="B11" s="149" t="s">
        <v>222</v>
      </c>
      <c r="C11" s="205"/>
      <c r="D11" s="206" t="s">
        <v>256</v>
      </c>
      <c r="E11" s="207"/>
      <c r="F11" s="206">
        <v>2009331</v>
      </c>
      <c r="G11" s="207"/>
      <c r="H11" s="208">
        <v>2400</v>
      </c>
      <c r="I11" s="207"/>
      <c r="J11" s="102">
        <v>4822394400</v>
      </c>
      <c r="K11" s="102"/>
      <c r="L11" s="102">
        <v>-6596983</v>
      </c>
      <c r="M11" s="102"/>
      <c r="N11" s="102">
        <f t="shared" si="0"/>
        <v>4815797417</v>
      </c>
      <c r="O11" s="102"/>
      <c r="P11" s="102">
        <v>15568146</v>
      </c>
      <c r="Q11" s="102"/>
      <c r="R11" s="102">
        <v>-6596983</v>
      </c>
      <c r="S11" s="102"/>
      <c r="T11" s="102">
        <f t="shared" si="1"/>
        <v>8971163</v>
      </c>
    </row>
    <row r="12" spans="1:20">
      <c r="A12" s="110" t="s">
        <v>304</v>
      </c>
      <c r="B12" s="149" t="s">
        <v>109</v>
      </c>
      <c r="C12" s="205"/>
      <c r="D12" s="206" t="s">
        <v>248</v>
      </c>
      <c r="E12" s="207"/>
      <c r="F12" s="206">
        <v>301384</v>
      </c>
      <c r="G12" s="207"/>
      <c r="H12" s="208">
        <v>1590</v>
      </c>
      <c r="I12" s="207"/>
      <c r="J12" s="102">
        <v>0</v>
      </c>
      <c r="K12" s="102"/>
      <c r="L12" s="102">
        <v>0</v>
      </c>
      <c r="M12" s="102"/>
      <c r="N12" s="102">
        <f t="shared" si="0"/>
        <v>0</v>
      </c>
      <c r="O12" s="102"/>
      <c r="P12" s="102">
        <v>641580750</v>
      </c>
      <c r="Q12" s="102"/>
      <c r="R12" s="102">
        <v>0</v>
      </c>
      <c r="S12" s="102"/>
      <c r="T12" s="102">
        <f t="shared" si="1"/>
        <v>641580750</v>
      </c>
    </row>
    <row r="13" spans="1:20">
      <c r="A13" s="110" t="s">
        <v>305</v>
      </c>
      <c r="B13" s="149" t="s">
        <v>139</v>
      </c>
      <c r="C13" s="205"/>
      <c r="D13" s="206" t="s">
        <v>251</v>
      </c>
      <c r="E13" s="207"/>
      <c r="F13" s="206">
        <v>727710</v>
      </c>
      <c r="G13" s="207"/>
      <c r="H13" s="208">
        <v>700</v>
      </c>
      <c r="I13" s="207"/>
      <c r="J13" s="102">
        <v>0</v>
      </c>
      <c r="K13" s="102"/>
      <c r="L13" s="102">
        <v>0</v>
      </c>
      <c r="M13" s="102"/>
      <c r="N13" s="102">
        <f t="shared" si="0"/>
        <v>0</v>
      </c>
      <c r="O13" s="102"/>
      <c r="P13" s="102">
        <v>82613506</v>
      </c>
      <c r="Q13" s="102"/>
      <c r="R13" s="102">
        <v>-56461787</v>
      </c>
      <c r="S13" s="102"/>
      <c r="T13" s="102">
        <f t="shared" si="1"/>
        <v>26151719</v>
      </c>
    </row>
    <row r="14" spans="1:20">
      <c r="A14" s="110" t="s">
        <v>306</v>
      </c>
      <c r="B14" s="149" t="s">
        <v>223</v>
      </c>
      <c r="C14" s="205"/>
      <c r="D14" s="206" t="s">
        <v>256</v>
      </c>
      <c r="E14" s="207"/>
      <c r="F14" s="206">
        <v>882636</v>
      </c>
      <c r="G14" s="207"/>
      <c r="H14" s="208">
        <v>230</v>
      </c>
      <c r="I14" s="207"/>
      <c r="J14" s="102">
        <v>203006280</v>
      </c>
      <c r="K14" s="102"/>
      <c r="L14" s="102">
        <v>0</v>
      </c>
      <c r="M14" s="102"/>
      <c r="N14" s="102">
        <f t="shared" si="0"/>
        <v>203006280</v>
      </c>
      <c r="O14" s="102"/>
      <c r="P14" s="102">
        <v>1522400400</v>
      </c>
      <c r="Q14" s="102"/>
      <c r="R14" s="102">
        <v>0</v>
      </c>
      <c r="S14" s="102"/>
      <c r="T14" s="102">
        <f t="shared" si="1"/>
        <v>1522400400</v>
      </c>
    </row>
    <row r="15" spans="1:20">
      <c r="A15" s="110" t="s">
        <v>307</v>
      </c>
      <c r="B15" s="149" t="s">
        <v>120</v>
      </c>
      <c r="C15" s="205"/>
      <c r="D15" s="206" t="s">
        <v>254</v>
      </c>
      <c r="E15" s="207"/>
      <c r="F15" s="206">
        <v>271970</v>
      </c>
      <c r="G15" s="207"/>
      <c r="H15" s="208">
        <v>5000</v>
      </c>
      <c r="I15" s="207"/>
      <c r="J15" s="102">
        <v>0</v>
      </c>
      <c r="K15" s="102"/>
      <c r="L15" s="102">
        <v>0</v>
      </c>
      <c r="M15" s="102"/>
      <c r="N15" s="102">
        <f t="shared" si="0"/>
        <v>0</v>
      </c>
      <c r="O15" s="102"/>
      <c r="P15" s="102">
        <v>134699171</v>
      </c>
      <c r="Q15" s="102"/>
      <c r="R15" s="102">
        <v>0</v>
      </c>
      <c r="S15" s="102"/>
      <c r="T15" s="102">
        <f t="shared" si="1"/>
        <v>134699171</v>
      </c>
    </row>
    <row r="16" spans="1:20">
      <c r="A16" s="110" t="s">
        <v>311</v>
      </c>
      <c r="B16" s="149" t="s">
        <v>159</v>
      </c>
      <c r="C16" s="205"/>
      <c r="D16" s="206" t="s">
        <v>255</v>
      </c>
      <c r="E16" s="207"/>
      <c r="F16" s="206">
        <v>7379981</v>
      </c>
      <c r="G16" s="207"/>
      <c r="H16" s="208">
        <v>7</v>
      </c>
      <c r="I16" s="207"/>
      <c r="J16" s="102">
        <v>0</v>
      </c>
      <c r="K16" s="102"/>
      <c r="L16" s="102">
        <v>0</v>
      </c>
      <c r="M16" s="102"/>
      <c r="N16" s="102">
        <f t="shared" si="0"/>
        <v>0</v>
      </c>
      <c r="O16" s="102"/>
      <c r="P16" s="102">
        <v>411612890</v>
      </c>
      <c r="Q16" s="102"/>
      <c r="R16" s="102">
        <v>-525355</v>
      </c>
      <c r="S16" s="102"/>
      <c r="T16" s="102">
        <f t="shared" si="1"/>
        <v>411087535</v>
      </c>
    </row>
    <row r="17" spans="1:20">
      <c r="A17" s="110" t="s">
        <v>312</v>
      </c>
      <c r="B17" s="149" t="s">
        <v>102</v>
      </c>
      <c r="C17" s="205"/>
      <c r="D17" s="206" t="s">
        <v>255</v>
      </c>
      <c r="E17" s="207"/>
      <c r="F17" s="206">
        <v>633854</v>
      </c>
      <c r="G17" s="207"/>
      <c r="H17" s="208">
        <v>400</v>
      </c>
      <c r="I17" s="207"/>
      <c r="J17" s="102">
        <v>0</v>
      </c>
      <c r="K17" s="102"/>
      <c r="L17" s="102">
        <v>0</v>
      </c>
      <c r="M17" s="102"/>
      <c r="N17" s="102">
        <f t="shared" si="0"/>
        <v>0</v>
      </c>
      <c r="O17" s="102"/>
      <c r="P17" s="102">
        <v>478121400</v>
      </c>
      <c r="Q17" s="102"/>
      <c r="R17" s="102">
        <v>-5437890</v>
      </c>
      <c r="S17" s="102"/>
      <c r="T17" s="102">
        <f t="shared" si="1"/>
        <v>472683510</v>
      </c>
    </row>
    <row r="18" spans="1:20">
      <c r="A18" s="110" t="s">
        <v>316</v>
      </c>
      <c r="B18" s="149" t="s">
        <v>118</v>
      </c>
      <c r="C18" s="205"/>
      <c r="D18" s="206" t="s">
        <v>257</v>
      </c>
      <c r="E18" s="207"/>
      <c r="F18" s="206">
        <v>1477813</v>
      </c>
      <c r="G18" s="207"/>
      <c r="H18" s="208">
        <v>120</v>
      </c>
      <c r="I18" s="207"/>
      <c r="J18" s="102">
        <v>177337560</v>
      </c>
      <c r="K18" s="102"/>
      <c r="L18" s="102">
        <v>-21459873</v>
      </c>
      <c r="M18" s="102"/>
      <c r="N18" s="102">
        <f t="shared" si="0"/>
        <v>155877687</v>
      </c>
      <c r="O18" s="102"/>
      <c r="P18" s="102">
        <v>1243254200</v>
      </c>
      <c r="Q18" s="102"/>
      <c r="R18" s="102">
        <v>-21459873</v>
      </c>
      <c r="S18" s="102"/>
      <c r="T18" s="102">
        <f t="shared" si="1"/>
        <v>1221794327</v>
      </c>
    </row>
    <row r="19" spans="1:20">
      <c r="A19" s="110" t="s">
        <v>320</v>
      </c>
      <c r="B19" s="149" t="s">
        <v>98</v>
      </c>
      <c r="C19" s="205"/>
      <c r="D19" s="206" t="s">
        <v>255</v>
      </c>
      <c r="E19" s="207"/>
      <c r="F19" s="206">
        <v>104252</v>
      </c>
      <c r="G19" s="207"/>
      <c r="H19" s="208">
        <v>3680</v>
      </c>
      <c r="I19" s="207"/>
      <c r="J19" s="102">
        <v>0</v>
      </c>
      <c r="K19" s="102"/>
      <c r="L19" s="102">
        <v>0</v>
      </c>
      <c r="M19" s="102"/>
      <c r="N19" s="102">
        <f t="shared" si="0"/>
        <v>0</v>
      </c>
      <c r="O19" s="102"/>
      <c r="P19" s="102">
        <v>3995116450</v>
      </c>
      <c r="Q19" s="102"/>
      <c r="R19" s="102">
        <v>-22741983</v>
      </c>
      <c r="S19" s="102"/>
      <c r="T19" s="102">
        <f t="shared" si="1"/>
        <v>3972374467</v>
      </c>
    </row>
    <row r="20" spans="1:20">
      <c r="A20" s="110" t="s">
        <v>321</v>
      </c>
      <c r="B20" s="149" t="s">
        <v>193</v>
      </c>
      <c r="C20" s="205"/>
      <c r="D20" s="206" t="s">
        <v>268</v>
      </c>
      <c r="E20" s="207"/>
      <c r="F20" s="206">
        <v>4644799</v>
      </c>
      <c r="G20" s="207"/>
      <c r="H20" s="208">
        <v>29</v>
      </c>
      <c r="I20" s="207"/>
      <c r="J20" s="102">
        <v>134699171</v>
      </c>
      <c r="K20" s="102"/>
      <c r="L20" s="102">
        <v>0</v>
      </c>
      <c r="M20" s="102"/>
      <c r="N20" s="102">
        <f t="shared" si="0"/>
        <v>134699171</v>
      </c>
      <c r="O20" s="102"/>
      <c r="P20" s="102">
        <v>203006280</v>
      </c>
      <c r="Q20" s="102"/>
      <c r="R20" s="102">
        <v>0</v>
      </c>
      <c r="S20" s="102"/>
      <c r="T20" s="102">
        <f t="shared" si="1"/>
        <v>203006280</v>
      </c>
    </row>
    <row r="21" spans="1:20">
      <c r="A21" s="110" t="s">
        <v>323</v>
      </c>
      <c r="B21" s="149" t="s">
        <v>231</v>
      </c>
      <c r="C21" s="205"/>
      <c r="D21" s="206" t="s">
        <v>250</v>
      </c>
      <c r="E21" s="207"/>
      <c r="F21" s="206">
        <v>870763</v>
      </c>
      <c r="G21" s="207"/>
      <c r="H21" s="208">
        <v>300</v>
      </c>
      <c r="I21" s="207"/>
      <c r="J21" s="102">
        <v>0</v>
      </c>
      <c r="K21" s="102"/>
      <c r="L21" s="102">
        <v>0</v>
      </c>
      <c r="M21" s="102"/>
      <c r="N21" s="102">
        <f t="shared" si="0"/>
        <v>0</v>
      </c>
      <c r="O21" s="102"/>
      <c r="P21" s="102">
        <v>1359850000</v>
      </c>
      <c r="Q21" s="102"/>
      <c r="R21" s="102">
        <v>-27388192</v>
      </c>
      <c r="S21" s="102"/>
      <c r="T21" s="102">
        <f t="shared" si="1"/>
        <v>1332461808</v>
      </c>
    </row>
    <row r="22" spans="1:20">
      <c r="A22" s="110" t="s">
        <v>324</v>
      </c>
      <c r="B22" s="149" t="s">
        <v>136</v>
      </c>
      <c r="C22" s="205"/>
      <c r="D22" s="206" t="s">
        <v>251</v>
      </c>
      <c r="E22" s="207"/>
      <c r="F22" s="206">
        <v>3984345</v>
      </c>
      <c r="G22" s="207"/>
      <c r="H22" s="208">
        <v>120</v>
      </c>
      <c r="I22" s="207"/>
      <c r="J22" s="102">
        <v>0</v>
      </c>
      <c r="K22" s="102"/>
      <c r="L22" s="102">
        <v>0</v>
      </c>
      <c r="M22" s="102"/>
      <c r="N22" s="102">
        <f t="shared" si="0"/>
        <v>0</v>
      </c>
      <c r="O22" s="102"/>
      <c r="P22" s="102">
        <v>405581250</v>
      </c>
      <c r="Q22" s="102"/>
      <c r="R22" s="102">
        <v>-2281425</v>
      </c>
      <c r="S22" s="102"/>
      <c r="T22" s="102">
        <f t="shared" si="1"/>
        <v>403299825</v>
      </c>
    </row>
    <row r="23" spans="1:20">
      <c r="A23" s="110" t="s">
        <v>325</v>
      </c>
      <c r="B23" s="149" t="s">
        <v>196</v>
      </c>
      <c r="C23" s="205"/>
      <c r="D23" s="206" t="s">
        <v>271</v>
      </c>
      <c r="E23" s="207"/>
      <c r="F23" s="206">
        <v>1318171</v>
      </c>
      <c r="G23" s="207"/>
      <c r="H23" s="208">
        <v>1300</v>
      </c>
      <c r="I23" s="207"/>
      <c r="J23" s="102">
        <v>1713622300</v>
      </c>
      <c r="K23" s="102"/>
      <c r="L23" s="102">
        <v>-131150094</v>
      </c>
      <c r="M23" s="102"/>
      <c r="N23" s="102">
        <f t="shared" si="0"/>
        <v>1582472206</v>
      </c>
      <c r="O23" s="102"/>
      <c r="P23" s="102">
        <v>1119769000</v>
      </c>
      <c r="Q23" s="102"/>
      <c r="R23" s="102">
        <v>-131150094</v>
      </c>
      <c r="S23" s="102"/>
      <c r="T23" s="102">
        <f t="shared" si="1"/>
        <v>988618906</v>
      </c>
    </row>
    <row r="24" spans="1:20">
      <c r="A24" s="110" t="s">
        <v>332</v>
      </c>
      <c r="B24" s="149" t="s">
        <v>156</v>
      </c>
      <c r="C24" s="205"/>
      <c r="D24" s="206" t="s">
        <v>243</v>
      </c>
      <c r="E24" s="207"/>
      <c r="F24" s="206">
        <v>4403047</v>
      </c>
      <c r="G24" s="207"/>
      <c r="H24" s="208">
        <v>32</v>
      </c>
      <c r="I24" s="207"/>
      <c r="J24" s="102">
        <v>0</v>
      </c>
      <c r="K24" s="102"/>
      <c r="L24" s="102">
        <v>0</v>
      </c>
      <c r="M24" s="102"/>
      <c r="N24" s="102">
        <f t="shared" si="0"/>
        <v>0</v>
      </c>
      <c r="O24" s="102"/>
      <c r="P24" s="102">
        <v>97559875</v>
      </c>
      <c r="Q24" s="102"/>
      <c r="R24" s="102">
        <v>-13285621</v>
      </c>
      <c r="S24" s="102"/>
      <c r="T24" s="102">
        <f t="shared" si="1"/>
        <v>84274254</v>
      </c>
    </row>
    <row r="25" spans="1:20">
      <c r="A25" s="110" t="s">
        <v>334</v>
      </c>
      <c r="B25" s="149" t="s">
        <v>165</v>
      </c>
      <c r="C25" s="205"/>
      <c r="D25" s="206" t="s">
        <v>267</v>
      </c>
      <c r="E25" s="207"/>
      <c r="F25" s="206">
        <v>2821</v>
      </c>
      <c r="G25" s="207"/>
      <c r="H25" s="208">
        <v>1700</v>
      </c>
      <c r="I25" s="207"/>
      <c r="J25" s="102">
        <v>4795700</v>
      </c>
      <c r="K25" s="102"/>
      <c r="L25" s="102">
        <v>-252078</v>
      </c>
      <c r="M25" s="102"/>
      <c r="N25" s="102">
        <f t="shared" si="0"/>
        <v>4543622</v>
      </c>
      <c r="O25" s="102"/>
      <c r="P25" s="102">
        <v>1357020000</v>
      </c>
      <c r="Q25" s="102"/>
      <c r="R25" s="102">
        <v>-252078</v>
      </c>
      <c r="S25" s="102"/>
      <c r="T25" s="102">
        <f t="shared" si="1"/>
        <v>1356767922</v>
      </c>
    </row>
    <row r="26" spans="1:20">
      <c r="A26" s="110" t="s">
        <v>335</v>
      </c>
      <c r="B26" s="149" t="s">
        <v>103</v>
      </c>
      <c r="C26" s="205"/>
      <c r="D26" s="206" t="s">
        <v>257</v>
      </c>
      <c r="E26" s="207"/>
      <c r="F26" s="206">
        <v>475245</v>
      </c>
      <c r="G26" s="207"/>
      <c r="H26" s="208">
        <v>1350</v>
      </c>
      <c r="I26" s="207"/>
      <c r="J26" s="102">
        <v>0</v>
      </c>
      <c r="K26" s="102"/>
      <c r="L26" s="102">
        <v>0</v>
      </c>
      <c r="M26" s="102"/>
      <c r="N26" s="102">
        <f t="shared" si="0"/>
        <v>0</v>
      </c>
      <c r="O26" s="102"/>
      <c r="P26" s="102">
        <v>509397000</v>
      </c>
      <c r="Q26" s="102"/>
      <c r="R26" s="102">
        <v>-13760445</v>
      </c>
      <c r="S26" s="102"/>
      <c r="T26" s="102">
        <f t="shared" si="1"/>
        <v>495636555</v>
      </c>
    </row>
    <row r="27" spans="1:20">
      <c r="A27" s="110" t="s">
        <v>339</v>
      </c>
      <c r="B27" s="149" t="s">
        <v>140</v>
      </c>
      <c r="C27" s="205"/>
      <c r="D27" s="206" t="s">
        <v>251</v>
      </c>
      <c r="E27" s="207"/>
      <c r="F27" s="206">
        <v>357051</v>
      </c>
      <c r="G27" s="207"/>
      <c r="H27" s="208">
        <v>2570</v>
      </c>
      <c r="I27" s="207"/>
      <c r="J27" s="102">
        <v>0</v>
      </c>
      <c r="K27" s="102"/>
      <c r="L27" s="102">
        <v>0</v>
      </c>
      <c r="M27" s="102"/>
      <c r="N27" s="102">
        <f t="shared" si="0"/>
        <v>0</v>
      </c>
      <c r="O27" s="102"/>
      <c r="P27" s="102">
        <v>479200560</v>
      </c>
      <c r="Q27" s="102"/>
      <c r="R27" s="102">
        <v>-101709522</v>
      </c>
      <c r="S27" s="102"/>
      <c r="T27" s="102">
        <f t="shared" si="1"/>
        <v>377491038</v>
      </c>
    </row>
    <row r="28" spans="1:20">
      <c r="A28" s="110" t="s">
        <v>340</v>
      </c>
      <c r="B28" s="149" t="s">
        <v>113</v>
      </c>
      <c r="C28" s="205"/>
      <c r="D28" s="206" t="s">
        <v>256</v>
      </c>
      <c r="E28" s="207"/>
      <c r="F28" s="206">
        <v>1754536</v>
      </c>
      <c r="G28" s="207"/>
      <c r="H28" s="208">
        <v>450</v>
      </c>
      <c r="I28" s="207"/>
      <c r="J28" s="102">
        <v>0</v>
      </c>
      <c r="K28" s="102"/>
      <c r="L28" s="102">
        <v>0</v>
      </c>
      <c r="M28" s="102"/>
      <c r="N28" s="102">
        <f t="shared" si="0"/>
        <v>0</v>
      </c>
      <c r="O28" s="102"/>
      <c r="P28" s="102">
        <v>1142817130</v>
      </c>
      <c r="Q28" s="102"/>
      <c r="R28" s="102">
        <v>-60887501</v>
      </c>
      <c r="S28" s="102"/>
      <c r="T28" s="102">
        <f t="shared" si="1"/>
        <v>1081929629</v>
      </c>
    </row>
    <row r="29" spans="1:20">
      <c r="A29" s="110" t="s">
        <v>348</v>
      </c>
      <c r="B29" s="149" t="s">
        <v>176</v>
      </c>
      <c r="C29" s="205"/>
      <c r="D29" s="206" t="s">
        <v>243</v>
      </c>
      <c r="E29" s="207"/>
      <c r="F29" s="206">
        <v>302497</v>
      </c>
      <c r="G29" s="207"/>
      <c r="H29" s="208">
        <v>2650</v>
      </c>
      <c r="I29" s="207"/>
      <c r="J29" s="102">
        <v>0</v>
      </c>
      <c r="K29" s="102"/>
      <c r="L29" s="102">
        <v>0</v>
      </c>
      <c r="M29" s="102"/>
      <c r="N29" s="102">
        <f t="shared" si="0"/>
        <v>0</v>
      </c>
      <c r="O29" s="102"/>
      <c r="P29" s="102">
        <v>1020931280</v>
      </c>
      <c r="Q29" s="102"/>
      <c r="R29" s="102">
        <v>-66927224</v>
      </c>
      <c r="S29" s="102"/>
      <c r="T29" s="102">
        <f t="shared" si="1"/>
        <v>954004056</v>
      </c>
    </row>
    <row r="30" spans="1:20">
      <c r="A30" s="110" t="s">
        <v>349</v>
      </c>
      <c r="B30" s="149" t="s">
        <v>145</v>
      </c>
      <c r="C30" s="205"/>
      <c r="D30" s="206" t="s">
        <v>247</v>
      </c>
      <c r="E30" s="207"/>
      <c r="F30" s="206">
        <v>226122</v>
      </c>
      <c r="G30" s="207"/>
      <c r="H30" s="208">
        <v>1250</v>
      </c>
      <c r="I30" s="207"/>
      <c r="J30" s="102">
        <v>0</v>
      </c>
      <c r="K30" s="102"/>
      <c r="L30" s="102">
        <v>0</v>
      </c>
      <c r="M30" s="102"/>
      <c r="N30" s="102">
        <f t="shared" si="0"/>
        <v>0</v>
      </c>
      <c r="O30" s="102"/>
      <c r="P30" s="102">
        <v>10246302</v>
      </c>
      <c r="Q30" s="102"/>
      <c r="R30" s="102">
        <v>0</v>
      </c>
      <c r="S30" s="102"/>
      <c r="T30" s="102">
        <f t="shared" si="1"/>
        <v>10246302</v>
      </c>
    </row>
    <row r="31" spans="1:20">
      <c r="A31" s="110" t="s">
        <v>352</v>
      </c>
      <c r="B31" s="149" t="s">
        <v>190</v>
      </c>
      <c r="C31" s="205"/>
      <c r="D31" s="206" t="s">
        <v>252</v>
      </c>
      <c r="E31" s="207"/>
      <c r="F31" s="206">
        <v>1940047</v>
      </c>
      <c r="G31" s="207"/>
      <c r="H31" s="208">
        <v>100</v>
      </c>
      <c r="I31" s="207"/>
      <c r="J31" s="102">
        <v>0</v>
      </c>
      <c r="K31" s="102"/>
      <c r="L31" s="102">
        <v>0</v>
      </c>
      <c r="M31" s="102"/>
      <c r="N31" s="102">
        <f t="shared" si="0"/>
        <v>0</v>
      </c>
      <c r="O31" s="102"/>
      <c r="P31" s="102">
        <v>59854950</v>
      </c>
      <c r="Q31" s="102"/>
      <c r="R31" s="102">
        <v>-18293247</v>
      </c>
      <c r="S31" s="102"/>
      <c r="T31" s="102">
        <f t="shared" si="1"/>
        <v>41561703</v>
      </c>
    </row>
    <row r="32" spans="1:20">
      <c r="A32" s="110" t="s">
        <v>354</v>
      </c>
      <c r="B32" s="149" t="s">
        <v>100</v>
      </c>
      <c r="C32" s="205"/>
      <c r="D32" s="206" t="s">
        <v>250</v>
      </c>
      <c r="E32" s="207"/>
      <c r="F32" s="206">
        <v>1369159</v>
      </c>
      <c r="G32" s="207"/>
      <c r="H32" s="208">
        <v>700</v>
      </c>
      <c r="I32" s="207"/>
      <c r="J32" s="102">
        <v>0</v>
      </c>
      <c r="K32" s="102"/>
      <c r="L32" s="102">
        <v>0</v>
      </c>
      <c r="M32" s="102"/>
      <c r="N32" s="102">
        <f t="shared" si="0"/>
        <v>0</v>
      </c>
      <c r="O32" s="102"/>
      <c r="P32" s="102">
        <v>414758200</v>
      </c>
      <c r="Q32" s="102"/>
      <c r="R32" s="102">
        <v>-34183758</v>
      </c>
      <c r="S32" s="102"/>
      <c r="T32" s="102">
        <f t="shared" si="1"/>
        <v>380574442</v>
      </c>
    </row>
    <row r="33" spans="1:20">
      <c r="A33" s="110" t="s">
        <v>356</v>
      </c>
      <c r="B33" s="149" t="s">
        <v>153</v>
      </c>
      <c r="C33" s="205"/>
      <c r="D33" s="206" t="s">
        <v>253</v>
      </c>
      <c r="E33" s="207"/>
      <c r="F33" s="206">
        <v>216299</v>
      </c>
      <c r="G33" s="207"/>
      <c r="H33" s="208">
        <v>4720</v>
      </c>
      <c r="I33" s="207"/>
      <c r="J33" s="102">
        <v>0</v>
      </c>
      <c r="K33" s="102"/>
      <c r="L33" s="102">
        <v>0</v>
      </c>
      <c r="M33" s="102"/>
      <c r="N33" s="102">
        <f t="shared" si="0"/>
        <v>0</v>
      </c>
      <c r="O33" s="102"/>
      <c r="P33" s="102">
        <v>48568308</v>
      </c>
      <c r="Q33" s="102"/>
      <c r="R33" s="102">
        <v>-60519122</v>
      </c>
      <c r="S33" s="102"/>
      <c r="T33" s="102">
        <f t="shared" si="1"/>
        <v>-11950814</v>
      </c>
    </row>
    <row r="34" spans="1:20">
      <c r="A34" s="110" t="s">
        <v>358</v>
      </c>
      <c r="B34" s="149" t="s">
        <v>217</v>
      </c>
      <c r="C34" s="205"/>
      <c r="D34" s="206" t="s">
        <v>256</v>
      </c>
      <c r="E34" s="207"/>
      <c r="F34" s="206">
        <v>1084467</v>
      </c>
      <c r="G34" s="207"/>
      <c r="H34" s="208">
        <v>102</v>
      </c>
      <c r="I34" s="207"/>
      <c r="J34" s="102">
        <v>0</v>
      </c>
      <c r="K34" s="102"/>
      <c r="L34" s="102">
        <v>0</v>
      </c>
      <c r="M34" s="102"/>
      <c r="N34" s="102">
        <f t="shared" si="0"/>
        <v>0</v>
      </c>
      <c r="O34" s="102"/>
      <c r="P34" s="102">
        <v>332986200</v>
      </c>
      <c r="Q34" s="102"/>
      <c r="R34" s="102">
        <v>-8530409</v>
      </c>
      <c r="S34" s="102"/>
      <c r="T34" s="102">
        <f t="shared" si="1"/>
        <v>324455791</v>
      </c>
    </row>
    <row r="35" spans="1:20">
      <c r="A35" s="110" t="s">
        <v>362</v>
      </c>
      <c r="B35" s="149" t="s">
        <v>170</v>
      </c>
      <c r="C35" s="205"/>
      <c r="D35" s="206" t="s">
        <v>243</v>
      </c>
      <c r="E35" s="207"/>
      <c r="F35" s="206">
        <v>6436755</v>
      </c>
      <c r="G35" s="207"/>
      <c r="H35" s="208">
        <v>70</v>
      </c>
      <c r="I35" s="207"/>
      <c r="J35" s="102">
        <v>0</v>
      </c>
      <c r="K35" s="102"/>
      <c r="L35" s="102">
        <v>0</v>
      </c>
      <c r="M35" s="102"/>
      <c r="N35" s="102">
        <f t="shared" si="0"/>
        <v>0</v>
      </c>
      <c r="O35" s="102"/>
      <c r="P35" s="102">
        <v>658753000</v>
      </c>
      <c r="Q35" s="102"/>
      <c r="R35" s="102">
        <v>-34747085</v>
      </c>
      <c r="S35" s="102"/>
      <c r="T35" s="102">
        <f t="shared" si="1"/>
        <v>624005915</v>
      </c>
    </row>
    <row r="36" spans="1:20">
      <c r="A36" s="110" t="s">
        <v>365</v>
      </c>
      <c r="B36" s="149" t="s">
        <v>135</v>
      </c>
      <c r="C36" s="205"/>
      <c r="D36" s="206" t="s">
        <v>245</v>
      </c>
      <c r="E36" s="207"/>
      <c r="F36" s="206">
        <v>365663</v>
      </c>
      <c r="G36" s="207"/>
      <c r="H36" s="208">
        <v>3400</v>
      </c>
      <c r="I36" s="207"/>
      <c r="J36" s="102">
        <v>0</v>
      </c>
      <c r="K36" s="102"/>
      <c r="L36" s="102">
        <v>0</v>
      </c>
      <c r="M36" s="102"/>
      <c r="N36" s="102">
        <f t="shared" si="0"/>
        <v>0</v>
      </c>
      <c r="O36" s="102"/>
      <c r="P36" s="102">
        <v>1713622300</v>
      </c>
      <c r="Q36" s="102"/>
      <c r="R36" s="102">
        <v>-117229925</v>
      </c>
      <c r="S36" s="102"/>
      <c r="T36" s="102">
        <f t="shared" si="1"/>
        <v>1596392375</v>
      </c>
    </row>
    <row r="37" spans="1:20">
      <c r="A37" s="110" t="s">
        <v>366</v>
      </c>
      <c r="B37" s="149" t="s">
        <v>167</v>
      </c>
      <c r="C37" s="205"/>
      <c r="D37" s="206" t="s">
        <v>266</v>
      </c>
      <c r="E37" s="207"/>
      <c r="F37" s="206">
        <v>569239</v>
      </c>
      <c r="G37" s="207"/>
      <c r="H37" s="208">
        <v>18</v>
      </c>
      <c r="I37" s="207"/>
      <c r="J37" s="102">
        <v>10246302</v>
      </c>
      <c r="K37" s="102"/>
      <c r="L37" s="102">
        <v>-1102292</v>
      </c>
      <c r="M37" s="102"/>
      <c r="N37" s="102">
        <f t="shared" si="0"/>
        <v>9144010</v>
      </c>
      <c r="O37" s="102"/>
      <c r="P37" s="102">
        <v>4822394400</v>
      </c>
      <c r="Q37" s="102"/>
      <c r="R37" s="102">
        <v>-1102292</v>
      </c>
      <c r="S37" s="102"/>
      <c r="T37" s="102">
        <f t="shared" si="1"/>
        <v>4821292108</v>
      </c>
    </row>
    <row r="38" spans="1:20">
      <c r="A38" s="110" t="s">
        <v>370</v>
      </c>
      <c r="B38" s="149" t="s">
        <v>131</v>
      </c>
      <c r="C38" s="205"/>
      <c r="D38" s="206" t="s">
        <v>257</v>
      </c>
      <c r="E38" s="207"/>
      <c r="F38" s="206">
        <v>707643</v>
      </c>
      <c r="G38" s="207"/>
      <c r="H38" s="208">
        <v>22</v>
      </c>
      <c r="I38" s="207"/>
      <c r="J38" s="102">
        <v>0</v>
      </c>
      <c r="K38" s="102"/>
      <c r="L38" s="102">
        <v>0</v>
      </c>
      <c r="M38" s="102"/>
      <c r="N38" s="102">
        <f t="shared" si="0"/>
        <v>0</v>
      </c>
      <c r="O38" s="102"/>
      <c r="P38" s="102">
        <v>2247281050</v>
      </c>
      <c r="Q38" s="102"/>
      <c r="R38" s="102">
        <v>-323684</v>
      </c>
      <c r="S38" s="102"/>
      <c r="T38" s="102">
        <f t="shared" si="1"/>
        <v>2246957366</v>
      </c>
    </row>
    <row r="39" spans="1:20">
      <c r="A39" s="110" t="s">
        <v>375</v>
      </c>
      <c r="B39" s="149" t="s">
        <v>151</v>
      </c>
      <c r="C39" s="205"/>
      <c r="D39" s="206" t="s">
        <v>246</v>
      </c>
      <c r="E39" s="207"/>
      <c r="F39" s="206">
        <v>3802934</v>
      </c>
      <c r="G39" s="207"/>
      <c r="H39" s="208">
        <v>600</v>
      </c>
      <c r="I39" s="207"/>
      <c r="J39" s="102">
        <v>0</v>
      </c>
      <c r="K39" s="102"/>
      <c r="L39" s="102">
        <v>0</v>
      </c>
      <c r="M39" s="102"/>
      <c r="N39" s="102">
        <f t="shared" si="0"/>
        <v>0</v>
      </c>
      <c r="O39" s="102"/>
      <c r="P39" s="102">
        <v>917621070</v>
      </c>
      <c r="Q39" s="102"/>
      <c r="R39" s="102">
        <v>-12434662</v>
      </c>
      <c r="S39" s="102"/>
      <c r="T39" s="102">
        <f t="shared" si="1"/>
        <v>905186408</v>
      </c>
    </row>
    <row r="40" spans="1:20">
      <c r="A40" s="110" t="s">
        <v>384</v>
      </c>
      <c r="B40" s="149" t="s">
        <v>228</v>
      </c>
      <c r="C40" s="205"/>
      <c r="D40" s="206" t="s">
        <v>244</v>
      </c>
      <c r="E40" s="207"/>
      <c r="F40" s="206">
        <v>3166253</v>
      </c>
      <c r="G40" s="207"/>
      <c r="H40" s="208">
        <v>130</v>
      </c>
      <c r="I40" s="207"/>
      <c r="J40" s="102">
        <v>0</v>
      </c>
      <c r="K40" s="102"/>
      <c r="L40" s="102">
        <v>0</v>
      </c>
      <c r="M40" s="102"/>
      <c r="N40" s="102">
        <f t="shared" ref="N40:N69" si="2">J40+L40</f>
        <v>0</v>
      </c>
      <c r="O40" s="102"/>
      <c r="P40" s="102">
        <v>261228900</v>
      </c>
      <c r="Q40" s="102"/>
      <c r="R40" s="102">
        <v>0</v>
      </c>
      <c r="S40" s="102"/>
      <c r="T40" s="102">
        <f t="shared" ref="T40:T69" si="3">P40+R40</f>
        <v>261228900</v>
      </c>
    </row>
    <row r="41" spans="1:20">
      <c r="A41" s="110" t="s">
        <v>388</v>
      </c>
      <c r="B41" s="149" t="s">
        <v>174</v>
      </c>
      <c r="C41" s="205"/>
      <c r="D41" s="206" t="s">
        <v>250</v>
      </c>
      <c r="E41" s="207"/>
      <c r="F41" s="206">
        <v>3293765</v>
      </c>
      <c r="G41" s="207"/>
      <c r="H41" s="208">
        <v>200</v>
      </c>
      <c r="I41" s="207"/>
      <c r="J41" s="102">
        <v>0</v>
      </c>
      <c r="K41" s="102"/>
      <c r="L41" s="102">
        <v>0</v>
      </c>
      <c r="M41" s="102"/>
      <c r="N41" s="102">
        <f t="shared" si="2"/>
        <v>0</v>
      </c>
      <c r="O41" s="102"/>
      <c r="P41" s="102">
        <v>796637700</v>
      </c>
      <c r="Q41" s="102"/>
      <c r="R41" s="102">
        <v>-30549617</v>
      </c>
      <c r="S41" s="102"/>
      <c r="T41" s="102">
        <f t="shared" si="3"/>
        <v>766088083</v>
      </c>
    </row>
    <row r="42" spans="1:20" s="226" customFormat="1">
      <c r="A42" s="110" t="s">
        <v>389</v>
      </c>
      <c r="B42" s="149" t="s">
        <v>179</v>
      </c>
      <c r="C42" s="205"/>
      <c r="D42" s="206" t="s">
        <v>248</v>
      </c>
      <c r="E42" s="207"/>
      <c r="F42" s="206">
        <v>69093</v>
      </c>
      <c r="G42" s="207"/>
      <c r="H42" s="208">
        <v>400</v>
      </c>
      <c r="I42" s="207"/>
      <c r="J42" s="102">
        <v>0</v>
      </c>
      <c r="K42" s="102"/>
      <c r="L42" s="102">
        <v>0</v>
      </c>
      <c r="M42" s="102"/>
      <c r="N42" s="102">
        <f t="shared" si="2"/>
        <v>0</v>
      </c>
      <c r="O42" s="102"/>
      <c r="P42" s="102">
        <v>140897504</v>
      </c>
      <c r="Q42" s="102"/>
      <c r="R42" s="102">
        <v>0</v>
      </c>
      <c r="S42" s="102"/>
      <c r="T42" s="102">
        <f t="shared" si="3"/>
        <v>140897504</v>
      </c>
    </row>
    <row r="43" spans="1:20" s="226" customFormat="1">
      <c r="A43" s="110" t="s">
        <v>391</v>
      </c>
      <c r="B43" s="149" t="s">
        <v>221</v>
      </c>
      <c r="C43" s="205"/>
      <c r="D43" s="206" t="s">
        <v>271</v>
      </c>
      <c r="E43" s="207"/>
      <c r="F43" s="206">
        <v>1045247</v>
      </c>
      <c r="G43" s="207"/>
      <c r="H43" s="208">
        <v>2150</v>
      </c>
      <c r="I43" s="207"/>
      <c r="J43" s="102">
        <v>2247281050</v>
      </c>
      <c r="K43" s="102"/>
      <c r="L43" s="102">
        <v>-46724153</v>
      </c>
      <c r="M43" s="102"/>
      <c r="N43" s="102">
        <f t="shared" si="2"/>
        <v>2200556897</v>
      </c>
      <c r="O43" s="102"/>
      <c r="P43" s="102">
        <v>27637200</v>
      </c>
      <c r="Q43" s="102"/>
      <c r="R43" s="102">
        <v>-46724153</v>
      </c>
      <c r="S43" s="102"/>
      <c r="T43" s="102">
        <f t="shared" si="3"/>
        <v>-19086953</v>
      </c>
    </row>
    <row r="44" spans="1:20">
      <c r="A44" s="110" t="s">
        <v>392</v>
      </c>
      <c r="B44" s="149" t="s">
        <v>134</v>
      </c>
      <c r="C44" s="205"/>
      <c r="D44" s="206" t="s">
        <v>248</v>
      </c>
      <c r="E44" s="207"/>
      <c r="F44" s="206">
        <v>353719</v>
      </c>
      <c r="G44" s="207"/>
      <c r="H44" s="208">
        <v>1270</v>
      </c>
      <c r="I44" s="207"/>
      <c r="J44" s="102">
        <v>0</v>
      </c>
      <c r="K44" s="102"/>
      <c r="L44" s="102">
        <v>0</v>
      </c>
      <c r="M44" s="102"/>
      <c r="N44" s="102">
        <f t="shared" si="2"/>
        <v>0</v>
      </c>
      <c r="O44" s="102"/>
      <c r="P44" s="102">
        <v>217167060</v>
      </c>
      <c r="Q44" s="102"/>
      <c r="R44" s="102">
        <v>-18299497</v>
      </c>
      <c r="S44" s="102"/>
      <c r="T44" s="102">
        <f t="shared" si="3"/>
        <v>198867563</v>
      </c>
    </row>
    <row r="45" spans="1:20" s="226" customFormat="1">
      <c r="A45" s="110" t="s">
        <v>394</v>
      </c>
      <c r="B45" s="149" t="s">
        <v>163</v>
      </c>
      <c r="C45" s="205"/>
      <c r="D45" s="206" t="s">
        <v>250</v>
      </c>
      <c r="E45" s="207"/>
      <c r="F45" s="206">
        <v>2714040</v>
      </c>
      <c r="G45" s="207"/>
      <c r="H45" s="208">
        <v>500</v>
      </c>
      <c r="I45" s="207"/>
      <c r="J45" s="102">
        <v>0</v>
      </c>
      <c r="K45" s="102"/>
      <c r="L45" s="102">
        <v>0</v>
      </c>
      <c r="M45" s="102"/>
      <c r="N45" s="102">
        <f t="shared" si="2"/>
        <v>0</v>
      </c>
      <c r="O45" s="102"/>
      <c r="P45" s="102">
        <v>710100000</v>
      </c>
      <c r="Q45" s="102"/>
      <c r="R45" s="102">
        <v>-104650088</v>
      </c>
      <c r="S45" s="102"/>
      <c r="T45" s="102">
        <f t="shared" si="3"/>
        <v>605449912</v>
      </c>
    </row>
    <row r="46" spans="1:20" s="226" customFormat="1">
      <c r="A46" s="110" t="s">
        <v>395</v>
      </c>
      <c r="B46" s="149" t="s">
        <v>108</v>
      </c>
      <c r="C46" s="205"/>
      <c r="D46" s="206" t="s">
        <v>256</v>
      </c>
      <c r="E46" s="207"/>
      <c r="F46" s="206">
        <v>1976188</v>
      </c>
      <c r="G46" s="207"/>
      <c r="H46" s="208">
        <v>640</v>
      </c>
      <c r="I46" s="207"/>
      <c r="J46" s="102">
        <v>0</v>
      </c>
      <c r="K46" s="102"/>
      <c r="L46" s="102">
        <v>0</v>
      </c>
      <c r="M46" s="102"/>
      <c r="N46" s="102">
        <f t="shared" si="2"/>
        <v>0</v>
      </c>
      <c r="O46" s="102"/>
      <c r="P46" s="102">
        <v>2138603550</v>
      </c>
      <c r="Q46" s="102"/>
      <c r="R46" s="102">
        <v>-17933806</v>
      </c>
      <c r="S46" s="102"/>
      <c r="T46" s="102">
        <f t="shared" si="3"/>
        <v>2120669744</v>
      </c>
    </row>
    <row r="47" spans="1:20" s="226" customFormat="1">
      <c r="A47" s="110" t="s">
        <v>399</v>
      </c>
      <c r="B47" s="149" t="s">
        <v>162</v>
      </c>
      <c r="C47" s="205"/>
      <c r="D47" s="206" t="s">
        <v>248</v>
      </c>
      <c r="E47" s="207"/>
      <c r="F47" s="206">
        <v>521923</v>
      </c>
      <c r="G47" s="207"/>
      <c r="H47" s="208">
        <v>510</v>
      </c>
      <c r="I47" s="207"/>
      <c r="J47" s="102">
        <v>0</v>
      </c>
      <c r="K47" s="102"/>
      <c r="L47" s="102">
        <v>0</v>
      </c>
      <c r="M47" s="102"/>
      <c r="N47" s="102">
        <f t="shared" si="2"/>
        <v>0</v>
      </c>
      <c r="O47" s="102"/>
      <c r="P47" s="102">
        <v>958411300</v>
      </c>
      <c r="Q47" s="102"/>
      <c r="R47" s="102">
        <v>-25844388</v>
      </c>
      <c r="S47" s="102"/>
      <c r="T47" s="102">
        <f t="shared" si="3"/>
        <v>932566912</v>
      </c>
    </row>
    <row r="48" spans="1:20">
      <c r="A48" s="110" t="s">
        <v>400</v>
      </c>
      <c r="B48" s="149" t="s">
        <v>173</v>
      </c>
      <c r="C48" s="205"/>
      <c r="D48" s="206" t="s">
        <v>269</v>
      </c>
      <c r="E48" s="207"/>
      <c r="F48" s="206">
        <v>6014827</v>
      </c>
      <c r="G48" s="207"/>
      <c r="H48" s="208">
        <v>190</v>
      </c>
      <c r="I48" s="207"/>
      <c r="J48" s="102">
        <v>1142817130</v>
      </c>
      <c r="K48" s="102"/>
      <c r="L48" s="102">
        <v>-38572914</v>
      </c>
      <c r="M48" s="102"/>
      <c r="N48" s="102">
        <f t="shared" si="2"/>
        <v>1104244216</v>
      </c>
      <c r="O48" s="102"/>
      <c r="P48" s="102">
        <v>42142000</v>
      </c>
      <c r="Q48" s="102"/>
      <c r="R48" s="102">
        <v>-38572914</v>
      </c>
      <c r="S48" s="102"/>
      <c r="T48" s="102">
        <f t="shared" si="3"/>
        <v>3569086</v>
      </c>
    </row>
    <row r="49" spans="1:20" s="226" customFormat="1">
      <c r="A49" s="110" t="s">
        <v>404</v>
      </c>
      <c r="B49" s="149" t="s">
        <v>111</v>
      </c>
      <c r="C49" s="205"/>
      <c r="D49" s="206" t="s">
        <v>270</v>
      </c>
      <c r="E49" s="207"/>
      <c r="F49" s="206">
        <v>701575</v>
      </c>
      <c r="G49" s="207"/>
      <c r="H49" s="208">
        <v>2</v>
      </c>
      <c r="I49" s="207"/>
      <c r="J49" s="102">
        <v>1403150</v>
      </c>
      <c r="K49" s="102"/>
      <c r="L49" s="102">
        <v>-14269</v>
      </c>
      <c r="M49" s="102"/>
      <c r="N49" s="102">
        <f t="shared" si="2"/>
        <v>1388881</v>
      </c>
      <c r="O49" s="102"/>
      <c r="P49" s="102">
        <v>89103885</v>
      </c>
      <c r="Q49" s="102"/>
      <c r="R49" s="102">
        <v>-14269</v>
      </c>
      <c r="S49" s="102"/>
      <c r="T49" s="102">
        <f t="shared" si="3"/>
        <v>89089616</v>
      </c>
    </row>
    <row r="50" spans="1:20" s="226" customFormat="1">
      <c r="A50" s="110" t="s">
        <v>405</v>
      </c>
      <c r="B50" s="149" t="s">
        <v>129</v>
      </c>
      <c r="C50" s="205"/>
      <c r="D50" s="206" t="s">
        <v>256</v>
      </c>
      <c r="E50" s="207"/>
      <c r="F50" s="206">
        <v>2787425</v>
      </c>
      <c r="G50" s="207"/>
      <c r="H50" s="208">
        <v>35</v>
      </c>
      <c r="I50" s="207"/>
      <c r="J50" s="102">
        <v>0</v>
      </c>
      <c r="K50" s="102"/>
      <c r="L50" s="102">
        <v>0</v>
      </c>
      <c r="M50" s="102"/>
      <c r="N50" s="102">
        <f t="shared" si="2"/>
        <v>0</v>
      </c>
      <c r="O50" s="102"/>
      <c r="P50" s="102">
        <v>1264760320</v>
      </c>
      <c r="Q50" s="102"/>
      <c r="R50" s="102">
        <v>0</v>
      </c>
      <c r="S50" s="102"/>
      <c r="T50" s="102">
        <f t="shared" si="3"/>
        <v>1264760320</v>
      </c>
    </row>
    <row r="51" spans="1:20" s="226" customFormat="1">
      <c r="A51" s="110" t="s">
        <v>406</v>
      </c>
      <c r="B51" s="149" t="s">
        <v>202</v>
      </c>
      <c r="C51" s="205"/>
      <c r="D51" s="206" t="s">
        <v>254</v>
      </c>
      <c r="E51" s="207"/>
      <c r="F51" s="206">
        <v>221685</v>
      </c>
      <c r="G51" s="207"/>
      <c r="H51" s="208">
        <v>270</v>
      </c>
      <c r="I51" s="207"/>
      <c r="J51" s="102">
        <v>0</v>
      </c>
      <c r="K51" s="102"/>
      <c r="L51" s="102">
        <v>0</v>
      </c>
      <c r="M51" s="102"/>
      <c r="N51" s="102">
        <f t="shared" si="2"/>
        <v>0</v>
      </c>
      <c r="O51" s="102"/>
      <c r="P51" s="102">
        <v>4795700</v>
      </c>
      <c r="Q51" s="102"/>
      <c r="R51" s="102">
        <v>-4615868</v>
      </c>
      <c r="S51" s="102"/>
      <c r="T51" s="102">
        <f t="shared" si="3"/>
        <v>179832</v>
      </c>
    </row>
    <row r="52" spans="1:20" s="226" customFormat="1">
      <c r="A52" s="110" t="s">
        <v>407</v>
      </c>
      <c r="B52" s="149" t="s">
        <v>147</v>
      </c>
      <c r="C52" s="205"/>
      <c r="D52" s="206" t="s">
        <v>254</v>
      </c>
      <c r="E52" s="207"/>
      <c r="F52" s="206">
        <v>1336086</v>
      </c>
      <c r="G52" s="207"/>
      <c r="H52" s="208">
        <v>6500</v>
      </c>
      <c r="I52" s="207"/>
      <c r="J52" s="102">
        <v>0</v>
      </c>
      <c r="K52" s="102"/>
      <c r="L52" s="102">
        <v>0</v>
      </c>
      <c r="M52" s="102"/>
      <c r="N52" s="102">
        <f t="shared" si="2"/>
        <v>0</v>
      </c>
      <c r="O52" s="102"/>
      <c r="P52" s="102">
        <v>282652500</v>
      </c>
      <c r="Q52" s="102"/>
      <c r="R52" s="102">
        <v>0</v>
      </c>
      <c r="S52" s="102"/>
      <c r="T52" s="102">
        <f t="shared" si="3"/>
        <v>282652500</v>
      </c>
    </row>
    <row r="53" spans="1:20" s="226" customFormat="1">
      <c r="A53" s="110" t="s">
        <v>411</v>
      </c>
      <c r="B53" s="149" t="s">
        <v>233</v>
      </c>
      <c r="C53" s="205"/>
      <c r="D53" s="206" t="s">
        <v>250</v>
      </c>
      <c r="E53" s="207"/>
      <c r="F53" s="206">
        <v>355050</v>
      </c>
      <c r="G53" s="207"/>
      <c r="H53" s="208">
        <v>2000</v>
      </c>
      <c r="I53" s="207"/>
      <c r="J53" s="102">
        <v>0</v>
      </c>
      <c r="K53" s="102"/>
      <c r="L53" s="102">
        <v>0</v>
      </c>
      <c r="M53" s="102"/>
      <c r="N53" s="102">
        <f t="shared" si="2"/>
        <v>0</v>
      </c>
      <c r="O53" s="102"/>
      <c r="P53" s="102">
        <v>789541200</v>
      </c>
      <c r="Q53" s="102"/>
      <c r="R53" s="102">
        <v>-82149667</v>
      </c>
      <c r="S53" s="102"/>
      <c r="T53" s="102">
        <f t="shared" si="3"/>
        <v>707391533</v>
      </c>
    </row>
    <row r="54" spans="1:20" s="226" customFormat="1">
      <c r="A54" s="110" t="s">
        <v>413</v>
      </c>
      <c r="B54" s="149" t="s">
        <v>219</v>
      </c>
      <c r="C54" s="205"/>
      <c r="D54" s="206" t="s">
        <v>245</v>
      </c>
      <c r="E54" s="207"/>
      <c r="F54" s="206">
        <v>2429809</v>
      </c>
      <c r="G54" s="207"/>
      <c r="H54" s="208">
        <v>34</v>
      </c>
      <c r="I54" s="207"/>
      <c r="J54" s="102">
        <v>0</v>
      </c>
      <c r="K54" s="102"/>
      <c r="L54" s="102">
        <v>0</v>
      </c>
      <c r="M54" s="102"/>
      <c r="N54" s="102">
        <f t="shared" si="2"/>
        <v>0</v>
      </c>
      <c r="O54" s="102"/>
      <c r="P54" s="102">
        <v>253541600</v>
      </c>
      <c r="Q54" s="102"/>
      <c r="R54" s="102">
        <v>0</v>
      </c>
      <c r="S54" s="102"/>
      <c r="T54" s="102">
        <f t="shared" si="3"/>
        <v>253541600</v>
      </c>
    </row>
    <row r="55" spans="1:20" s="226" customFormat="1">
      <c r="A55" s="110" t="s">
        <v>415</v>
      </c>
      <c r="B55" s="149" t="s">
        <v>172</v>
      </c>
      <c r="C55" s="205"/>
      <c r="D55" s="206" t="s">
        <v>256</v>
      </c>
      <c r="E55" s="207"/>
      <c r="F55" s="206">
        <v>6146333</v>
      </c>
      <c r="G55" s="207"/>
      <c r="H55" s="208">
        <v>650</v>
      </c>
      <c r="I55" s="207"/>
      <c r="J55" s="102">
        <v>0</v>
      </c>
      <c r="K55" s="102"/>
      <c r="L55" s="102">
        <v>0</v>
      </c>
      <c r="M55" s="102"/>
      <c r="N55" s="102">
        <f t="shared" si="2"/>
        <v>0</v>
      </c>
      <c r="O55" s="102"/>
      <c r="P55" s="102">
        <v>801617050</v>
      </c>
      <c r="Q55" s="102"/>
      <c r="R55" s="102">
        <v>0</v>
      </c>
      <c r="S55" s="102"/>
      <c r="T55" s="102">
        <f t="shared" si="3"/>
        <v>801617050</v>
      </c>
    </row>
    <row r="56" spans="1:20" s="226" customFormat="1">
      <c r="A56" s="110" t="s">
        <v>416</v>
      </c>
      <c r="B56" s="149" t="s">
        <v>175</v>
      </c>
      <c r="C56" s="205"/>
      <c r="D56" s="206" t="s">
        <v>256</v>
      </c>
      <c r="E56" s="207"/>
      <c r="F56" s="206">
        <v>1048281</v>
      </c>
      <c r="G56" s="207"/>
      <c r="H56" s="208">
        <v>85</v>
      </c>
      <c r="I56" s="207"/>
      <c r="J56" s="102">
        <v>0</v>
      </c>
      <c r="K56" s="102"/>
      <c r="L56" s="102">
        <v>0</v>
      </c>
      <c r="M56" s="102"/>
      <c r="N56" s="102">
        <f t="shared" si="2"/>
        <v>0</v>
      </c>
      <c r="O56" s="102"/>
      <c r="P56" s="102">
        <v>266180730</v>
      </c>
      <c r="Q56" s="102"/>
      <c r="R56" s="102">
        <v>-5227888</v>
      </c>
      <c r="S56" s="102"/>
      <c r="T56" s="102">
        <f t="shared" si="3"/>
        <v>260952842</v>
      </c>
    </row>
    <row r="57" spans="1:20" s="226" customFormat="1">
      <c r="A57" s="110" t="s">
        <v>417</v>
      </c>
      <c r="B57" s="149" t="s">
        <v>104</v>
      </c>
      <c r="C57" s="205"/>
      <c r="D57" s="206" t="s">
        <v>256</v>
      </c>
      <c r="E57" s="207"/>
      <c r="F57" s="206">
        <v>1256325</v>
      </c>
      <c r="G57" s="207"/>
      <c r="H57" s="208">
        <v>700</v>
      </c>
      <c r="I57" s="207"/>
      <c r="J57" s="102">
        <v>0</v>
      </c>
      <c r="K57" s="102"/>
      <c r="L57" s="102">
        <v>0</v>
      </c>
      <c r="M57" s="102"/>
      <c r="N57" s="102">
        <f t="shared" si="2"/>
        <v>0</v>
      </c>
      <c r="O57" s="102"/>
      <c r="P57" s="102">
        <v>29292120</v>
      </c>
      <c r="Q57" s="102"/>
      <c r="R57" s="102">
        <v>0</v>
      </c>
      <c r="S57" s="102"/>
      <c r="T57" s="102">
        <f t="shared" si="3"/>
        <v>29292120</v>
      </c>
    </row>
    <row r="58" spans="1:20" s="226" customFormat="1">
      <c r="A58" s="110" t="s">
        <v>419</v>
      </c>
      <c r="B58" s="149" t="s">
        <v>137</v>
      </c>
      <c r="C58" s="205"/>
      <c r="D58" s="206" t="s">
        <v>257</v>
      </c>
      <c r="E58" s="207"/>
      <c r="F58" s="206">
        <v>901999</v>
      </c>
      <c r="G58" s="207"/>
      <c r="H58" s="208">
        <v>2000</v>
      </c>
      <c r="I58" s="207"/>
      <c r="J58" s="102">
        <v>0</v>
      </c>
      <c r="K58" s="102"/>
      <c r="L58" s="102">
        <v>0</v>
      </c>
      <c r="M58" s="102"/>
      <c r="N58" s="102">
        <f t="shared" si="2"/>
        <v>0</v>
      </c>
      <c r="O58" s="102"/>
      <c r="P58" s="102">
        <v>383647360</v>
      </c>
      <c r="Q58" s="102"/>
      <c r="R58" s="102">
        <v>-198978451</v>
      </c>
      <c r="S58" s="102"/>
      <c r="T58" s="102">
        <f t="shared" si="3"/>
        <v>184668909</v>
      </c>
    </row>
    <row r="59" spans="1:20" s="226" customFormat="1">
      <c r="A59" s="110" t="s">
        <v>421</v>
      </c>
      <c r="B59" s="149" t="s">
        <v>192</v>
      </c>
      <c r="C59" s="205"/>
      <c r="D59" s="206" t="s">
        <v>249</v>
      </c>
      <c r="E59" s="207"/>
      <c r="F59" s="206">
        <v>4147582</v>
      </c>
      <c r="G59" s="207"/>
      <c r="H59" s="208">
        <v>100</v>
      </c>
      <c r="I59" s="207"/>
      <c r="J59" s="102">
        <v>0</v>
      </c>
      <c r="K59" s="102"/>
      <c r="L59" s="102">
        <v>0</v>
      </c>
      <c r="M59" s="102"/>
      <c r="N59" s="102">
        <f t="shared" si="2"/>
        <v>0</v>
      </c>
      <c r="O59" s="102"/>
      <c r="P59" s="102">
        <v>1803998000</v>
      </c>
      <c r="Q59" s="102"/>
      <c r="R59" s="102">
        <v>-28321077</v>
      </c>
      <c r="S59" s="102"/>
      <c r="T59" s="102">
        <f t="shared" si="3"/>
        <v>1775676923</v>
      </c>
    </row>
    <row r="60" spans="1:20" s="226" customFormat="1">
      <c r="A60" s="110" t="s">
        <v>426</v>
      </c>
      <c r="B60" s="149" t="s">
        <v>227</v>
      </c>
      <c r="C60" s="205"/>
      <c r="D60" s="206" t="s">
        <v>246</v>
      </c>
      <c r="E60" s="207"/>
      <c r="F60" s="206">
        <v>3966117</v>
      </c>
      <c r="G60" s="207"/>
      <c r="H60" s="208">
        <v>130</v>
      </c>
      <c r="I60" s="207"/>
      <c r="J60" s="102">
        <v>0</v>
      </c>
      <c r="K60" s="102"/>
      <c r="L60" s="102">
        <v>0</v>
      </c>
      <c r="M60" s="102"/>
      <c r="N60" s="102">
        <f t="shared" si="2"/>
        <v>0</v>
      </c>
      <c r="O60" s="102"/>
      <c r="P60" s="102">
        <v>51659867</v>
      </c>
      <c r="Q60" s="102"/>
      <c r="R60" s="102">
        <v>-39761451</v>
      </c>
      <c r="S60" s="102"/>
      <c r="T60" s="102">
        <f t="shared" si="3"/>
        <v>11898416</v>
      </c>
    </row>
    <row r="61" spans="1:20" s="226" customFormat="1">
      <c r="A61" s="110" t="s">
        <v>429</v>
      </c>
      <c r="B61" s="149" t="s">
        <v>180</v>
      </c>
      <c r="C61" s="205"/>
      <c r="D61" s="206" t="s">
        <v>257</v>
      </c>
      <c r="E61" s="207"/>
      <c r="F61" s="206">
        <v>2219908</v>
      </c>
      <c r="G61" s="207"/>
      <c r="H61" s="208">
        <v>150</v>
      </c>
      <c r="I61" s="207"/>
      <c r="J61" s="102">
        <v>0</v>
      </c>
      <c r="K61" s="102"/>
      <c r="L61" s="102">
        <v>0</v>
      </c>
      <c r="M61" s="102"/>
      <c r="N61" s="102">
        <f t="shared" si="2"/>
        <v>0</v>
      </c>
      <c r="O61" s="102"/>
      <c r="P61" s="102">
        <v>449223130</v>
      </c>
      <c r="Q61" s="102"/>
      <c r="R61" s="102">
        <v>-39411410</v>
      </c>
      <c r="S61" s="102"/>
      <c r="T61" s="102">
        <f t="shared" si="3"/>
        <v>409811720</v>
      </c>
    </row>
    <row r="62" spans="1:20" s="226" customFormat="1">
      <c r="A62" s="110" t="s">
        <v>433</v>
      </c>
      <c r="B62" s="149" t="s">
        <v>182</v>
      </c>
      <c r="C62" s="205"/>
      <c r="D62" s="206" t="s">
        <v>251</v>
      </c>
      <c r="E62" s="207"/>
      <c r="F62" s="206">
        <v>293469</v>
      </c>
      <c r="G62" s="207"/>
      <c r="H62" s="208">
        <v>740</v>
      </c>
      <c r="I62" s="207"/>
      <c r="J62" s="102">
        <v>0</v>
      </c>
      <c r="K62" s="102"/>
      <c r="L62" s="102">
        <v>0</v>
      </c>
      <c r="M62" s="102"/>
      <c r="N62" s="102">
        <f t="shared" si="2"/>
        <v>0</v>
      </c>
      <c r="O62" s="102"/>
      <c r="P62" s="102">
        <v>177337560</v>
      </c>
      <c r="Q62" s="102"/>
      <c r="R62" s="102">
        <v>-12873305</v>
      </c>
      <c r="S62" s="102"/>
      <c r="T62" s="102">
        <f t="shared" si="3"/>
        <v>164464255</v>
      </c>
    </row>
    <row r="63" spans="1:20" s="226" customFormat="1">
      <c r="A63" s="110" t="s">
        <v>436</v>
      </c>
      <c r="B63" s="149" t="s">
        <v>184</v>
      </c>
      <c r="C63" s="205"/>
      <c r="D63" s="206" t="s">
        <v>253</v>
      </c>
      <c r="E63" s="207"/>
      <c r="F63" s="206">
        <v>710475</v>
      </c>
      <c r="G63" s="207"/>
      <c r="H63" s="208">
        <v>50</v>
      </c>
      <c r="I63" s="207"/>
      <c r="J63" s="102">
        <v>0</v>
      </c>
      <c r="K63" s="102"/>
      <c r="L63" s="102">
        <v>0</v>
      </c>
      <c r="M63" s="102"/>
      <c r="N63" s="102">
        <f t="shared" si="2"/>
        <v>0</v>
      </c>
      <c r="O63" s="102"/>
      <c r="P63" s="102">
        <v>515595210</v>
      </c>
      <c r="Q63" s="102"/>
      <c r="R63" s="102">
        <v>-4298780</v>
      </c>
      <c r="S63" s="102"/>
      <c r="T63" s="102">
        <f t="shared" si="3"/>
        <v>511296430</v>
      </c>
    </row>
    <row r="64" spans="1:20" s="226" customFormat="1">
      <c r="A64" s="110" t="s">
        <v>438</v>
      </c>
      <c r="B64" s="149" t="s">
        <v>164</v>
      </c>
      <c r="C64" s="205"/>
      <c r="D64" s="206" t="s">
        <v>242</v>
      </c>
      <c r="E64" s="207"/>
      <c r="F64" s="206">
        <v>516554</v>
      </c>
      <c r="G64" s="207"/>
      <c r="H64" s="208">
        <v>200</v>
      </c>
      <c r="I64" s="207"/>
      <c r="J64" s="102">
        <v>0</v>
      </c>
      <c r="K64" s="102"/>
      <c r="L64" s="102">
        <v>0</v>
      </c>
      <c r="M64" s="102"/>
      <c r="N64" s="102">
        <f t="shared" si="2"/>
        <v>0</v>
      </c>
      <c r="O64" s="102"/>
      <c r="P64" s="102">
        <v>103310800</v>
      </c>
      <c r="Q64" s="102"/>
      <c r="R64" s="102">
        <v>0</v>
      </c>
      <c r="S64" s="102"/>
      <c r="T64" s="102">
        <f t="shared" si="3"/>
        <v>103310800</v>
      </c>
    </row>
    <row r="65" spans="1:20" s="226" customFormat="1">
      <c r="A65" s="110" t="s">
        <v>441</v>
      </c>
      <c r="B65" s="149" t="s">
        <v>200</v>
      </c>
      <c r="C65" s="205"/>
      <c r="D65" s="206" t="s">
        <v>255</v>
      </c>
      <c r="E65" s="207"/>
      <c r="F65" s="206">
        <v>1119769</v>
      </c>
      <c r="G65" s="207"/>
      <c r="H65" s="208">
        <v>1000</v>
      </c>
      <c r="I65" s="207"/>
      <c r="J65" s="102">
        <v>0</v>
      </c>
      <c r="K65" s="102"/>
      <c r="L65" s="102">
        <v>0</v>
      </c>
      <c r="M65" s="102"/>
      <c r="N65" s="102">
        <f t="shared" si="2"/>
        <v>0</v>
      </c>
      <c r="O65" s="102"/>
      <c r="P65" s="102">
        <v>8684559000</v>
      </c>
      <c r="Q65" s="102"/>
      <c r="R65" s="102">
        <v>-11387481</v>
      </c>
      <c r="S65" s="102"/>
      <c r="T65" s="102">
        <f t="shared" si="3"/>
        <v>8673171519</v>
      </c>
    </row>
    <row r="66" spans="1:20" s="226" customFormat="1">
      <c r="A66" s="110" t="s">
        <v>445</v>
      </c>
      <c r="B66" s="149" t="s">
        <v>216</v>
      </c>
      <c r="C66" s="205"/>
      <c r="D66" s="206" t="s">
        <v>257</v>
      </c>
      <c r="E66" s="207"/>
      <c r="F66" s="206">
        <v>7612002</v>
      </c>
      <c r="G66" s="207"/>
      <c r="H66" s="208">
        <v>200</v>
      </c>
      <c r="I66" s="207"/>
      <c r="J66" s="102">
        <v>0</v>
      </c>
      <c r="K66" s="102"/>
      <c r="L66" s="102">
        <v>0</v>
      </c>
      <c r="M66" s="102"/>
      <c r="N66" s="102">
        <f t="shared" si="2"/>
        <v>0</v>
      </c>
      <c r="O66" s="102"/>
      <c r="P66" s="102">
        <v>879427500</v>
      </c>
      <c r="Q66" s="102"/>
      <c r="R66" s="102">
        <v>0</v>
      </c>
      <c r="S66" s="102"/>
      <c r="T66" s="102">
        <f t="shared" si="3"/>
        <v>879427500</v>
      </c>
    </row>
    <row r="67" spans="1:20" s="226" customFormat="1">
      <c r="A67" s="110" t="s">
        <v>446</v>
      </c>
      <c r="B67" s="149" t="s">
        <v>187</v>
      </c>
      <c r="C67" s="205"/>
      <c r="D67" s="206" t="s">
        <v>247</v>
      </c>
      <c r="E67" s="207"/>
      <c r="F67" s="206">
        <v>108155</v>
      </c>
      <c r="G67" s="207"/>
      <c r="H67" s="208">
        <v>3750</v>
      </c>
      <c r="I67" s="207"/>
      <c r="J67" s="102">
        <v>0</v>
      </c>
      <c r="K67" s="102"/>
      <c r="L67" s="102">
        <v>0</v>
      </c>
      <c r="M67" s="102"/>
      <c r="N67" s="102">
        <f t="shared" si="2"/>
        <v>0</v>
      </c>
      <c r="O67" s="102"/>
      <c r="P67" s="102">
        <v>110615634</v>
      </c>
      <c r="Q67" s="102"/>
      <c r="R67" s="102">
        <v>-5750983</v>
      </c>
      <c r="S67" s="102"/>
      <c r="T67" s="102">
        <f t="shared" si="3"/>
        <v>104864651</v>
      </c>
    </row>
    <row r="68" spans="1:20" s="226" customFormat="1">
      <c r="A68" s="110" t="s">
        <v>451</v>
      </c>
      <c r="B68" s="149" t="s">
        <v>158</v>
      </c>
      <c r="C68" s="205"/>
      <c r="D68" s="206" t="s">
        <v>255</v>
      </c>
      <c r="E68" s="207"/>
      <c r="F68" s="206">
        <v>813670</v>
      </c>
      <c r="G68" s="207"/>
      <c r="H68" s="208">
        <v>36</v>
      </c>
      <c r="I68" s="207"/>
      <c r="J68" s="102">
        <v>0</v>
      </c>
      <c r="K68" s="102"/>
      <c r="L68" s="102">
        <v>0</v>
      </c>
      <c r="M68" s="102"/>
      <c r="N68" s="102">
        <f t="shared" si="2"/>
        <v>0</v>
      </c>
      <c r="O68" s="102"/>
      <c r="P68" s="102">
        <v>2281760400</v>
      </c>
      <c r="Q68" s="102"/>
      <c r="R68" s="102">
        <v>-2258937</v>
      </c>
      <c r="S68" s="102"/>
      <c r="T68" s="102">
        <f t="shared" si="3"/>
        <v>2279501463</v>
      </c>
    </row>
    <row r="69" spans="1:20" s="226" customFormat="1">
      <c r="A69" s="110" t="s">
        <v>454</v>
      </c>
      <c r="B69" s="250" t="s">
        <v>161</v>
      </c>
      <c r="C69" s="205"/>
      <c r="D69" s="206" t="s">
        <v>245</v>
      </c>
      <c r="E69" s="207"/>
      <c r="F69" s="257">
        <v>4047359</v>
      </c>
      <c r="G69" s="207"/>
      <c r="H69" s="251">
        <v>12</v>
      </c>
      <c r="I69" s="207"/>
      <c r="J69" s="249">
        <v>0</v>
      </c>
      <c r="K69" s="249"/>
      <c r="L69" s="249">
        <v>0</v>
      </c>
      <c r="M69" s="249"/>
      <c r="N69" s="249">
        <f t="shared" si="2"/>
        <v>0</v>
      </c>
      <c r="O69" s="249"/>
      <c r="P69" s="249">
        <v>1403150</v>
      </c>
      <c r="Q69" s="249"/>
      <c r="R69" s="249">
        <v>-4579642</v>
      </c>
      <c r="S69" s="249"/>
      <c r="T69" s="249">
        <f t="shared" si="3"/>
        <v>-3176492</v>
      </c>
    </row>
    <row r="70" spans="1:20" s="226" customFormat="1">
      <c r="A70" s="110"/>
      <c r="B70" s="149"/>
      <c r="C70" s="205"/>
      <c r="D70" s="206"/>
      <c r="E70" s="207"/>
      <c r="F70" s="206"/>
      <c r="G70" s="207"/>
      <c r="H70" s="208"/>
      <c r="I70" s="207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</row>
    <row r="71" spans="1:20" s="253" customFormat="1" ht="22.5" thickBot="1">
      <c r="A71" s="110"/>
      <c r="B71" s="252" t="s">
        <v>85</v>
      </c>
      <c r="F71" s="254">
        <f>SUM(F8:F69)</f>
        <v>111251966</v>
      </c>
      <c r="H71" s="254">
        <f>SUM(H8:H69)</f>
        <v>70694</v>
      </c>
      <c r="J71" s="254">
        <f>SUM(J8:J69)</f>
        <v>10457603043</v>
      </c>
      <c r="K71" s="252"/>
      <c r="L71" s="254">
        <f>SUM(L8:L69)</f>
        <v>-245872656</v>
      </c>
      <c r="M71" s="252"/>
      <c r="N71" s="254">
        <f>SUM(N8:N69)</f>
        <v>10211730387</v>
      </c>
      <c r="O71" s="252"/>
      <c r="P71" s="254">
        <f>SUM(P8:P69)</f>
        <v>52643134298</v>
      </c>
      <c r="Q71" s="252"/>
      <c r="R71" s="254">
        <f>SUM(R8:R69)</f>
        <v>-1540663486</v>
      </c>
      <c r="S71" s="252"/>
      <c r="T71" s="254">
        <f>SUM(T8:T69)</f>
        <v>51102470812</v>
      </c>
    </row>
    <row r="72" spans="1:20" ht="22.5" thickTop="1">
      <c r="J72" s="209"/>
      <c r="L72" s="209"/>
      <c r="N72" s="209"/>
      <c r="P72" s="209"/>
      <c r="R72" s="209"/>
      <c r="T72" s="209"/>
    </row>
    <row r="73" spans="1:20" ht="16.5" customHeight="1"/>
    <row r="74" spans="1:20" s="102" customFormat="1">
      <c r="A74" s="110"/>
    </row>
    <row r="75" spans="1:20" s="102" customFormat="1">
      <c r="A75" s="110"/>
      <c r="C75" s="110"/>
      <c r="E75" s="110"/>
      <c r="G75" s="110"/>
      <c r="I75" s="110"/>
      <c r="K75" s="110"/>
      <c r="M75" s="110"/>
      <c r="O75" s="110"/>
      <c r="Q75" s="110"/>
      <c r="S75" s="110"/>
    </row>
    <row r="76" spans="1:20" s="102" customFormat="1" ht="24">
      <c r="A76" s="110"/>
      <c r="P76" s="146"/>
      <c r="R76" s="146"/>
      <c r="T76" s="146"/>
    </row>
    <row r="77" spans="1:20" s="102" customFormat="1" ht="24">
      <c r="A77" s="110"/>
      <c r="T77" s="146"/>
    </row>
    <row r="78" spans="1:20" s="102" customFormat="1">
      <c r="A78" s="110"/>
    </row>
    <row r="79" spans="1:20" s="102" customFormat="1">
      <c r="A79" s="110"/>
    </row>
    <row r="80" spans="1:20" s="102" customFormat="1">
      <c r="A80" s="110"/>
    </row>
    <row r="81" spans="1:16" s="102" customFormat="1">
      <c r="A81" s="110"/>
    </row>
    <row r="82" spans="1:16" s="102" customFormat="1">
      <c r="A82" s="110"/>
    </row>
    <row r="83" spans="1:16">
      <c r="P83" s="133"/>
    </row>
  </sheetData>
  <autoFilter ref="A7:W7" xr:uid="{00000000-0009-0000-0000-000006000000}">
    <sortState xmlns:xlrd2="http://schemas.microsoft.com/office/spreadsheetml/2017/richdata2" ref="A8:X69">
      <sortCondition ref="B7"/>
    </sortState>
  </autoFilter>
  <mergeCells count="9">
    <mergeCell ref="D6:H6"/>
    <mergeCell ref="J6:N6"/>
    <mergeCell ref="P6:T6"/>
    <mergeCell ref="B1:T1"/>
    <mergeCell ref="B2:T2"/>
    <mergeCell ref="B4:I4"/>
    <mergeCell ref="J4:Q4"/>
    <mergeCell ref="R4:T4"/>
    <mergeCell ref="B3:T3"/>
  </mergeCells>
  <pageMargins left="0.7" right="0.7" top="0.75" bottom="0.75" header="0.3" footer="0.3"/>
  <pageSetup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168"/>
  <sheetViews>
    <sheetView rightToLeft="1" view="pageBreakPreview" zoomScale="70" zoomScaleNormal="100" zoomScaleSheetLayoutView="70" workbookViewId="0">
      <selection activeCell="A155" sqref="A155:XFD155"/>
    </sheetView>
  </sheetViews>
  <sheetFormatPr defaultColWidth="9.140625" defaultRowHeight="21.75"/>
  <cols>
    <col min="1" max="1" width="11.5703125" style="110" bestFit="1" customWidth="1"/>
    <col min="2" max="2" width="41.140625" style="131" bestFit="1" customWidth="1"/>
    <col min="3" max="3" width="1.28515625" style="131" customWidth="1"/>
    <col min="4" max="4" width="17.28515625" style="131" bestFit="1" customWidth="1"/>
    <col min="5" max="5" width="0.85546875" style="131" customWidth="1"/>
    <col min="6" max="6" width="24.5703125" style="144" bestFit="1" customWidth="1"/>
    <col min="7" max="7" width="0.5703125" style="144" customWidth="1"/>
    <col min="8" max="8" width="22.5703125" style="144" bestFit="1" customWidth="1"/>
    <col min="9" max="9" width="0.85546875" style="144" customWidth="1"/>
    <col min="10" max="10" width="24.42578125" style="145" bestFit="1" customWidth="1"/>
    <col min="11" max="11" width="0.5703125" style="145" customWidth="1"/>
    <col min="12" max="12" width="19.5703125" style="145" bestFit="1" customWidth="1"/>
    <col min="13" max="13" width="0.42578125" style="145" customWidth="1"/>
    <col min="14" max="14" width="26.28515625" style="145" bestFit="1" customWidth="1"/>
    <col min="15" max="15" width="0.42578125" style="145" customWidth="1"/>
    <col min="16" max="16" width="24.28515625" style="145" bestFit="1" customWidth="1"/>
    <col min="17" max="17" width="0.5703125" style="145" customWidth="1"/>
    <col min="18" max="18" width="24.28515625" style="145" bestFit="1" customWidth="1"/>
    <col min="19" max="19" width="17.140625" style="131" bestFit="1" customWidth="1"/>
    <col min="20" max="20" width="9.140625" style="131"/>
    <col min="21" max="21" width="5" style="131" bestFit="1" customWidth="1"/>
    <col min="22" max="22" width="6.5703125" style="131" bestFit="1" customWidth="1"/>
    <col min="23" max="16384" width="9.140625" style="131"/>
  </cols>
  <sheetData>
    <row r="1" spans="1:22" ht="22.5">
      <c r="B1" s="322" t="s">
        <v>94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</row>
    <row r="2" spans="1:22" ht="22.5">
      <c r="B2" s="322" t="s">
        <v>57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</row>
    <row r="3" spans="1:22" ht="22.5">
      <c r="B3" s="322">
        <f>' سهام'!A3:W3</f>
        <v>0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</row>
    <row r="4" spans="1:22" ht="22.5"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</row>
    <row r="5" spans="1:22" ht="22.5">
      <c r="B5" s="230" t="s">
        <v>95</v>
      </c>
      <c r="C5" s="230"/>
      <c r="D5" s="230"/>
      <c r="E5" s="230"/>
      <c r="F5" s="230"/>
      <c r="G5" s="230"/>
      <c r="H5" s="230"/>
      <c r="I5" s="230"/>
      <c r="J5" s="230"/>
      <c r="K5" s="231"/>
      <c r="L5" s="231"/>
      <c r="M5" s="231"/>
      <c r="N5" s="231"/>
      <c r="O5" s="231"/>
      <c r="P5" s="231"/>
      <c r="Q5" s="231"/>
      <c r="R5" s="231"/>
    </row>
    <row r="6" spans="1:22" ht="15.75" customHeight="1" thickBot="1">
      <c r="B6" s="23"/>
      <c r="C6" s="23"/>
      <c r="D6" s="326" t="s">
        <v>262</v>
      </c>
      <c r="E6" s="326"/>
      <c r="F6" s="326"/>
      <c r="G6" s="326"/>
      <c r="H6" s="326"/>
      <c r="I6" s="326"/>
      <c r="J6" s="326"/>
      <c r="K6" s="21"/>
      <c r="L6" s="325" t="s">
        <v>263</v>
      </c>
      <c r="M6" s="325"/>
      <c r="N6" s="325"/>
      <c r="O6" s="325"/>
      <c r="P6" s="325"/>
      <c r="Q6" s="325"/>
      <c r="R6" s="325"/>
    </row>
    <row r="7" spans="1:22" ht="22.5" thickBot="1">
      <c r="B7" s="134" t="s">
        <v>38</v>
      </c>
      <c r="C7" s="134"/>
      <c r="D7" s="210" t="s">
        <v>3</v>
      </c>
      <c r="E7" s="134"/>
      <c r="F7" s="211" t="s">
        <v>45</v>
      </c>
      <c r="G7" s="135"/>
      <c r="H7" s="236" t="s">
        <v>42</v>
      </c>
      <c r="I7" s="135"/>
      <c r="J7" s="181" t="s">
        <v>46</v>
      </c>
      <c r="K7" s="21"/>
      <c r="L7" s="182" t="s">
        <v>3</v>
      </c>
      <c r="M7" s="136"/>
      <c r="N7" s="181" t="s">
        <v>21</v>
      </c>
      <c r="O7" s="136"/>
      <c r="P7" s="182" t="s">
        <v>42</v>
      </c>
      <c r="Q7" s="136"/>
      <c r="R7" s="183" t="s">
        <v>46</v>
      </c>
    </row>
    <row r="8" spans="1:22" ht="30.75">
      <c r="A8" s="110" t="s">
        <v>295</v>
      </c>
      <c r="B8" s="137" t="s">
        <v>128</v>
      </c>
      <c r="C8" s="138"/>
      <c r="D8" s="139">
        <v>7778</v>
      </c>
      <c r="E8" s="138"/>
      <c r="F8" s="139">
        <v>57241460</v>
      </c>
      <c r="G8" s="110"/>
      <c r="H8" s="139">
        <v>65795377</v>
      </c>
      <c r="I8" s="138"/>
      <c r="J8" s="139">
        <f>F8-H8</f>
        <v>-8553917</v>
      </c>
      <c r="K8" s="139"/>
      <c r="L8" s="110">
        <v>41233</v>
      </c>
      <c r="M8" s="139"/>
      <c r="N8" s="139">
        <v>315918910</v>
      </c>
      <c r="O8" s="138"/>
      <c r="P8" s="139">
        <v>349172295</v>
      </c>
      <c r="Q8" s="139"/>
      <c r="R8" s="139">
        <f t="shared" ref="R8:R39" si="0">N8-P8</f>
        <v>-33253385</v>
      </c>
      <c r="S8" s="32"/>
      <c r="T8" s="212"/>
      <c r="U8" s="133"/>
      <c r="V8" s="189"/>
    </row>
    <row r="9" spans="1:22" ht="30.75">
      <c r="A9" s="110" t="s">
        <v>298</v>
      </c>
      <c r="B9" s="137" t="s">
        <v>201</v>
      </c>
      <c r="C9" s="138"/>
      <c r="D9" s="139">
        <v>15503</v>
      </c>
      <c r="E9" s="138"/>
      <c r="F9" s="139">
        <v>26763486</v>
      </c>
      <c r="G9" s="110"/>
      <c r="H9" s="139">
        <v>31528570</v>
      </c>
      <c r="I9" s="138"/>
      <c r="J9" s="139">
        <f t="shared" ref="J9:J72" si="1">F9-H9</f>
        <v>-4765084</v>
      </c>
      <c r="K9" s="139"/>
      <c r="L9" s="110">
        <v>188159</v>
      </c>
      <c r="M9" s="139"/>
      <c r="N9" s="139">
        <v>372744848</v>
      </c>
      <c r="O9" s="138"/>
      <c r="P9" s="139">
        <v>382757014</v>
      </c>
      <c r="Q9" s="139"/>
      <c r="R9" s="139">
        <f t="shared" si="0"/>
        <v>-10012166</v>
      </c>
      <c r="S9" s="32"/>
      <c r="T9" s="212"/>
      <c r="U9" s="133"/>
      <c r="V9" s="189"/>
    </row>
    <row r="10" spans="1:22" ht="30.75">
      <c r="A10" s="110" t="s">
        <v>299</v>
      </c>
      <c r="B10" s="137" t="s">
        <v>119</v>
      </c>
      <c r="C10" s="138"/>
      <c r="D10" s="139">
        <v>4250</v>
      </c>
      <c r="E10" s="138"/>
      <c r="F10" s="139">
        <v>8132575</v>
      </c>
      <c r="G10" s="110"/>
      <c r="H10" s="139">
        <v>9621065</v>
      </c>
      <c r="I10" s="138"/>
      <c r="J10" s="139">
        <f t="shared" si="1"/>
        <v>-1488490</v>
      </c>
      <c r="K10" s="139"/>
      <c r="L10" s="110">
        <v>22572</v>
      </c>
      <c r="M10" s="139"/>
      <c r="N10" s="139">
        <v>52413983</v>
      </c>
      <c r="O10" s="138"/>
      <c r="P10" s="139">
        <v>51120865</v>
      </c>
      <c r="Q10" s="139"/>
      <c r="R10" s="139">
        <f t="shared" si="0"/>
        <v>1293118</v>
      </c>
      <c r="S10" s="32"/>
      <c r="T10" s="212"/>
      <c r="U10" s="133"/>
      <c r="V10" s="189"/>
    </row>
    <row r="11" spans="1:22" ht="30.75">
      <c r="A11" s="110" t="s">
        <v>300</v>
      </c>
      <c r="B11" s="137" t="s">
        <v>183</v>
      </c>
      <c r="C11" s="138"/>
      <c r="D11" s="139">
        <v>14286</v>
      </c>
      <c r="E11" s="138"/>
      <c r="F11" s="139">
        <v>84305397</v>
      </c>
      <c r="G11" s="110"/>
      <c r="H11" s="139">
        <v>102055888</v>
      </c>
      <c r="I11" s="138"/>
      <c r="J11" s="139">
        <f t="shared" si="1"/>
        <v>-17750491</v>
      </c>
      <c r="K11" s="139"/>
      <c r="L11" s="110">
        <v>39522</v>
      </c>
      <c r="M11" s="139"/>
      <c r="N11" s="139">
        <v>251611630</v>
      </c>
      <c r="O11" s="138"/>
      <c r="P11" s="139">
        <v>282398576</v>
      </c>
      <c r="Q11" s="139"/>
      <c r="R11" s="139">
        <f t="shared" si="0"/>
        <v>-30786946</v>
      </c>
      <c r="S11" s="32"/>
      <c r="T11" s="212"/>
      <c r="U11" s="133"/>
      <c r="V11" s="189"/>
    </row>
    <row r="12" spans="1:22" ht="30.75">
      <c r="A12" s="110" t="s">
        <v>301</v>
      </c>
      <c r="B12" s="137" t="s">
        <v>178</v>
      </c>
      <c r="C12" s="138"/>
      <c r="D12" s="139">
        <v>19709</v>
      </c>
      <c r="E12" s="138"/>
      <c r="F12" s="139">
        <v>20461053</v>
      </c>
      <c r="G12" s="110"/>
      <c r="H12" s="139">
        <v>19594194</v>
      </c>
      <c r="I12" s="138"/>
      <c r="J12" s="139">
        <f t="shared" si="1"/>
        <v>866859</v>
      </c>
      <c r="K12" s="139"/>
      <c r="L12" s="110">
        <v>62489</v>
      </c>
      <c r="M12" s="139"/>
      <c r="N12" s="139">
        <v>69008906</v>
      </c>
      <c r="O12" s="138"/>
      <c r="P12" s="139">
        <v>62131271</v>
      </c>
      <c r="Q12" s="139"/>
      <c r="R12" s="139">
        <f t="shared" si="0"/>
        <v>6877635</v>
      </c>
      <c r="S12" s="32"/>
      <c r="T12" s="212"/>
      <c r="U12" s="133"/>
      <c r="V12" s="189"/>
    </row>
    <row r="13" spans="1:22" ht="30.75">
      <c r="A13" s="110" t="s">
        <v>303</v>
      </c>
      <c r="B13" s="137" t="s">
        <v>222</v>
      </c>
      <c r="C13" s="138"/>
      <c r="D13" s="139">
        <v>3651</v>
      </c>
      <c r="E13" s="138"/>
      <c r="F13" s="139">
        <v>23845393</v>
      </c>
      <c r="G13" s="110"/>
      <c r="H13" s="139">
        <v>25851310</v>
      </c>
      <c r="I13" s="138"/>
      <c r="J13" s="139">
        <f t="shared" si="1"/>
        <v>-2005917</v>
      </c>
      <c r="K13" s="139"/>
      <c r="L13" s="110">
        <v>30043</v>
      </c>
      <c r="M13" s="139"/>
      <c r="N13" s="139">
        <v>203848817</v>
      </c>
      <c r="O13" s="138"/>
      <c r="P13" s="139">
        <v>212669896</v>
      </c>
      <c r="Q13" s="139"/>
      <c r="R13" s="139">
        <f t="shared" si="0"/>
        <v>-8821079</v>
      </c>
      <c r="S13" s="32"/>
      <c r="T13" s="212"/>
      <c r="U13" s="133"/>
      <c r="V13" s="189"/>
    </row>
    <row r="14" spans="1:22" ht="30.75">
      <c r="A14" s="110" t="s">
        <v>304</v>
      </c>
      <c r="B14" s="137" t="s">
        <v>109</v>
      </c>
      <c r="C14" s="138"/>
      <c r="D14" s="139">
        <v>3069</v>
      </c>
      <c r="E14" s="138"/>
      <c r="F14" s="139">
        <v>55804893</v>
      </c>
      <c r="G14" s="110"/>
      <c r="H14" s="139">
        <v>58817278</v>
      </c>
      <c r="I14" s="138"/>
      <c r="J14" s="139">
        <f t="shared" si="1"/>
        <v>-3012385</v>
      </c>
      <c r="K14" s="139"/>
      <c r="L14" s="110">
        <v>18712</v>
      </c>
      <c r="M14" s="139"/>
      <c r="N14" s="139">
        <v>362618167</v>
      </c>
      <c r="O14" s="138"/>
      <c r="P14" s="139">
        <v>358693494</v>
      </c>
      <c r="Q14" s="139"/>
      <c r="R14" s="139">
        <f t="shared" si="0"/>
        <v>3924673</v>
      </c>
      <c r="S14" s="32"/>
      <c r="T14" s="212"/>
      <c r="U14" s="133"/>
      <c r="V14" s="189"/>
    </row>
    <row r="15" spans="1:22" ht="30.75">
      <c r="A15" s="110" t="s">
        <v>305</v>
      </c>
      <c r="B15" s="137" t="s">
        <v>139</v>
      </c>
      <c r="C15" s="138"/>
      <c r="D15" s="139">
        <v>17684</v>
      </c>
      <c r="E15" s="138"/>
      <c r="F15" s="139">
        <v>83585928</v>
      </c>
      <c r="G15" s="110"/>
      <c r="H15" s="139">
        <v>104717188</v>
      </c>
      <c r="I15" s="138"/>
      <c r="J15" s="139">
        <f t="shared" si="1"/>
        <v>-21131260</v>
      </c>
      <c r="K15" s="139"/>
      <c r="L15" s="110">
        <v>68888</v>
      </c>
      <c r="M15" s="139"/>
      <c r="N15" s="139">
        <v>355443047</v>
      </c>
      <c r="O15" s="138"/>
      <c r="P15" s="139">
        <v>408015889</v>
      </c>
      <c r="Q15" s="139"/>
      <c r="R15" s="139">
        <f t="shared" si="0"/>
        <v>-52572842</v>
      </c>
      <c r="S15" s="32"/>
      <c r="T15" s="212"/>
      <c r="U15" s="133"/>
      <c r="V15" s="189"/>
    </row>
    <row r="16" spans="1:22" ht="30.75">
      <c r="A16" s="110" t="s">
        <v>306</v>
      </c>
      <c r="B16" s="137" t="s">
        <v>223</v>
      </c>
      <c r="C16" s="138"/>
      <c r="D16" s="139">
        <v>16335</v>
      </c>
      <c r="E16" s="138"/>
      <c r="F16" s="139">
        <v>62474895</v>
      </c>
      <c r="G16" s="110"/>
      <c r="H16" s="139">
        <v>64616274</v>
      </c>
      <c r="I16" s="138"/>
      <c r="J16" s="139">
        <f t="shared" si="1"/>
        <v>-2141379</v>
      </c>
      <c r="K16" s="139"/>
      <c r="L16" s="110">
        <v>238912</v>
      </c>
      <c r="M16" s="139"/>
      <c r="N16" s="139">
        <v>1307601683</v>
      </c>
      <c r="O16" s="138"/>
      <c r="P16" s="139">
        <v>1297331480</v>
      </c>
      <c r="Q16" s="139"/>
      <c r="R16" s="139">
        <f t="shared" si="0"/>
        <v>10270203</v>
      </c>
      <c r="S16" s="32"/>
      <c r="T16" s="212"/>
      <c r="U16" s="133"/>
      <c r="V16" s="189"/>
    </row>
    <row r="17" spans="1:22" ht="30.75">
      <c r="A17" s="110" t="s">
        <v>307</v>
      </c>
      <c r="B17" s="137" t="s">
        <v>120</v>
      </c>
      <c r="C17" s="138"/>
      <c r="D17" s="139">
        <v>33061</v>
      </c>
      <c r="E17" s="138"/>
      <c r="F17" s="139">
        <v>66443919</v>
      </c>
      <c r="G17" s="110"/>
      <c r="H17" s="139">
        <v>71508155</v>
      </c>
      <c r="I17" s="138"/>
      <c r="J17" s="139">
        <f t="shared" si="1"/>
        <v>-5064236</v>
      </c>
      <c r="K17" s="139"/>
      <c r="L17" s="110">
        <v>175031</v>
      </c>
      <c r="M17" s="139"/>
      <c r="N17" s="139">
        <v>374522354</v>
      </c>
      <c r="O17" s="138"/>
      <c r="P17" s="139">
        <v>378644606</v>
      </c>
      <c r="Q17" s="139"/>
      <c r="R17" s="139">
        <f t="shared" si="0"/>
        <v>-4122252</v>
      </c>
      <c r="S17" s="32"/>
      <c r="T17" s="212"/>
      <c r="U17" s="133"/>
      <c r="V17" s="189"/>
    </row>
    <row r="18" spans="1:22" ht="30.75">
      <c r="A18" s="110" t="s">
        <v>308</v>
      </c>
      <c r="B18" s="137" t="s">
        <v>150</v>
      </c>
      <c r="C18" s="138"/>
      <c r="D18" s="139">
        <v>4056004</v>
      </c>
      <c r="E18" s="138"/>
      <c r="F18" s="139">
        <v>10965300688</v>
      </c>
      <c r="G18" s="110"/>
      <c r="H18" s="139">
        <v>12419160103</v>
      </c>
      <c r="I18" s="138"/>
      <c r="J18" s="139">
        <f t="shared" si="1"/>
        <v>-1453859415</v>
      </c>
      <c r="K18" s="139"/>
      <c r="L18" s="110">
        <v>4186332</v>
      </c>
      <c r="M18" s="139"/>
      <c r="N18" s="139">
        <v>11313460039</v>
      </c>
      <c r="O18" s="138"/>
      <c r="P18" s="139">
        <v>12818240907</v>
      </c>
      <c r="Q18" s="139"/>
      <c r="R18" s="139">
        <f t="shared" si="0"/>
        <v>-1504780868</v>
      </c>
      <c r="S18" s="32"/>
      <c r="T18" s="212"/>
      <c r="U18" s="133"/>
      <c r="V18" s="189"/>
    </row>
    <row r="19" spans="1:22" ht="30.75">
      <c r="A19" s="110" t="s">
        <v>309</v>
      </c>
      <c r="B19" s="137" t="s">
        <v>232</v>
      </c>
      <c r="C19" s="138"/>
      <c r="D19" s="139">
        <v>1752</v>
      </c>
      <c r="E19" s="138"/>
      <c r="F19" s="139">
        <v>40316700</v>
      </c>
      <c r="G19" s="110"/>
      <c r="H19" s="139">
        <v>42005389</v>
      </c>
      <c r="I19" s="138"/>
      <c r="J19" s="139">
        <f t="shared" si="1"/>
        <v>-1688689</v>
      </c>
      <c r="K19" s="139"/>
      <c r="L19" s="110">
        <v>9234</v>
      </c>
      <c r="M19" s="139"/>
      <c r="N19" s="139">
        <v>213680809</v>
      </c>
      <c r="O19" s="138"/>
      <c r="P19" s="139">
        <v>221505029</v>
      </c>
      <c r="Q19" s="139"/>
      <c r="R19" s="139">
        <f t="shared" si="0"/>
        <v>-7824220</v>
      </c>
      <c r="S19" s="32"/>
      <c r="T19" s="212"/>
      <c r="U19" s="133"/>
      <c r="V19" s="189"/>
    </row>
    <row r="20" spans="1:22" ht="30.75">
      <c r="A20" s="110" t="s">
        <v>310</v>
      </c>
      <c r="B20" s="137" t="s">
        <v>123</v>
      </c>
      <c r="C20" s="138"/>
      <c r="D20" s="139">
        <v>23321</v>
      </c>
      <c r="E20" s="138"/>
      <c r="F20" s="139">
        <v>29973843</v>
      </c>
      <c r="G20" s="110"/>
      <c r="H20" s="139">
        <v>34405645</v>
      </c>
      <c r="I20" s="138"/>
      <c r="J20" s="139">
        <f t="shared" si="1"/>
        <v>-4431802</v>
      </c>
      <c r="K20" s="139"/>
      <c r="L20" s="110">
        <v>300149</v>
      </c>
      <c r="M20" s="139"/>
      <c r="N20" s="139">
        <v>429440717</v>
      </c>
      <c r="O20" s="138"/>
      <c r="P20" s="139">
        <v>442999544</v>
      </c>
      <c r="Q20" s="139"/>
      <c r="R20" s="139">
        <f t="shared" si="0"/>
        <v>-13558827</v>
      </c>
      <c r="S20" s="32"/>
      <c r="T20" s="212"/>
      <c r="U20" s="133"/>
      <c r="V20" s="189"/>
    </row>
    <row r="21" spans="1:22" ht="30.75">
      <c r="A21" s="110" t="s">
        <v>311</v>
      </c>
      <c r="B21" s="137" t="s">
        <v>159</v>
      </c>
      <c r="C21" s="138"/>
      <c r="D21" s="139">
        <v>25901</v>
      </c>
      <c r="E21" s="138"/>
      <c r="F21" s="139">
        <v>46591224</v>
      </c>
      <c r="G21" s="110"/>
      <c r="H21" s="139">
        <v>56379570</v>
      </c>
      <c r="I21" s="138"/>
      <c r="J21" s="139">
        <f t="shared" si="1"/>
        <v>-9788346</v>
      </c>
      <c r="K21" s="139"/>
      <c r="L21" s="110">
        <v>114656</v>
      </c>
      <c r="M21" s="139"/>
      <c r="N21" s="139">
        <v>228478703</v>
      </c>
      <c r="O21" s="138"/>
      <c r="P21" s="139">
        <v>249588154</v>
      </c>
      <c r="Q21" s="139"/>
      <c r="R21" s="139">
        <f t="shared" si="0"/>
        <v>-21109451</v>
      </c>
      <c r="S21" s="32"/>
      <c r="T21" s="212"/>
      <c r="U21" s="133"/>
      <c r="V21" s="189"/>
    </row>
    <row r="22" spans="1:22" ht="30.75">
      <c r="A22" s="110" t="s">
        <v>312</v>
      </c>
      <c r="B22" s="137" t="s">
        <v>102</v>
      </c>
      <c r="C22" s="138"/>
      <c r="D22" s="139">
        <v>33489</v>
      </c>
      <c r="E22" s="138"/>
      <c r="F22" s="139">
        <v>46013021</v>
      </c>
      <c r="G22" s="110"/>
      <c r="H22" s="139">
        <v>59533867</v>
      </c>
      <c r="I22" s="138"/>
      <c r="J22" s="139">
        <f t="shared" si="1"/>
        <v>-13520846</v>
      </c>
      <c r="K22" s="139"/>
      <c r="L22" s="110">
        <v>112800</v>
      </c>
      <c r="M22" s="139"/>
      <c r="N22" s="139">
        <v>179672968</v>
      </c>
      <c r="O22" s="138"/>
      <c r="P22" s="139">
        <v>200494102</v>
      </c>
      <c r="Q22" s="139"/>
      <c r="R22" s="139">
        <f t="shared" si="0"/>
        <v>-20821134</v>
      </c>
      <c r="S22" s="32"/>
      <c r="T22" s="212"/>
      <c r="U22" s="133"/>
      <c r="V22" s="189"/>
    </row>
    <row r="23" spans="1:22" ht="30.75">
      <c r="A23" s="110" t="s">
        <v>313</v>
      </c>
      <c r="B23" s="137" t="s">
        <v>212</v>
      </c>
      <c r="C23" s="138"/>
      <c r="D23" s="139">
        <v>16254</v>
      </c>
      <c r="E23" s="138"/>
      <c r="F23" s="139">
        <v>56852000</v>
      </c>
      <c r="G23" s="110"/>
      <c r="H23" s="139">
        <v>60397927</v>
      </c>
      <c r="I23" s="138"/>
      <c r="J23" s="139">
        <f t="shared" si="1"/>
        <v>-3545927</v>
      </c>
      <c r="K23" s="139"/>
      <c r="L23" s="110">
        <v>81432</v>
      </c>
      <c r="M23" s="139"/>
      <c r="N23" s="139">
        <v>290932725</v>
      </c>
      <c r="O23" s="138"/>
      <c r="P23" s="139">
        <v>302658484</v>
      </c>
      <c r="Q23" s="139"/>
      <c r="R23" s="139">
        <f t="shared" si="0"/>
        <v>-11725759</v>
      </c>
      <c r="S23" s="32"/>
      <c r="T23" s="212"/>
      <c r="U23" s="133"/>
      <c r="V23" s="189"/>
    </row>
    <row r="24" spans="1:22" ht="30.75">
      <c r="A24" s="110" t="s">
        <v>314</v>
      </c>
      <c r="B24" s="137" t="s">
        <v>121</v>
      </c>
      <c r="C24" s="138"/>
      <c r="D24" s="139">
        <v>12591</v>
      </c>
      <c r="E24" s="138"/>
      <c r="F24" s="139">
        <v>50424121</v>
      </c>
      <c r="G24" s="110"/>
      <c r="H24" s="139">
        <v>56686704</v>
      </c>
      <c r="I24" s="138"/>
      <c r="J24" s="139">
        <f t="shared" si="1"/>
        <v>-6262583</v>
      </c>
      <c r="K24" s="139"/>
      <c r="L24" s="110">
        <v>56164</v>
      </c>
      <c r="M24" s="139"/>
      <c r="N24" s="139">
        <v>236978145</v>
      </c>
      <c r="O24" s="138"/>
      <c r="P24" s="139">
        <v>253012332</v>
      </c>
      <c r="Q24" s="139"/>
      <c r="R24" s="139">
        <f t="shared" si="0"/>
        <v>-16034187</v>
      </c>
      <c r="S24" s="32"/>
      <c r="T24" s="212"/>
      <c r="U24" s="133"/>
      <c r="V24" s="189"/>
    </row>
    <row r="25" spans="1:22" ht="30.75">
      <c r="A25" s="110" t="s">
        <v>316</v>
      </c>
      <c r="B25" s="137" t="s">
        <v>118</v>
      </c>
      <c r="C25" s="138"/>
      <c r="D25" s="139">
        <v>2762</v>
      </c>
      <c r="E25" s="138"/>
      <c r="F25" s="139">
        <v>67760899</v>
      </c>
      <c r="G25" s="110"/>
      <c r="H25" s="139">
        <v>79855650</v>
      </c>
      <c r="I25" s="138"/>
      <c r="J25" s="139">
        <f t="shared" si="1"/>
        <v>-12094751</v>
      </c>
      <c r="K25" s="139"/>
      <c r="L25" s="110">
        <v>10473</v>
      </c>
      <c r="M25" s="139"/>
      <c r="N25" s="139">
        <v>277745987</v>
      </c>
      <c r="O25" s="138"/>
      <c r="P25" s="139">
        <v>302823230</v>
      </c>
      <c r="Q25" s="139"/>
      <c r="R25" s="139">
        <f t="shared" si="0"/>
        <v>-25077243</v>
      </c>
      <c r="S25" s="32"/>
      <c r="T25" s="212"/>
      <c r="U25" s="133"/>
      <c r="V25" s="189"/>
    </row>
    <row r="26" spans="1:22" ht="30.75">
      <c r="A26" s="110" t="s">
        <v>317</v>
      </c>
      <c r="B26" s="137" t="s">
        <v>126</v>
      </c>
      <c r="C26" s="138"/>
      <c r="D26" s="139">
        <v>3985</v>
      </c>
      <c r="E26" s="138"/>
      <c r="F26" s="139">
        <v>24451870</v>
      </c>
      <c r="G26" s="110"/>
      <c r="H26" s="139">
        <v>24555023</v>
      </c>
      <c r="I26" s="138"/>
      <c r="J26" s="139">
        <f t="shared" si="1"/>
        <v>-103153</v>
      </c>
      <c r="K26" s="139"/>
      <c r="L26" s="110">
        <v>24004</v>
      </c>
      <c r="M26" s="139"/>
      <c r="N26" s="139">
        <v>149279906</v>
      </c>
      <c r="O26" s="138"/>
      <c r="P26" s="139">
        <v>147915050</v>
      </c>
      <c r="Q26" s="139"/>
      <c r="R26" s="139">
        <f t="shared" si="0"/>
        <v>1364856</v>
      </c>
      <c r="S26" s="32"/>
      <c r="T26" s="212"/>
      <c r="U26" s="133"/>
      <c r="V26" s="189"/>
    </row>
    <row r="27" spans="1:22" ht="30.75">
      <c r="A27" s="110" t="s">
        <v>320</v>
      </c>
      <c r="B27" s="137" t="s">
        <v>98</v>
      </c>
      <c r="C27" s="138"/>
      <c r="D27" s="139">
        <v>41103</v>
      </c>
      <c r="E27" s="138"/>
      <c r="F27" s="139">
        <v>261393476</v>
      </c>
      <c r="G27" s="110"/>
      <c r="H27" s="139">
        <v>279881204</v>
      </c>
      <c r="I27" s="138"/>
      <c r="J27" s="139">
        <f t="shared" si="1"/>
        <v>-18487728</v>
      </c>
      <c r="K27" s="139"/>
      <c r="L27" s="110">
        <v>220984</v>
      </c>
      <c r="M27" s="139"/>
      <c r="N27" s="139">
        <v>1505879538</v>
      </c>
      <c r="O27" s="138"/>
      <c r="P27" s="139">
        <v>1504777425</v>
      </c>
      <c r="Q27" s="139"/>
      <c r="R27" s="139">
        <f t="shared" si="0"/>
        <v>1102113</v>
      </c>
      <c r="S27" s="32"/>
      <c r="T27" s="212"/>
      <c r="U27" s="133"/>
      <c r="V27" s="189"/>
    </row>
    <row r="28" spans="1:22" ht="30.75">
      <c r="A28" s="110" t="s">
        <v>321</v>
      </c>
      <c r="B28" s="137" t="s">
        <v>193</v>
      </c>
      <c r="C28" s="138"/>
      <c r="D28" s="139">
        <v>7806</v>
      </c>
      <c r="E28" s="138"/>
      <c r="F28" s="139">
        <v>39618424</v>
      </c>
      <c r="G28" s="110"/>
      <c r="H28" s="139">
        <v>42128626</v>
      </c>
      <c r="I28" s="138"/>
      <c r="J28" s="139">
        <f t="shared" si="1"/>
        <v>-2510202</v>
      </c>
      <c r="K28" s="139"/>
      <c r="L28" s="110">
        <v>41041</v>
      </c>
      <c r="M28" s="139"/>
      <c r="N28" s="139">
        <v>215737531</v>
      </c>
      <c r="O28" s="138"/>
      <c r="P28" s="139">
        <v>221500628</v>
      </c>
      <c r="Q28" s="139"/>
      <c r="R28" s="139">
        <f t="shared" si="0"/>
        <v>-5763097</v>
      </c>
      <c r="S28" s="32"/>
      <c r="T28" s="212"/>
      <c r="U28" s="133"/>
      <c r="V28" s="189"/>
    </row>
    <row r="29" spans="1:22" ht="30.75">
      <c r="A29" s="110" t="s">
        <v>322</v>
      </c>
      <c r="B29" s="137" t="s">
        <v>198</v>
      </c>
      <c r="C29" s="138"/>
      <c r="D29" s="139">
        <v>3652</v>
      </c>
      <c r="E29" s="138"/>
      <c r="F29" s="139">
        <v>149624887</v>
      </c>
      <c r="G29" s="110"/>
      <c r="H29" s="139">
        <v>166481788</v>
      </c>
      <c r="I29" s="138"/>
      <c r="J29" s="139">
        <f t="shared" si="1"/>
        <v>-16856901</v>
      </c>
      <c r="K29" s="139"/>
      <c r="L29" s="110">
        <v>19657</v>
      </c>
      <c r="M29" s="139"/>
      <c r="N29" s="139">
        <v>836826117</v>
      </c>
      <c r="O29" s="138"/>
      <c r="P29" s="139">
        <v>896582992</v>
      </c>
      <c r="Q29" s="139"/>
      <c r="R29" s="139">
        <f t="shared" si="0"/>
        <v>-59756875</v>
      </c>
      <c r="S29" s="32"/>
      <c r="T29" s="212"/>
      <c r="U29" s="133"/>
      <c r="V29" s="189"/>
    </row>
    <row r="30" spans="1:22" ht="30.75">
      <c r="A30" s="110" t="s">
        <v>323</v>
      </c>
      <c r="B30" s="137" t="s">
        <v>231</v>
      </c>
      <c r="C30" s="138"/>
      <c r="D30" s="139">
        <v>2033</v>
      </c>
      <c r="E30" s="138"/>
      <c r="F30" s="139">
        <v>76204526</v>
      </c>
      <c r="G30" s="110"/>
      <c r="H30" s="139">
        <v>89477144</v>
      </c>
      <c r="I30" s="138"/>
      <c r="J30" s="139">
        <f t="shared" si="1"/>
        <v>-13272618</v>
      </c>
      <c r="K30" s="139"/>
      <c r="L30" s="110">
        <v>7241</v>
      </c>
      <c r="M30" s="139"/>
      <c r="N30" s="139">
        <v>303926645</v>
      </c>
      <c r="O30" s="138"/>
      <c r="P30" s="139">
        <v>318782635</v>
      </c>
      <c r="Q30" s="139"/>
      <c r="R30" s="139">
        <f t="shared" si="0"/>
        <v>-14855990</v>
      </c>
      <c r="S30" s="32"/>
      <c r="T30" s="212"/>
      <c r="U30" s="133"/>
      <c r="V30" s="189"/>
    </row>
    <row r="31" spans="1:22" ht="30.75">
      <c r="A31" s="110" t="s">
        <v>324</v>
      </c>
      <c r="B31" s="137" t="s">
        <v>136</v>
      </c>
      <c r="C31" s="138"/>
      <c r="D31" s="139">
        <v>848</v>
      </c>
      <c r="E31" s="138"/>
      <c r="F31" s="139">
        <v>55920490</v>
      </c>
      <c r="G31" s="110"/>
      <c r="H31" s="139">
        <v>64275555</v>
      </c>
      <c r="I31" s="138"/>
      <c r="J31" s="139">
        <f t="shared" si="1"/>
        <v>-8355065</v>
      </c>
      <c r="K31" s="139"/>
      <c r="L31" s="110">
        <v>3562</v>
      </c>
      <c r="M31" s="139"/>
      <c r="N31" s="139">
        <v>243030022</v>
      </c>
      <c r="O31" s="138"/>
      <c r="P31" s="139">
        <v>270052303</v>
      </c>
      <c r="Q31" s="139"/>
      <c r="R31" s="139">
        <f t="shared" si="0"/>
        <v>-27022281</v>
      </c>
      <c r="S31" s="32"/>
      <c r="T31" s="212"/>
      <c r="U31" s="133"/>
      <c r="V31" s="189"/>
    </row>
    <row r="32" spans="1:22" ht="30.75">
      <c r="A32" s="110" t="s">
        <v>325</v>
      </c>
      <c r="B32" s="137" t="s">
        <v>196</v>
      </c>
      <c r="C32" s="138"/>
      <c r="D32" s="139"/>
      <c r="E32" s="138"/>
      <c r="F32" s="139"/>
      <c r="G32" s="110"/>
      <c r="H32" s="139">
        <v>0</v>
      </c>
      <c r="I32" s="138"/>
      <c r="J32" s="139">
        <f t="shared" si="1"/>
        <v>0</v>
      </c>
      <c r="K32" s="139"/>
      <c r="L32" s="110">
        <v>24492</v>
      </c>
      <c r="M32" s="139"/>
      <c r="N32" s="139">
        <v>496478576</v>
      </c>
      <c r="O32" s="138"/>
      <c r="P32" s="139">
        <v>513195419</v>
      </c>
      <c r="Q32" s="139"/>
      <c r="R32" s="139">
        <f t="shared" si="0"/>
        <v>-16716843</v>
      </c>
      <c r="S32" s="32"/>
      <c r="T32" s="212"/>
      <c r="U32" s="133"/>
      <c r="V32" s="189"/>
    </row>
    <row r="33" spans="1:22" ht="30.75">
      <c r="A33" s="110" t="s">
        <v>326</v>
      </c>
      <c r="B33" s="137" t="s">
        <v>191</v>
      </c>
      <c r="C33" s="138"/>
      <c r="D33" s="139">
        <v>823</v>
      </c>
      <c r="E33" s="138"/>
      <c r="F33" s="139">
        <v>20906084</v>
      </c>
      <c r="G33" s="110"/>
      <c r="H33" s="139">
        <v>20250922</v>
      </c>
      <c r="I33" s="138"/>
      <c r="J33" s="139">
        <f t="shared" si="1"/>
        <v>655162</v>
      </c>
      <c r="K33" s="139"/>
      <c r="L33" s="110">
        <v>5752</v>
      </c>
      <c r="M33" s="139"/>
      <c r="N33" s="139">
        <v>136181157</v>
      </c>
      <c r="O33" s="138"/>
      <c r="P33" s="139">
        <v>141551605</v>
      </c>
      <c r="Q33" s="139"/>
      <c r="R33" s="139">
        <f t="shared" si="0"/>
        <v>-5370448</v>
      </c>
      <c r="S33" s="32"/>
      <c r="T33" s="212"/>
      <c r="U33" s="133"/>
      <c r="V33" s="189"/>
    </row>
    <row r="34" spans="1:22" ht="30.75">
      <c r="A34" s="110" t="s">
        <v>330</v>
      </c>
      <c r="B34" s="137" t="s">
        <v>235</v>
      </c>
      <c r="C34" s="138"/>
      <c r="D34" s="139">
        <v>4728</v>
      </c>
      <c r="E34" s="138"/>
      <c r="F34" s="139">
        <v>12604830</v>
      </c>
      <c r="G34" s="110"/>
      <c r="H34" s="139">
        <v>16011389</v>
      </c>
      <c r="I34" s="138"/>
      <c r="J34" s="139">
        <f t="shared" si="1"/>
        <v>-3406559</v>
      </c>
      <c r="K34" s="139"/>
      <c r="L34" s="110">
        <v>32684</v>
      </c>
      <c r="M34" s="139"/>
      <c r="N34" s="139">
        <v>100443882</v>
      </c>
      <c r="O34" s="138"/>
      <c r="P34" s="139">
        <v>110779241</v>
      </c>
      <c r="Q34" s="139"/>
      <c r="R34" s="139">
        <f t="shared" si="0"/>
        <v>-10335359</v>
      </c>
      <c r="S34" s="32"/>
      <c r="T34" s="212"/>
      <c r="U34" s="133"/>
      <c r="V34" s="189"/>
    </row>
    <row r="35" spans="1:22" ht="30.75">
      <c r="A35" s="110" t="s">
        <v>331</v>
      </c>
      <c r="B35" s="137" t="s">
        <v>220</v>
      </c>
      <c r="C35" s="138"/>
      <c r="D35" s="139">
        <v>1478</v>
      </c>
      <c r="E35" s="138"/>
      <c r="F35" s="139">
        <v>21638447</v>
      </c>
      <c r="G35" s="110"/>
      <c r="H35" s="139">
        <v>26106652</v>
      </c>
      <c r="I35" s="138"/>
      <c r="J35" s="139">
        <f t="shared" si="1"/>
        <v>-4468205</v>
      </c>
      <c r="K35" s="139"/>
      <c r="L35" s="110">
        <v>8203</v>
      </c>
      <c r="M35" s="139"/>
      <c r="N35" s="139">
        <v>125854058</v>
      </c>
      <c r="O35" s="138"/>
      <c r="P35" s="139">
        <v>144919316</v>
      </c>
      <c r="Q35" s="139"/>
      <c r="R35" s="139">
        <f t="shared" si="0"/>
        <v>-19065258</v>
      </c>
      <c r="S35" s="32"/>
      <c r="T35" s="212"/>
      <c r="U35" s="133"/>
      <c r="V35" s="189"/>
    </row>
    <row r="36" spans="1:22" ht="30.75">
      <c r="A36" s="110" t="s">
        <v>332</v>
      </c>
      <c r="B36" s="137" t="s">
        <v>156</v>
      </c>
      <c r="C36" s="138"/>
      <c r="D36" s="139">
        <v>7800</v>
      </c>
      <c r="E36" s="138"/>
      <c r="F36" s="139">
        <v>18222106</v>
      </c>
      <c r="G36" s="110"/>
      <c r="H36" s="139">
        <v>19716316</v>
      </c>
      <c r="I36" s="138"/>
      <c r="J36" s="139">
        <f t="shared" si="1"/>
        <v>-1494210</v>
      </c>
      <c r="K36" s="139"/>
      <c r="L36" s="110">
        <v>97489</v>
      </c>
      <c r="M36" s="139"/>
      <c r="N36" s="139">
        <v>309251176</v>
      </c>
      <c r="O36" s="138"/>
      <c r="P36" s="139">
        <v>325723820</v>
      </c>
      <c r="Q36" s="139"/>
      <c r="R36" s="139">
        <f t="shared" si="0"/>
        <v>-16472644</v>
      </c>
      <c r="S36" s="32"/>
      <c r="T36" s="212"/>
      <c r="U36" s="133"/>
      <c r="V36" s="189"/>
    </row>
    <row r="37" spans="1:22" ht="30.75">
      <c r="A37" s="110" t="s">
        <v>333</v>
      </c>
      <c r="B37" s="137" t="s">
        <v>210</v>
      </c>
      <c r="C37" s="138"/>
      <c r="D37" s="139">
        <v>22763</v>
      </c>
      <c r="E37" s="138"/>
      <c r="F37" s="139">
        <v>108783532</v>
      </c>
      <c r="G37" s="110"/>
      <c r="H37" s="139">
        <v>105844401</v>
      </c>
      <c r="I37" s="138"/>
      <c r="J37" s="139">
        <f t="shared" si="1"/>
        <v>2939131</v>
      </c>
      <c r="K37" s="139"/>
      <c r="L37" s="110">
        <v>119186</v>
      </c>
      <c r="M37" s="139"/>
      <c r="N37" s="139">
        <v>567767064</v>
      </c>
      <c r="O37" s="138"/>
      <c r="P37" s="139">
        <v>554112232</v>
      </c>
      <c r="Q37" s="139"/>
      <c r="R37" s="139">
        <f t="shared" si="0"/>
        <v>13654832</v>
      </c>
      <c r="S37" s="32"/>
      <c r="T37" s="212"/>
      <c r="U37" s="133"/>
      <c r="V37" s="189"/>
    </row>
    <row r="38" spans="1:22" ht="30.75">
      <c r="A38" s="110" t="s">
        <v>334</v>
      </c>
      <c r="B38" s="137" t="s">
        <v>165</v>
      </c>
      <c r="C38" s="138"/>
      <c r="D38" s="139">
        <v>18677</v>
      </c>
      <c r="E38" s="138"/>
      <c r="F38" s="139">
        <v>84639838</v>
      </c>
      <c r="G38" s="110"/>
      <c r="H38" s="139">
        <v>99738350</v>
      </c>
      <c r="I38" s="138"/>
      <c r="J38" s="139">
        <f t="shared" si="1"/>
        <v>-15098512</v>
      </c>
      <c r="K38" s="139"/>
      <c r="L38" s="110">
        <v>57962</v>
      </c>
      <c r="M38" s="139"/>
      <c r="N38" s="139">
        <v>297131957</v>
      </c>
      <c r="O38" s="138"/>
      <c r="P38" s="139">
        <v>309460141</v>
      </c>
      <c r="Q38" s="139"/>
      <c r="R38" s="139">
        <f t="shared" si="0"/>
        <v>-12328184</v>
      </c>
      <c r="S38" s="32"/>
      <c r="T38" s="212"/>
      <c r="U38" s="133"/>
      <c r="V38" s="189"/>
    </row>
    <row r="39" spans="1:22" ht="30.75">
      <c r="A39" s="110" t="s">
        <v>335</v>
      </c>
      <c r="B39" s="137" t="s">
        <v>103</v>
      </c>
      <c r="C39" s="138"/>
      <c r="D39" s="139">
        <v>5012</v>
      </c>
      <c r="E39" s="138"/>
      <c r="F39" s="139">
        <v>83082773</v>
      </c>
      <c r="G39" s="110"/>
      <c r="H39" s="139">
        <v>86353131</v>
      </c>
      <c r="I39" s="138"/>
      <c r="J39" s="139">
        <f t="shared" si="1"/>
        <v>-3270358</v>
      </c>
      <c r="K39" s="139"/>
      <c r="L39" s="110">
        <v>183750</v>
      </c>
      <c r="M39" s="139"/>
      <c r="N39" s="139">
        <v>3355114185</v>
      </c>
      <c r="O39" s="138"/>
      <c r="P39" s="139">
        <v>3166531033</v>
      </c>
      <c r="Q39" s="139"/>
      <c r="R39" s="139">
        <f t="shared" si="0"/>
        <v>188583152</v>
      </c>
      <c r="S39" s="32"/>
      <c r="T39" s="212"/>
      <c r="U39" s="133"/>
      <c r="V39" s="189"/>
    </row>
    <row r="40" spans="1:22" ht="30.75">
      <c r="A40" s="110" t="s">
        <v>336</v>
      </c>
      <c r="B40" s="137" t="s">
        <v>226</v>
      </c>
      <c r="C40" s="138"/>
      <c r="D40" s="139">
        <v>18492</v>
      </c>
      <c r="E40" s="138"/>
      <c r="F40" s="139">
        <v>323462393</v>
      </c>
      <c r="G40" s="110"/>
      <c r="H40" s="139">
        <v>327182070</v>
      </c>
      <c r="I40" s="138"/>
      <c r="J40" s="139">
        <f t="shared" si="1"/>
        <v>-3719677</v>
      </c>
      <c r="K40" s="139"/>
      <c r="L40" s="110">
        <v>89930</v>
      </c>
      <c r="M40" s="139"/>
      <c r="N40" s="139">
        <v>1618620451</v>
      </c>
      <c r="O40" s="138"/>
      <c r="P40" s="139">
        <v>1591164364</v>
      </c>
      <c r="Q40" s="139"/>
      <c r="R40" s="139">
        <f t="shared" ref="R40:R71" si="2">N40-P40</f>
        <v>27456087</v>
      </c>
      <c r="S40" s="32"/>
      <c r="T40" s="212"/>
      <c r="U40" s="133"/>
      <c r="V40" s="189"/>
    </row>
    <row r="41" spans="1:22" ht="30.75">
      <c r="A41" s="110" t="s">
        <v>337</v>
      </c>
      <c r="B41" s="137" t="s">
        <v>236</v>
      </c>
      <c r="C41" s="138"/>
      <c r="D41" s="139"/>
      <c r="E41" s="138"/>
      <c r="F41" s="139"/>
      <c r="G41" s="110"/>
      <c r="H41" s="139">
        <v>0</v>
      </c>
      <c r="I41" s="138"/>
      <c r="J41" s="139">
        <f t="shared" si="1"/>
        <v>0</v>
      </c>
      <c r="K41" s="139"/>
      <c r="L41" s="110">
        <v>288196</v>
      </c>
      <c r="M41" s="139"/>
      <c r="N41" s="139">
        <v>433670357</v>
      </c>
      <c r="O41" s="138"/>
      <c r="P41" s="139">
        <v>432521172</v>
      </c>
      <c r="Q41" s="139"/>
      <c r="R41" s="139">
        <f t="shared" si="2"/>
        <v>1149185</v>
      </c>
      <c r="S41" s="32"/>
      <c r="T41" s="212"/>
      <c r="U41" s="133"/>
      <c r="V41" s="189"/>
    </row>
    <row r="42" spans="1:22" ht="30.75">
      <c r="A42" s="110" t="s">
        <v>338</v>
      </c>
      <c r="B42" s="137" t="s">
        <v>171</v>
      </c>
      <c r="C42" s="138"/>
      <c r="D42" s="139">
        <v>109885</v>
      </c>
      <c r="E42" s="138"/>
      <c r="F42" s="139">
        <v>5019615132</v>
      </c>
      <c r="G42" s="110"/>
      <c r="H42" s="139">
        <v>4390897568</v>
      </c>
      <c r="I42" s="138"/>
      <c r="J42" s="139">
        <f t="shared" si="1"/>
        <v>628717564</v>
      </c>
      <c r="K42" s="139"/>
      <c r="L42" s="110">
        <v>113926</v>
      </c>
      <c r="M42" s="139"/>
      <c r="N42" s="139">
        <v>5190353411</v>
      </c>
      <c r="O42" s="138"/>
      <c r="P42" s="139">
        <v>4552401961</v>
      </c>
      <c r="Q42" s="139"/>
      <c r="R42" s="139">
        <f t="shared" si="2"/>
        <v>637951450</v>
      </c>
      <c r="S42" s="32"/>
      <c r="T42" s="212"/>
      <c r="U42" s="133"/>
      <c r="V42" s="189"/>
    </row>
    <row r="43" spans="1:22" ht="30.75">
      <c r="A43" s="110" t="s">
        <v>339</v>
      </c>
      <c r="B43" s="137" t="s">
        <v>140</v>
      </c>
      <c r="C43" s="138"/>
      <c r="D43" s="139">
        <v>2306</v>
      </c>
      <c r="E43" s="138"/>
      <c r="F43" s="139">
        <v>31223661</v>
      </c>
      <c r="G43" s="110"/>
      <c r="H43" s="139">
        <v>36602862</v>
      </c>
      <c r="I43" s="138"/>
      <c r="J43" s="139">
        <f t="shared" si="1"/>
        <v>-5379201</v>
      </c>
      <c r="K43" s="139"/>
      <c r="L43" s="110">
        <v>10745</v>
      </c>
      <c r="M43" s="139"/>
      <c r="N43" s="139">
        <v>156134581</v>
      </c>
      <c r="O43" s="138"/>
      <c r="P43" s="139">
        <v>170573854</v>
      </c>
      <c r="Q43" s="139"/>
      <c r="R43" s="139">
        <f t="shared" si="2"/>
        <v>-14439273</v>
      </c>
      <c r="S43" s="32"/>
      <c r="T43" s="212"/>
      <c r="U43" s="133"/>
      <c r="V43" s="189"/>
    </row>
    <row r="44" spans="1:22" ht="30.75">
      <c r="A44" s="110" t="s">
        <v>340</v>
      </c>
      <c r="B44" s="137" t="s">
        <v>113</v>
      </c>
      <c r="C44" s="138"/>
      <c r="D44" s="139">
        <v>49606</v>
      </c>
      <c r="E44" s="138"/>
      <c r="F44" s="139">
        <v>166946411</v>
      </c>
      <c r="G44" s="110"/>
      <c r="H44" s="139">
        <v>176639849</v>
      </c>
      <c r="I44" s="138"/>
      <c r="J44" s="139">
        <f t="shared" si="1"/>
        <v>-9693438</v>
      </c>
      <c r="K44" s="139"/>
      <c r="L44" s="110">
        <v>194622</v>
      </c>
      <c r="M44" s="139"/>
      <c r="N44" s="139">
        <v>717122033</v>
      </c>
      <c r="O44" s="138"/>
      <c r="P44" s="139">
        <v>698555913</v>
      </c>
      <c r="Q44" s="139"/>
      <c r="R44" s="139">
        <f t="shared" si="2"/>
        <v>18566120</v>
      </c>
      <c r="S44" s="32"/>
      <c r="T44" s="212"/>
      <c r="U44" s="133"/>
      <c r="V44" s="189"/>
    </row>
    <row r="45" spans="1:22" ht="30.75">
      <c r="A45" s="110" t="s">
        <v>341</v>
      </c>
      <c r="B45" s="137" t="s">
        <v>142</v>
      </c>
      <c r="C45" s="138"/>
      <c r="D45" s="139">
        <v>2346</v>
      </c>
      <c r="E45" s="138"/>
      <c r="F45" s="139">
        <v>28988897</v>
      </c>
      <c r="G45" s="110"/>
      <c r="H45" s="139">
        <v>32604038</v>
      </c>
      <c r="I45" s="138"/>
      <c r="J45" s="139">
        <f t="shared" si="1"/>
        <v>-3615141</v>
      </c>
      <c r="K45" s="139"/>
      <c r="L45" s="110">
        <v>14079</v>
      </c>
      <c r="M45" s="139"/>
      <c r="N45" s="139">
        <v>180545767</v>
      </c>
      <c r="O45" s="138"/>
      <c r="P45" s="139">
        <v>195735207</v>
      </c>
      <c r="Q45" s="139"/>
      <c r="R45" s="139">
        <f t="shared" si="2"/>
        <v>-15189440</v>
      </c>
      <c r="S45" s="32"/>
      <c r="T45" s="212"/>
      <c r="U45" s="133"/>
      <c r="V45" s="189"/>
    </row>
    <row r="46" spans="1:22" ht="30.75">
      <c r="A46" s="110" t="s">
        <v>342</v>
      </c>
      <c r="B46" s="137" t="s">
        <v>157</v>
      </c>
      <c r="C46" s="138"/>
      <c r="D46" s="139">
        <v>10556</v>
      </c>
      <c r="E46" s="138"/>
      <c r="F46" s="139">
        <v>39754292</v>
      </c>
      <c r="G46" s="110"/>
      <c r="H46" s="139">
        <v>41049231</v>
      </c>
      <c r="I46" s="138"/>
      <c r="J46" s="139">
        <f t="shared" si="1"/>
        <v>-1294939</v>
      </c>
      <c r="K46" s="139"/>
      <c r="L46" s="110">
        <v>55769</v>
      </c>
      <c r="M46" s="139"/>
      <c r="N46" s="139">
        <v>213021339</v>
      </c>
      <c r="O46" s="138"/>
      <c r="P46" s="139">
        <v>216962136</v>
      </c>
      <c r="Q46" s="139"/>
      <c r="R46" s="139">
        <f t="shared" si="2"/>
        <v>-3940797</v>
      </c>
      <c r="S46" s="32"/>
      <c r="T46" s="212"/>
      <c r="U46" s="133"/>
      <c r="V46" s="189"/>
    </row>
    <row r="47" spans="1:22" ht="30.75">
      <c r="A47" s="110" t="s">
        <v>343</v>
      </c>
      <c r="B47" s="137" t="s">
        <v>195</v>
      </c>
      <c r="C47" s="138"/>
      <c r="D47" s="139">
        <v>2030</v>
      </c>
      <c r="E47" s="138"/>
      <c r="F47" s="139">
        <v>39568341</v>
      </c>
      <c r="G47" s="110"/>
      <c r="H47" s="139">
        <v>40815651</v>
      </c>
      <c r="I47" s="138"/>
      <c r="J47" s="139">
        <f t="shared" si="1"/>
        <v>-1247310</v>
      </c>
      <c r="K47" s="139"/>
      <c r="L47" s="110">
        <v>8672</v>
      </c>
      <c r="M47" s="139"/>
      <c r="N47" s="139">
        <v>167550432</v>
      </c>
      <c r="O47" s="138"/>
      <c r="P47" s="139">
        <v>174366761</v>
      </c>
      <c r="Q47" s="139"/>
      <c r="R47" s="139">
        <f t="shared" si="2"/>
        <v>-6816329</v>
      </c>
      <c r="S47" s="32"/>
      <c r="T47" s="212"/>
      <c r="U47" s="133"/>
      <c r="V47" s="189"/>
    </row>
    <row r="48" spans="1:22" ht="30.75">
      <c r="A48" s="110" t="s">
        <v>344</v>
      </c>
      <c r="B48" s="137" t="s">
        <v>138</v>
      </c>
      <c r="C48" s="138"/>
      <c r="D48" s="139">
        <v>15350</v>
      </c>
      <c r="E48" s="138"/>
      <c r="F48" s="139">
        <v>40253638</v>
      </c>
      <c r="G48" s="110"/>
      <c r="H48" s="139">
        <v>42277442</v>
      </c>
      <c r="I48" s="138"/>
      <c r="J48" s="139">
        <f t="shared" si="1"/>
        <v>-2023804</v>
      </c>
      <c r="K48" s="139"/>
      <c r="L48" s="110">
        <v>51945</v>
      </c>
      <c r="M48" s="139"/>
      <c r="N48" s="139">
        <v>131915120</v>
      </c>
      <c r="O48" s="138"/>
      <c r="P48" s="139">
        <v>143055763</v>
      </c>
      <c r="Q48" s="139"/>
      <c r="R48" s="139">
        <f t="shared" si="2"/>
        <v>-11140643</v>
      </c>
      <c r="S48" s="32"/>
      <c r="T48" s="212"/>
      <c r="U48" s="133"/>
      <c r="V48" s="189"/>
    </row>
    <row r="49" spans="1:22" ht="30.75">
      <c r="A49" s="110" t="s">
        <v>345</v>
      </c>
      <c r="B49" s="137" t="s">
        <v>186</v>
      </c>
      <c r="C49" s="138"/>
      <c r="D49" s="139">
        <v>4792</v>
      </c>
      <c r="E49" s="138"/>
      <c r="F49" s="139">
        <v>47890538</v>
      </c>
      <c r="G49" s="110"/>
      <c r="H49" s="139">
        <v>48955495</v>
      </c>
      <c r="I49" s="138"/>
      <c r="J49" s="139">
        <f t="shared" si="1"/>
        <v>-1064957</v>
      </c>
      <c r="K49" s="139"/>
      <c r="L49" s="110">
        <v>20107</v>
      </c>
      <c r="M49" s="139"/>
      <c r="N49" s="139">
        <v>212374490</v>
      </c>
      <c r="O49" s="138"/>
      <c r="P49" s="139">
        <v>205467951</v>
      </c>
      <c r="Q49" s="139"/>
      <c r="R49" s="139">
        <f t="shared" si="2"/>
        <v>6906539</v>
      </c>
      <c r="S49" s="32"/>
      <c r="T49" s="212"/>
      <c r="U49" s="133"/>
      <c r="V49" s="189"/>
    </row>
    <row r="50" spans="1:22" ht="30.75">
      <c r="A50" s="110" t="s">
        <v>346</v>
      </c>
      <c r="B50" s="137" t="s">
        <v>189</v>
      </c>
      <c r="C50" s="138"/>
      <c r="D50" s="139">
        <v>4101</v>
      </c>
      <c r="E50" s="138"/>
      <c r="F50" s="139">
        <v>111681891</v>
      </c>
      <c r="G50" s="110"/>
      <c r="H50" s="139">
        <v>99903964</v>
      </c>
      <c r="I50" s="138"/>
      <c r="J50" s="139">
        <f t="shared" si="1"/>
        <v>11777927</v>
      </c>
      <c r="K50" s="139"/>
      <c r="L50" s="110">
        <v>15456</v>
      </c>
      <c r="M50" s="139"/>
      <c r="N50" s="139">
        <v>386979025</v>
      </c>
      <c r="O50" s="138"/>
      <c r="P50" s="139">
        <v>376432574</v>
      </c>
      <c r="Q50" s="139"/>
      <c r="R50" s="139">
        <f t="shared" si="2"/>
        <v>10546451</v>
      </c>
      <c r="S50" s="32"/>
      <c r="T50" s="212"/>
      <c r="U50" s="133"/>
      <c r="V50" s="189"/>
    </row>
    <row r="51" spans="1:22" ht="30.75">
      <c r="A51" s="110" t="s">
        <v>347</v>
      </c>
      <c r="B51" s="137" t="s">
        <v>154</v>
      </c>
      <c r="C51" s="138"/>
      <c r="D51" s="139">
        <v>1424</v>
      </c>
      <c r="E51" s="138"/>
      <c r="F51" s="139">
        <v>14395920</v>
      </c>
      <c r="G51" s="110"/>
      <c r="H51" s="139">
        <v>15747361</v>
      </c>
      <c r="I51" s="138"/>
      <c r="J51" s="139">
        <f t="shared" si="1"/>
        <v>-1351441</v>
      </c>
      <c r="K51" s="139"/>
      <c r="L51" s="110">
        <v>14096</v>
      </c>
      <c r="M51" s="139"/>
      <c r="N51" s="139">
        <v>152887691</v>
      </c>
      <c r="O51" s="138"/>
      <c r="P51" s="139">
        <v>155935080</v>
      </c>
      <c r="Q51" s="139"/>
      <c r="R51" s="139">
        <f t="shared" si="2"/>
        <v>-3047389</v>
      </c>
      <c r="S51" s="32"/>
      <c r="T51" s="212"/>
      <c r="U51" s="133"/>
      <c r="V51" s="189"/>
    </row>
    <row r="52" spans="1:22" ht="30.75">
      <c r="A52" s="110" t="s">
        <v>348</v>
      </c>
      <c r="B52" s="137" t="s">
        <v>176</v>
      </c>
      <c r="C52" s="138"/>
      <c r="D52" s="139">
        <v>1570</v>
      </c>
      <c r="E52" s="138"/>
      <c r="F52" s="139">
        <v>50150610</v>
      </c>
      <c r="G52" s="110"/>
      <c r="H52" s="139">
        <v>55264801</v>
      </c>
      <c r="I52" s="138"/>
      <c r="J52" s="139">
        <f t="shared" si="1"/>
        <v>-5114191</v>
      </c>
      <c r="K52" s="139"/>
      <c r="L52" s="110">
        <v>6037</v>
      </c>
      <c r="M52" s="139"/>
      <c r="N52" s="139">
        <v>208670034</v>
      </c>
      <c r="O52" s="138"/>
      <c r="P52" s="139">
        <v>212536448</v>
      </c>
      <c r="Q52" s="139"/>
      <c r="R52" s="139">
        <f t="shared" si="2"/>
        <v>-3866414</v>
      </c>
      <c r="S52" s="32"/>
      <c r="T52" s="212"/>
      <c r="U52" s="133"/>
      <c r="V52" s="189"/>
    </row>
    <row r="53" spans="1:22" ht="30.75">
      <c r="A53" s="110" t="s">
        <v>349</v>
      </c>
      <c r="B53" s="137" t="s">
        <v>145</v>
      </c>
      <c r="C53" s="138"/>
      <c r="D53" s="139">
        <v>164312</v>
      </c>
      <c r="E53" s="138"/>
      <c r="F53" s="139">
        <v>1008190958</v>
      </c>
      <c r="G53" s="110"/>
      <c r="H53" s="139">
        <v>1067269488</v>
      </c>
      <c r="I53" s="138"/>
      <c r="J53" s="139">
        <f t="shared" si="1"/>
        <v>-59078530</v>
      </c>
      <c r="K53" s="139"/>
      <c r="L53" s="110">
        <v>180597</v>
      </c>
      <c r="M53" s="139"/>
      <c r="N53" s="139">
        <v>1121992070</v>
      </c>
      <c r="O53" s="138"/>
      <c r="P53" s="139">
        <v>1177232168</v>
      </c>
      <c r="Q53" s="139"/>
      <c r="R53" s="139">
        <f t="shared" si="2"/>
        <v>-55240098</v>
      </c>
      <c r="S53" s="32"/>
      <c r="T53" s="212"/>
      <c r="U53" s="133"/>
      <c r="V53" s="189"/>
    </row>
    <row r="54" spans="1:22" ht="30.75">
      <c r="A54" s="110" t="s">
        <v>352</v>
      </c>
      <c r="B54" s="137" t="s">
        <v>190</v>
      </c>
      <c r="C54" s="138"/>
      <c r="D54" s="139">
        <v>1984</v>
      </c>
      <c r="E54" s="138"/>
      <c r="F54" s="139">
        <v>38314009</v>
      </c>
      <c r="G54" s="110"/>
      <c r="H54" s="139">
        <v>44531692</v>
      </c>
      <c r="I54" s="138"/>
      <c r="J54" s="139">
        <f t="shared" si="1"/>
        <v>-6217683</v>
      </c>
      <c r="K54" s="139"/>
      <c r="L54" s="110">
        <v>5922</v>
      </c>
      <c r="M54" s="139"/>
      <c r="N54" s="139">
        <v>131792189</v>
      </c>
      <c r="O54" s="138"/>
      <c r="P54" s="139">
        <v>132976619</v>
      </c>
      <c r="Q54" s="139"/>
      <c r="R54" s="139">
        <f t="shared" si="2"/>
        <v>-1184430</v>
      </c>
      <c r="S54" s="32"/>
      <c r="T54" s="212"/>
      <c r="U54" s="133"/>
      <c r="V54" s="189"/>
    </row>
    <row r="55" spans="1:22" ht="30.75">
      <c r="A55" s="110" t="s">
        <v>353</v>
      </c>
      <c r="B55" s="137" t="s">
        <v>127</v>
      </c>
      <c r="C55" s="138"/>
      <c r="D55" s="139">
        <v>21993</v>
      </c>
      <c r="E55" s="138"/>
      <c r="F55" s="139">
        <v>53048381</v>
      </c>
      <c r="G55" s="110"/>
      <c r="H55" s="139">
        <v>60773309</v>
      </c>
      <c r="I55" s="138"/>
      <c r="J55" s="139">
        <f t="shared" si="1"/>
        <v>-7724928</v>
      </c>
      <c r="K55" s="139"/>
      <c r="L55" s="110">
        <v>115748</v>
      </c>
      <c r="M55" s="139"/>
      <c r="N55" s="139">
        <v>299576062</v>
      </c>
      <c r="O55" s="138"/>
      <c r="P55" s="139">
        <v>319896397</v>
      </c>
      <c r="Q55" s="139"/>
      <c r="R55" s="139">
        <f t="shared" si="2"/>
        <v>-20320335</v>
      </c>
      <c r="S55" s="32"/>
      <c r="T55" s="212"/>
      <c r="U55" s="133"/>
      <c r="V55" s="189"/>
    </row>
    <row r="56" spans="1:22" ht="30.75">
      <c r="A56" s="110" t="s">
        <v>354</v>
      </c>
      <c r="B56" s="137" t="s">
        <v>100</v>
      </c>
      <c r="C56" s="138"/>
      <c r="D56" s="139">
        <v>20214</v>
      </c>
      <c r="E56" s="138"/>
      <c r="F56" s="139">
        <v>56078287</v>
      </c>
      <c r="G56" s="110"/>
      <c r="H56" s="139">
        <v>65045550</v>
      </c>
      <c r="I56" s="138"/>
      <c r="J56" s="139">
        <f t="shared" si="1"/>
        <v>-8967263</v>
      </c>
      <c r="K56" s="139"/>
      <c r="L56" s="110">
        <v>132154</v>
      </c>
      <c r="M56" s="139"/>
      <c r="N56" s="139">
        <v>406743552</v>
      </c>
      <c r="O56" s="138"/>
      <c r="P56" s="139">
        <v>425235639</v>
      </c>
      <c r="Q56" s="139"/>
      <c r="R56" s="139">
        <f t="shared" si="2"/>
        <v>-18492087</v>
      </c>
      <c r="S56" s="32"/>
      <c r="T56" s="212"/>
      <c r="U56" s="133"/>
      <c r="V56" s="189"/>
    </row>
    <row r="57" spans="1:22" ht="30.75">
      <c r="A57" s="110" t="s">
        <v>355</v>
      </c>
      <c r="B57" s="137" t="s">
        <v>224</v>
      </c>
      <c r="C57" s="138"/>
      <c r="D57" s="139">
        <v>7789</v>
      </c>
      <c r="E57" s="138"/>
      <c r="F57" s="139">
        <v>147811396</v>
      </c>
      <c r="G57" s="110"/>
      <c r="H57" s="139">
        <v>158520650</v>
      </c>
      <c r="I57" s="138"/>
      <c r="J57" s="139">
        <f t="shared" si="1"/>
        <v>-10709254</v>
      </c>
      <c r="K57" s="139"/>
      <c r="L57" s="110">
        <v>41136</v>
      </c>
      <c r="M57" s="139"/>
      <c r="N57" s="139">
        <v>783059046</v>
      </c>
      <c r="O57" s="138"/>
      <c r="P57" s="139">
        <v>837247552</v>
      </c>
      <c r="Q57" s="139"/>
      <c r="R57" s="139">
        <f t="shared" si="2"/>
        <v>-54188506</v>
      </c>
      <c r="S57" s="32"/>
      <c r="T57" s="212"/>
      <c r="U57" s="133"/>
      <c r="V57" s="189"/>
    </row>
    <row r="58" spans="1:22" ht="30.75">
      <c r="A58" s="110" t="s">
        <v>356</v>
      </c>
      <c r="B58" s="137" t="s">
        <v>153</v>
      </c>
      <c r="C58" s="138"/>
      <c r="D58" s="139">
        <v>9728</v>
      </c>
      <c r="E58" s="138"/>
      <c r="F58" s="139">
        <v>28113130</v>
      </c>
      <c r="G58" s="110"/>
      <c r="H58" s="139">
        <v>32586454</v>
      </c>
      <c r="I58" s="138"/>
      <c r="J58" s="139">
        <f t="shared" si="1"/>
        <v>-4473324</v>
      </c>
      <c r="K58" s="139"/>
      <c r="L58" s="110">
        <v>92792</v>
      </c>
      <c r="M58" s="139"/>
      <c r="N58" s="139">
        <v>320384030</v>
      </c>
      <c r="O58" s="138"/>
      <c r="P58" s="139">
        <v>310945439</v>
      </c>
      <c r="Q58" s="139"/>
      <c r="R58" s="139">
        <f t="shared" si="2"/>
        <v>9438591</v>
      </c>
      <c r="S58" s="32"/>
      <c r="T58" s="212"/>
      <c r="U58" s="133"/>
      <c r="V58" s="189"/>
    </row>
    <row r="59" spans="1:22" ht="30.75">
      <c r="A59" s="110" t="s">
        <v>357</v>
      </c>
      <c r="B59" s="137" t="s">
        <v>237</v>
      </c>
      <c r="C59" s="138"/>
      <c r="D59" s="139">
        <v>181583</v>
      </c>
      <c r="E59" s="138"/>
      <c r="F59" s="139">
        <v>686297372</v>
      </c>
      <c r="G59" s="110"/>
      <c r="H59" s="139">
        <v>761959375</v>
      </c>
      <c r="I59" s="138"/>
      <c r="J59" s="139">
        <f t="shared" si="1"/>
        <v>-75662003</v>
      </c>
      <c r="K59" s="139"/>
      <c r="L59" s="110">
        <v>219305</v>
      </c>
      <c r="M59" s="139"/>
      <c r="N59" s="139">
        <v>834877683</v>
      </c>
      <c r="O59" s="138"/>
      <c r="P59" s="139">
        <v>920286716</v>
      </c>
      <c r="Q59" s="139"/>
      <c r="R59" s="139">
        <f t="shared" si="2"/>
        <v>-85409033</v>
      </c>
      <c r="S59" s="32"/>
      <c r="T59" s="212"/>
      <c r="U59" s="133"/>
      <c r="V59" s="189"/>
    </row>
    <row r="60" spans="1:22" ht="30.75">
      <c r="A60" s="110" t="s">
        <v>358</v>
      </c>
      <c r="B60" s="137" t="s">
        <v>217</v>
      </c>
      <c r="C60" s="138"/>
      <c r="D60" s="139">
        <v>15492</v>
      </c>
      <c r="E60" s="138"/>
      <c r="F60" s="139">
        <v>77726226</v>
      </c>
      <c r="G60" s="110"/>
      <c r="H60" s="139">
        <v>97853321</v>
      </c>
      <c r="I60" s="138"/>
      <c r="J60" s="139">
        <f t="shared" si="1"/>
        <v>-20127095</v>
      </c>
      <c r="K60" s="139"/>
      <c r="L60" s="110">
        <v>86094</v>
      </c>
      <c r="M60" s="139"/>
      <c r="N60" s="139">
        <v>465081030</v>
      </c>
      <c r="O60" s="138"/>
      <c r="P60" s="139">
        <v>544016131</v>
      </c>
      <c r="Q60" s="139"/>
      <c r="R60" s="139">
        <f t="shared" si="2"/>
        <v>-78935101</v>
      </c>
      <c r="S60" s="32"/>
      <c r="T60" s="212"/>
      <c r="U60" s="133"/>
      <c r="V60" s="189"/>
    </row>
    <row r="61" spans="1:22" ht="30.75">
      <c r="A61" s="110" t="s">
        <v>359</v>
      </c>
      <c r="B61" s="137" t="s">
        <v>194</v>
      </c>
      <c r="C61" s="138"/>
      <c r="D61" s="139">
        <v>6221</v>
      </c>
      <c r="E61" s="138"/>
      <c r="F61" s="139">
        <v>46084702</v>
      </c>
      <c r="G61" s="110"/>
      <c r="H61" s="139">
        <v>54442503</v>
      </c>
      <c r="I61" s="138"/>
      <c r="J61" s="139">
        <f t="shared" si="1"/>
        <v>-8357801</v>
      </c>
      <c r="K61" s="139"/>
      <c r="L61" s="110">
        <v>35297</v>
      </c>
      <c r="M61" s="139"/>
      <c r="N61" s="139">
        <v>284024363</v>
      </c>
      <c r="O61" s="138"/>
      <c r="P61" s="139">
        <v>308848939</v>
      </c>
      <c r="Q61" s="139"/>
      <c r="R61" s="139">
        <f t="shared" si="2"/>
        <v>-24824576</v>
      </c>
      <c r="S61" s="32"/>
      <c r="T61" s="212"/>
      <c r="U61" s="133"/>
      <c r="V61" s="189"/>
    </row>
    <row r="62" spans="1:22" ht="30.75">
      <c r="A62" s="110" t="s">
        <v>360</v>
      </c>
      <c r="B62" s="137" t="s">
        <v>215</v>
      </c>
      <c r="C62" s="138"/>
      <c r="D62" s="139">
        <v>14046</v>
      </c>
      <c r="E62" s="138"/>
      <c r="F62" s="139">
        <v>54525856</v>
      </c>
      <c r="G62" s="110"/>
      <c r="H62" s="139">
        <v>59180939</v>
      </c>
      <c r="I62" s="138"/>
      <c r="J62" s="139">
        <f t="shared" si="1"/>
        <v>-4655083</v>
      </c>
      <c r="K62" s="139"/>
      <c r="L62" s="110">
        <v>74447</v>
      </c>
      <c r="M62" s="139"/>
      <c r="N62" s="139">
        <v>297499950</v>
      </c>
      <c r="O62" s="138"/>
      <c r="P62" s="139">
        <v>313760060</v>
      </c>
      <c r="Q62" s="139"/>
      <c r="R62" s="139">
        <f t="shared" si="2"/>
        <v>-16260110</v>
      </c>
      <c r="S62" s="32"/>
      <c r="T62" s="212"/>
      <c r="U62" s="133"/>
      <c r="V62" s="189"/>
    </row>
    <row r="63" spans="1:22" ht="30.75">
      <c r="A63" s="110" t="s">
        <v>361</v>
      </c>
      <c r="B63" s="137" t="s">
        <v>168</v>
      </c>
      <c r="C63" s="138"/>
      <c r="D63" s="139">
        <v>7423</v>
      </c>
      <c r="E63" s="138"/>
      <c r="F63" s="139">
        <v>159529512</v>
      </c>
      <c r="G63" s="110"/>
      <c r="H63" s="139">
        <v>153885818</v>
      </c>
      <c r="I63" s="138"/>
      <c r="J63" s="139">
        <f t="shared" si="1"/>
        <v>5643694</v>
      </c>
      <c r="K63" s="139"/>
      <c r="L63" s="110">
        <v>30691</v>
      </c>
      <c r="M63" s="139"/>
      <c r="N63" s="139">
        <v>641942677</v>
      </c>
      <c r="O63" s="138"/>
      <c r="P63" s="139">
        <v>636457943</v>
      </c>
      <c r="Q63" s="139"/>
      <c r="R63" s="139">
        <f t="shared" si="2"/>
        <v>5484734</v>
      </c>
      <c r="S63" s="32"/>
      <c r="T63" s="212"/>
      <c r="U63" s="133"/>
      <c r="V63" s="189"/>
    </row>
    <row r="64" spans="1:22" ht="30.75">
      <c r="A64" s="110" t="s">
        <v>362</v>
      </c>
      <c r="B64" s="137" t="s">
        <v>170</v>
      </c>
      <c r="C64" s="138"/>
      <c r="D64" s="139">
        <v>987064</v>
      </c>
      <c r="E64" s="138"/>
      <c r="F64" s="139">
        <v>4944089464</v>
      </c>
      <c r="G64" s="110"/>
      <c r="H64" s="139">
        <v>4796865167</v>
      </c>
      <c r="I64" s="138"/>
      <c r="J64" s="139">
        <f t="shared" si="1"/>
        <v>147224297</v>
      </c>
      <c r="K64" s="139"/>
      <c r="L64" s="110">
        <v>1061375</v>
      </c>
      <c r="M64" s="139"/>
      <c r="N64" s="139">
        <v>5352316617</v>
      </c>
      <c r="O64" s="138"/>
      <c r="P64" s="139">
        <v>5158021033</v>
      </c>
      <c r="Q64" s="139"/>
      <c r="R64" s="139">
        <f t="shared" si="2"/>
        <v>194295584</v>
      </c>
      <c r="S64" s="32"/>
      <c r="T64" s="212"/>
      <c r="U64" s="133"/>
      <c r="V64" s="189"/>
    </row>
    <row r="65" spans="1:22" ht="30.75">
      <c r="A65" s="110" t="s">
        <v>363</v>
      </c>
      <c r="B65" s="137" t="s">
        <v>133</v>
      </c>
      <c r="C65" s="138"/>
      <c r="D65" s="139">
        <v>12737</v>
      </c>
      <c r="E65" s="138"/>
      <c r="F65" s="139">
        <v>85612600</v>
      </c>
      <c r="G65" s="110"/>
      <c r="H65" s="139">
        <v>106934974</v>
      </c>
      <c r="I65" s="138"/>
      <c r="J65" s="139">
        <f t="shared" si="1"/>
        <v>-21322374</v>
      </c>
      <c r="K65" s="139"/>
      <c r="L65" s="110">
        <v>46546</v>
      </c>
      <c r="M65" s="139"/>
      <c r="N65" s="139">
        <v>344379269</v>
      </c>
      <c r="O65" s="138"/>
      <c r="P65" s="139">
        <v>390841277</v>
      </c>
      <c r="Q65" s="139"/>
      <c r="R65" s="139">
        <f t="shared" si="2"/>
        <v>-46462008</v>
      </c>
      <c r="S65" s="32"/>
      <c r="T65" s="212"/>
      <c r="U65" s="133"/>
      <c r="V65" s="189"/>
    </row>
    <row r="66" spans="1:22" ht="30.75">
      <c r="A66" s="110" t="s">
        <v>364</v>
      </c>
      <c r="B66" s="137" t="s">
        <v>207</v>
      </c>
      <c r="C66" s="138"/>
      <c r="D66" s="139">
        <v>869</v>
      </c>
      <c r="E66" s="138"/>
      <c r="F66" s="139">
        <v>15919401</v>
      </c>
      <c r="G66" s="110"/>
      <c r="H66" s="139">
        <v>14596908</v>
      </c>
      <c r="I66" s="138"/>
      <c r="J66" s="139">
        <f t="shared" si="1"/>
        <v>1322493</v>
      </c>
      <c r="K66" s="139"/>
      <c r="L66" s="110">
        <v>7501</v>
      </c>
      <c r="M66" s="139"/>
      <c r="N66" s="139">
        <v>136652432</v>
      </c>
      <c r="O66" s="138"/>
      <c r="P66" s="139">
        <v>126004354</v>
      </c>
      <c r="Q66" s="139"/>
      <c r="R66" s="139">
        <f t="shared" si="2"/>
        <v>10648078</v>
      </c>
      <c r="S66" s="32"/>
      <c r="T66" s="212"/>
      <c r="U66" s="133"/>
      <c r="V66" s="189"/>
    </row>
    <row r="67" spans="1:22" ht="30.75">
      <c r="A67" s="110" t="s">
        <v>365</v>
      </c>
      <c r="B67" s="137" t="s">
        <v>135</v>
      </c>
      <c r="C67" s="138"/>
      <c r="D67" s="139">
        <v>9019</v>
      </c>
      <c r="E67" s="138"/>
      <c r="F67" s="139">
        <v>87749756</v>
      </c>
      <c r="G67" s="110"/>
      <c r="H67" s="139">
        <v>98053565</v>
      </c>
      <c r="I67" s="138"/>
      <c r="J67" s="139">
        <f t="shared" si="1"/>
        <v>-10303809</v>
      </c>
      <c r="K67" s="139"/>
      <c r="L67" s="110">
        <v>47107</v>
      </c>
      <c r="M67" s="139"/>
      <c r="N67" s="139">
        <v>466692036</v>
      </c>
      <c r="O67" s="138"/>
      <c r="P67" s="139">
        <v>513473490</v>
      </c>
      <c r="Q67" s="139"/>
      <c r="R67" s="139">
        <f t="shared" si="2"/>
        <v>-46781454</v>
      </c>
      <c r="S67" s="32"/>
      <c r="T67" s="212"/>
      <c r="U67" s="133"/>
      <c r="V67" s="189"/>
    </row>
    <row r="68" spans="1:22" ht="30.75">
      <c r="A68" s="110" t="s">
        <v>366</v>
      </c>
      <c r="B68" s="137" t="s">
        <v>167</v>
      </c>
      <c r="C68" s="138"/>
      <c r="D68" s="139">
        <v>12847</v>
      </c>
      <c r="E68" s="138"/>
      <c r="F68" s="139">
        <v>138454245</v>
      </c>
      <c r="G68" s="110"/>
      <c r="H68" s="139">
        <v>176185622</v>
      </c>
      <c r="I68" s="138"/>
      <c r="J68" s="139">
        <f t="shared" si="1"/>
        <v>-37731377</v>
      </c>
      <c r="K68" s="139"/>
      <c r="L68" s="110">
        <v>69453</v>
      </c>
      <c r="M68" s="139"/>
      <c r="N68" s="139">
        <v>900654945</v>
      </c>
      <c r="O68" s="138"/>
      <c r="P68" s="139">
        <v>952549105</v>
      </c>
      <c r="Q68" s="139"/>
      <c r="R68" s="139">
        <f t="shared" si="2"/>
        <v>-51894160</v>
      </c>
      <c r="S68" s="32"/>
      <c r="T68" s="212"/>
      <c r="U68" s="133"/>
      <c r="V68" s="189"/>
    </row>
    <row r="69" spans="1:22" ht="30.75">
      <c r="A69" s="110" t="s">
        <v>367</v>
      </c>
      <c r="B69" s="137" t="s">
        <v>166</v>
      </c>
      <c r="C69" s="138"/>
      <c r="D69" s="139">
        <v>23021</v>
      </c>
      <c r="E69" s="138"/>
      <c r="F69" s="139">
        <v>320646649</v>
      </c>
      <c r="G69" s="110"/>
      <c r="H69" s="139">
        <v>333873056</v>
      </c>
      <c r="I69" s="138"/>
      <c r="J69" s="139">
        <f t="shared" si="1"/>
        <v>-13226407</v>
      </c>
      <c r="K69" s="139"/>
      <c r="L69" s="110">
        <v>439196</v>
      </c>
      <c r="M69" s="139"/>
      <c r="N69" s="139">
        <v>6133291565</v>
      </c>
      <c r="O69" s="138"/>
      <c r="P69" s="139">
        <v>6369639085</v>
      </c>
      <c r="Q69" s="139"/>
      <c r="R69" s="139">
        <f t="shared" si="2"/>
        <v>-236347520</v>
      </c>
      <c r="S69" s="32"/>
      <c r="T69" s="212"/>
      <c r="U69" s="133"/>
      <c r="V69" s="189"/>
    </row>
    <row r="70" spans="1:22" ht="30.75">
      <c r="A70" s="110" t="s">
        <v>368</v>
      </c>
      <c r="B70" s="137" t="s">
        <v>144</v>
      </c>
      <c r="C70" s="138"/>
      <c r="D70" s="139">
        <v>6487</v>
      </c>
      <c r="E70" s="138"/>
      <c r="F70" s="139">
        <v>53465836</v>
      </c>
      <c r="G70" s="110"/>
      <c r="H70" s="139">
        <v>58865424</v>
      </c>
      <c r="I70" s="138"/>
      <c r="J70" s="139">
        <f t="shared" si="1"/>
        <v>-5399588</v>
      </c>
      <c r="K70" s="139"/>
      <c r="L70" s="110">
        <v>34308</v>
      </c>
      <c r="M70" s="139"/>
      <c r="N70" s="139">
        <v>294239519</v>
      </c>
      <c r="O70" s="138"/>
      <c r="P70" s="139">
        <v>311437973</v>
      </c>
      <c r="Q70" s="139"/>
      <c r="R70" s="139">
        <f t="shared" si="2"/>
        <v>-17198454</v>
      </c>
      <c r="S70" s="32"/>
      <c r="T70" s="212"/>
      <c r="U70" s="133"/>
      <c r="V70" s="189"/>
    </row>
    <row r="71" spans="1:22" ht="30.75">
      <c r="A71" s="110" t="s">
        <v>370</v>
      </c>
      <c r="B71" s="137" t="s">
        <v>131</v>
      </c>
      <c r="C71" s="138"/>
      <c r="D71" s="139">
        <v>423648</v>
      </c>
      <c r="E71" s="138"/>
      <c r="F71" s="139">
        <v>6951953289</v>
      </c>
      <c r="G71" s="110"/>
      <c r="H71" s="139">
        <v>7070773424</v>
      </c>
      <c r="I71" s="138"/>
      <c r="J71" s="139">
        <f t="shared" si="1"/>
        <v>-118820135</v>
      </c>
      <c r="K71" s="139"/>
      <c r="L71" s="110">
        <v>464855</v>
      </c>
      <c r="M71" s="139"/>
      <c r="N71" s="139">
        <v>7596394116</v>
      </c>
      <c r="O71" s="138"/>
      <c r="P71" s="139">
        <v>7758529786</v>
      </c>
      <c r="Q71" s="139"/>
      <c r="R71" s="139">
        <f t="shared" si="2"/>
        <v>-162135670</v>
      </c>
      <c r="S71" s="32"/>
      <c r="T71" s="212"/>
      <c r="U71" s="133"/>
      <c r="V71" s="189"/>
    </row>
    <row r="72" spans="1:22" ht="30.75">
      <c r="A72" s="110" t="s">
        <v>372</v>
      </c>
      <c r="B72" s="137" t="s">
        <v>132</v>
      </c>
      <c r="C72" s="138"/>
      <c r="D72" s="139">
        <v>10993</v>
      </c>
      <c r="E72" s="138"/>
      <c r="F72" s="139">
        <v>75566812</v>
      </c>
      <c r="G72" s="110"/>
      <c r="H72" s="139">
        <v>82097438</v>
      </c>
      <c r="I72" s="138"/>
      <c r="J72" s="139">
        <f t="shared" si="1"/>
        <v>-6530626</v>
      </c>
      <c r="K72" s="139"/>
      <c r="L72" s="110">
        <v>57853</v>
      </c>
      <c r="M72" s="139"/>
      <c r="N72" s="139">
        <v>408490620</v>
      </c>
      <c r="O72" s="138"/>
      <c r="P72" s="139">
        <v>432189502</v>
      </c>
      <c r="Q72" s="139"/>
      <c r="R72" s="139">
        <f t="shared" ref="R72:R103" si="3">N72-P72</f>
        <v>-23698882</v>
      </c>
      <c r="S72" s="32"/>
      <c r="T72" s="212"/>
      <c r="U72" s="133"/>
      <c r="V72" s="189"/>
    </row>
    <row r="73" spans="1:22" ht="30.75">
      <c r="A73" s="110" t="s">
        <v>373</v>
      </c>
      <c r="B73" s="137" t="s">
        <v>117</v>
      </c>
      <c r="C73" s="138"/>
      <c r="D73" s="139">
        <v>1542</v>
      </c>
      <c r="E73" s="138"/>
      <c r="F73" s="139">
        <v>46356400</v>
      </c>
      <c r="G73" s="110"/>
      <c r="H73" s="139">
        <v>49682316</v>
      </c>
      <c r="I73" s="138"/>
      <c r="J73" s="139">
        <f t="shared" ref="J73:J136" si="4">F73-H73</f>
        <v>-3325916</v>
      </c>
      <c r="K73" s="139"/>
      <c r="L73" s="110">
        <v>8166</v>
      </c>
      <c r="M73" s="139"/>
      <c r="N73" s="139">
        <v>249010946</v>
      </c>
      <c r="O73" s="138"/>
      <c r="P73" s="139">
        <v>263092559</v>
      </c>
      <c r="Q73" s="139"/>
      <c r="R73" s="139">
        <f t="shared" si="3"/>
        <v>-14081613</v>
      </c>
      <c r="S73" s="32"/>
      <c r="T73" s="212"/>
      <c r="U73" s="133"/>
      <c r="V73" s="189"/>
    </row>
    <row r="74" spans="1:22" ht="30.75">
      <c r="A74" s="110" t="s">
        <v>374</v>
      </c>
      <c r="B74" s="137" t="s">
        <v>206</v>
      </c>
      <c r="C74" s="138"/>
      <c r="D74" s="139">
        <v>1206</v>
      </c>
      <c r="E74" s="138"/>
      <c r="F74" s="139">
        <v>45476434</v>
      </c>
      <c r="G74" s="110"/>
      <c r="H74" s="139">
        <v>53175576</v>
      </c>
      <c r="I74" s="138"/>
      <c r="J74" s="139">
        <f t="shared" si="4"/>
        <v>-7699142</v>
      </c>
      <c r="K74" s="139"/>
      <c r="L74" s="110">
        <v>6295</v>
      </c>
      <c r="M74" s="139"/>
      <c r="N74" s="139">
        <v>256363565</v>
      </c>
      <c r="O74" s="138"/>
      <c r="P74" s="139">
        <v>277704067</v>
      </c>
      <c r="Q74" s="139"/>
      <c r="R74" s="139">
        <f t="shared" si="3"/>
        <v>-21340502</v>
      </c>
      <c r="S74" s="32"/>
      <c r="T74" s="212"/>
      <c r="U74" s="133"/>
      <c r="V74" s="189"/>
    </row>
    <row r="75" spans="1:22" ht="30.75">
      <c r="A75" s="110" t="s">
        <v>375</v>
      </c>
      <c r="B75" s="137" t="s">
        <v>151</v>
      </c>
      <c r="C75" s="138"/>
      <c r="D75" s="139">
        <v>2523</v>
      </c>
      <c r="E75" s="138"/>
      <c r="F75" s="139">
        <v>66070516</v>
      </c>
      <c r="G75" s="110"/>
      <c r="H75" s="139">
        <v>84442149</v>
      </c>
      <c r="I75" s="138"/>
      <c r="J75" s="139">
        <f t="shared" si="4"/>
        <v>-18371633</v>
      </c>
      <c r="K75" s="139"/>
      <c r="L75" s="110">
        <v>9393</v>
      </c>
      <c r="M75" s="139"/>
      <c r="N75" s="139">
        <v>285067741</v>
      </c>
      <c r="O75" s="138"/>
      <c r="P75" s="139">
        <v>314498514</v>
      </c>
      <c r="Q75" s="139"/>
      <c r="R75" s="139">
        <f t="shared" si="3"/>
        <v>-29430773</v>
      </c>
      <c r="S75" s="32"/>
      <c r="T75" s="212"/>
      <c r="U75" s="133"/>
      <c r="V75" s="189"/>
    </row>
    <row r="76" spans="1:22" ht="30.75">
      <c r="A76" s="110" t="s">
        <v>376</v>
      </c>
      <c r="B76" s="137" t="s">
        <v>209</v>
      </c>
      <c r="C76" s="138"/>
      <c r="D76" s="139">
        <v>266</v>
      </c>
      <c r="E76" s="138"/>
      <c r="F76" s="139">
        <v>14654474</v>
      </c>
      <c r="G76" s="110"/>
      <c r="H76" s="139">
        <v>16322372</v>
      </c>
      <c r="I76" s="138"/>
      <c r="J76" s="139">
        <f t="shared" si="4"/>
        <v>-1667898</v>
      </c>
      <c r="K76" s="139"/>
      <c r="L76" s="110">
        <v>1232</v>
      </c>
      <c r="M76" s="139"/>
      <c r="N76" s="139">
        <v>69839495</v>
      </c>
      <c r="O76" s="138"/>
      <c r="P76" s="139">
        <v>75612163</v>
      </c>
      <c r="Q76" s="139"/>
      <c r="R76" s="139">
        <f t="shared" si="3"/>
        <v>-5772668</v>
      </c>
      <c r="S76" s="32"/>
      <c r="T76" s="212"/>
      <c r="U76" s="133"/>
      <c r="V76" s="189"/>
    </row>
    <row r="77" spans="1:22" ht="30.75">
      <c r="A77" s="110" t="s">
        <v>377</v>
      </c>
      <c r="B77" s="137" t="s">
        <v>225</v>
      </c>
      <c r="C77" s="138"/>
      <c r="D77" s="139">
        <v>4381</v>
      </c>
      <c r="E77" s="138"/>
      <c r="F77" s="139">
        <v>93046376</v>
      </c>
      <c r="G77" s="110"/>
      <c r="H77" s="139">
        <v>107735162</v>
      </c>
      <c r="I77" s="138"/>
      <c r="J77" s="139">
        <f t="shared" si="4"/>
        <v>-14688786</v>
      </c>
      <c r="K77" s="139"/>
      <c r="L77" s="110">
        <v>23315</v>
      </c>
      <c r="M77" s="139"/>
      <c r="N77" s="139">
        <v>531654893</v>
      </c>
      <c r="O77" s="138"/>
      <c r="P77" s="139">
        <v>573502039</v>
      </c>
      <c r="Q77" s="139"/>
      <c r="R77" s="139">
        <f t="shared" si="3"/>
        <v>-41847146</v>
      </c>
      <c r="S77" s="32"/>
      <c r="T77" s="212"/>
      <c r="U77" s="133"/>
      <c r="V77" s="189"/>
    </row>
    <row r="78" spans="1:22" ht="30.75">
      <c r="A78" s="110" t="s">
        <v>378</v>
      </c>
      <c r="B78" s="137" t="s">
        <v>205</v>
      </c>
      <c r="C78" s="138"/>
      <c r="D78" s="139">
        <v>3079</v>
      </c>
      <c r="E78" s="138"/>
      <c r="F78" s="139">
        <v>64558149</v>
      </c>
      <c r="G78" s="110"/>
      <c r="H78" s="139">
        <v>70682012</v>
      </c>
      <c r="I78" s="138"/>
      <c r="J78" s="139">
        <f t="shared" si="4"/>
        <v>-6123863</v>
      </c>
      <c r="K78" s="139"/>
      <c r="L78" s="110">
        <v>17264</v>
      </c>
      <c r="M78" s="139"/>
      <c r="N78" s="139">
        <v>369700501</v>
      </c>
      <c r="O78" s="138"/>
      <c r="P78" s="139">
        <v>396367808</v>
      </c>
      <c r="Q78" s="139"/>
      <c r="R78" s="139">
        <f t="shared" si="3"/>
        <v>-26667307</v>
      </c>
      <c r="S78" s="32"/>
      <c r="T78" s="212"/>
      <c r="U78" s="133"/>
      <c r="V78" s="189"/>
    </row>
    <row r="79" spans="1:22" ht="30.75">
      <c r="A79" s="110" t="s">
        <v>379</v>
      </c>
      <c r="B79" s="137" t="s">
        <v>114</v>
      </c>
      <c r="C79" s="138"/>
      <c r="D79" s="139">
        <v>5694</v>
      </c>
      <c r="E79" s="138"/>
      <c r="F79" s="139">
        <v>113548119</v>
      </c>
      <c r="G79" s="110"/>
      <c r="H79" s="139">
        <v>121214316</v>
      </c>
      <c r="I79" s="138"/>
      <c r="J79" s="139">
        <f t="shared" si="4"/>
        <v>-7666197</v>
      </c>
      <c r="K79" s="139"/>
      <c r="L79" s="110">
        <v>30519</v>
      </c>
      <c r="M79" s="139"/>
      <c r="N79" s="139">
        <v>615111853</v>
      </c>
      <c r="O79" s="138"/>
      <c r="P79" s="139">
        <v>649765549</v>
      </c>
      <c r="Q79" s="139"/>
      <c r="R79" s="139">
        <f t="shared" si="3"/>
        <v>-34653696</v>
      </c>
      <c r="S79" s="32"/>
      <c r="T79" s="212"/>
      <c r="U79" s="133"/>
      <c r="V79" s="189"/>
    </row>
    <row r="80" spans="1:22" ht="30.75">
      <c r="A80" s="110" t="s">
        <v>380</v>
      </c>
      <c r="B80" s="137" t="s">
        <v>101</v>
      </c>
      <c r="C80" s="138"/>
      <c r="D80" s="139">
        <v>2245</v>
      </c>
      <c r="E80" s="138"/>
      <c r="F80" s="139">
        <v>39612028</v>
      </c>
      <c r="G80" s="110"/>
      <c r="H80" s="139">
        <v>40683611</v>
      </c>
      <c r="I80" s="138"/>
      <c r="J80" s="139">
        <f t="shared" si="4"/>
        <v>-1071583</v>
      </c>
      <c r="K80" s="139"/>
      <c r="L80" s="110">
        <v>11866</v>
      </c>
      <c r="M80" s="139"/>
      <c r="N80" s="139">
        <v>212000022</v>
      </c>
      <c r="O80" s="138"/>
      <c r="P80" s="139">
        <v>215089525</v>
      </c>
      <c r="Q80" s="139"/>
      <c r="R80" s="139">
        <f t="shared" si="3"/>
        <v>-3089503</v>
      </c>
      <c r="S80" s="32"/>
      <c r="T80" s="212"/>
      <c r="U80" s="133"/>
      <c r="V80" s="189"/>
    </row>
    <row r="81" spans="1:22" ht="30.75">
      <c r="A81" s="110" t="s">
        <v>381</v>
      </c>
      <c r="B81" s="137" t="s">
        <v>116</v>
      </c>
      <c r="C81" s="138"/>
      <c r="D81" s="139">
        <v>7262</v>
      </c>
      <c r="E81" s="138"/>
      <c r="F81" s="139">
        <v>114410711</v>
      </c>
      <c r="G81" s="110"/>
      <c r="H81" s="139">
        <v>138536708</v>
      </c>
      <c r="I81" s="138"/>
      <c r="J81" s="139">
        <f t="shared" si="4"/>
        <v>-24125997</v>
      </c>
      <c r="K81" s="139"/>
      <c r="L81" s="110">
        <v>38726</v>
      </c>
      <c r="M81" s="139"/>
      <c r="N81" s="139">
        <v>657308904</v>
      </c>
      <c r="O81" s="138"/>
      <c r="P81" s="139">
        <v>738762660</v>
      </c>
      <c r="Q81" s="139"/>
      <c r="R81" s="139">
        <f t="shared" si="3"/>
        <v>-81453756</v>
      </c>
      <c r="S81" s="32"/>
      <c r="T81" s="212"/>
      <c r="U81" s="133"/>
      <c r="V81" s="189"/>
    </row>
    <row r="82" spans="1:22" ht="30.75">
      <c r="A82" s="110" t="s">
        <v>382</v>
      </c>
      <c r="B82" s="137" t="s">
        <v>197</v>
      </c>
      <c r="C82" s="138"/>
      <c r="D82" s="139">
        <v>7017</v>
      </c>
      <c r="E82" s="138"/>
      <c r="F82" s="139">
        <v>87384623</v>
      </c>
      <c r="G82" s="110"/>
      <c r="H82" s="139">
        <v>90777320</v>
      </c>
      <c r="I82" s="138"/>
      <c r="J82" s="139">
        <f t="shared" si="4"/>
        <v>-3392697</v>
      </c>
      <c r="K82" s="139"/>
      <c r="L82" s="110">
        <v>37581</v>
      </c>
      <c r="M82" s="139"/>
      <c r="N82" s="139">
        <v>469072807</v>
      </c>
      <c r="O82" s="138"/>
      <c r="P82" s="139">
        <v>486127292</v>
      </c>
      <c r="Q82" s="139"/>
      <c r="R82" s="139">
        <f t="shared" si="3"/>
        <v>-17054485</v>
      </c>
      <c r="S82" s="32"/>
      <c r="T82" s="212"/>
      <c r="U82" s="133"/>
      <c r="V82" s="189"/>
    </row>
    <row r="83" spans="1:22" ht="30.75">
      <c r="A83" s="110" t="s">
        <v>383</v>
      </c>
      <c r="B83" s="137" t="s">
        <v>199</v>
      </c>
      <c r="C83" s="138"/>
      <c r="D83" s="139">
        <v>2692</v>
      </c>
      <c r="E83" s="138"/>
      <c r="F83" s="139">
        <v>71226963</v>
      </c>
      <c r="G83" s="110"/>
      <c r="H83" s="139">
        <v>81349758</v>
      </c>
      <c r="I83" s="138"/>
      <c r="J83" s="139">
        <f t="shared" si="4"/>
        <v>-10122795</v>
      </c>
      <c r="K83" s="139"/>
      <c r="L83" s="110">
        <v>14080</v>
      </c>
      <c r="M83" s="139"/>
      <c r="N83" s="139">
        <v>396641292</v>
      </c>
      <c r="O83" s="138"/>
      <c r="P83" s="139">
        <v>425561818</v>
      </c>
      <c r="Q83" s="139"/>
      <c r="R83" s="139">
        <f t="shared" si="3"/>
        <v>-28920526</v>
      </c>
      <c r="S83" s="32"/>
      <c r="T83" s="212"/>
      <c r="U83" s="133"/>
      <c r="V83" s="189"/>
    </row>
    <row r="84" spans="1:22" ht="30.75">
      <c r="A84" s="110" t="s">
        <v>384</v>
      </c>
      <c r="B84" s="137" t="s">
        <v>228</v>
      </c>
      <c r="C84" s="138"/>
      <c r="D84" s="139">
        <v>1728</v>
      </c>
      <c r="E84" s="138"/>
      <c r="F84" s="139">
        <v>7070132</v>
      </c>
      <c r="G84" s="110"/>
      <c r="H84" s="139">
        <v>8924425</v>
      </c>
      <c r="I84" s="138"/>
      <c r="J84" s="139">
        <f t="shared" si="4"/>
        <v>-1854293</v>
      </c>
      <c r="K84" s="139"/>
      <c r="L84" s="110">
        <v>21037</v>
      </c>
      <c r="M84" s="139"/>
      <c r="N84" s="139">
        <v>106752583</v>
      </c>
      <c r="O84" s="138"/>
      <c r="P84" s="139">
        <v>108718341</v>
      </c>
      <c r="Q84" s="139"/>
      <c r="R84" s="139">
        <f t="shared" si="3"/>
        <v>-1965758</v>
      </c>
      <c r="S84" s="32"/>
      <c r="T84" s="212"/>
      <c r="U84" s="133"/>
      <c r="V84" s="189"/>
    </row>
    <row r="85" spans="1:22" ht="30.75">
      <c r="A85" s="110" t="s">
        <v>386</v>
      </c>
      <c r="B85" s="137" t="s">
        <v>230</v>
      </c>
      <c r="C85" s="138"/>
      <c r="D85" s="139">
        <v>6402</v>
      </c>
      <c r="E85" s="138"/>
      <c r="F85" s="139">
        <v>63669238</v>
      </c>
      <c r="G85" s="110"/>
      <c r="H85" s="139">
        <v>74377981</v>
      </c>
      <c r="I85" s="138"/>
      <c r="J85" s="139">
        <f t="shared" si="4"/>
        <v>-10708743</v>
      </c>
      <c r="K85" s="139"/>
      <c r="L85" s="110">
        <v>33889</v>
      </c>
      <c r="M85" s="139"/>
      <c r="N85" s="139">
        <v>355570489</v>
      </c>
      <c r="O85" s="138"/>
      <c r="P85" s="139">
        <v>393728136</v>
      </c>
      <c r="Q85" s="139"/>
      <c r="R85" s="139">
        <f t="shared" si="3"/>
        <v>-38157647</v>
      </c>
      <c r="S85" s="32"/>
      <c r="T85" s="212"/>
      <c r="U85" s="133"/>
      <c r="V85" s="189"/>
    </row>
    <row r="86" spans="1:22" ht="30.75">
      <c r="A86" s="110" t="s">
        <v>387</v>
      </c>
      <c r="B86" s="137" t="s">
        <v>208</v>
      </c>
      <c r="C86" s="138"/>
      <c r="D86" s="139">
        <v>4957</v>
      </c>
      <c r="E86" s="138"/>
      <c r="F86" s="139">
        <v>129762263</v>
      </c>
      <c r="G86" s="110"/>
      <c r="H86" s="139">
        <v>133512636</v>
      </c>
      <c r="I86" s="138"/>
      <c r="J86" s="139">
        <f t="shared" si="4"/>
        <v>-3750373</v>
      </c>
      <c r="K86" s="139"/>
      <c r="L86" s="110">
        <v>20751</v>
      </c>
      <c r="M86" s="139"/>
      <c r="N86" s="139">
        <v>568527766</v>
      </c>
      <c r="O86" s="138"/>
      <c r="P86" s="139">
        <v>558974903</v>
      </c>
      <c r="Q86" s="139"/>
      <c r="R86" s="139">
        <f t="shared" si="3"/>
        <v>9552863</v>
      </c>
      <c r="S86" s="32"/>
      <c r="T86" s="212"/>
      <c r="U86" s="133"/>
      <c r="V86" s="189"/>
    </row>
    <row r="87" spans="1:22" ht="30.75">
      <c r="A87" s="110" t="s">
        <v>388</v>
      </c>
      <c r="B87" s="137" t="s">
        <v>174</v>
      </c>
      <c r="C87" s="138"/>
      <c r="D87" s="139">
        <v>1079</v>
      </c>
      <c r="E87" s="138"/>
      <c r="F87" s="139">
        <v>59935538</v>
      </c>
      <c r="G87" s="110"/>
      <c r="H87" s="139">
        <v>68365220</v>
      </c>
      <c r="I87" s="138"/>
      <c r="J87" s="139">
        <f t="shared" si="4"/>
        <v>-8429682</v>
      </c>
      <c r="K87" s="139"/>
      <c r="L87" s="110">
        <v>4201</v>
      </c>
      <c r="M87" s="139"/>
      <c r="N87" s="139">
        <v>238892759</v>
      </c>
      <c r="O87" s="138"/>
      <c r="P87" s="139">
        <v>266181814</v>
      </c>
      <c r="Q87" s="139"/>
      <c r="R87" s="139">
        <f t="shared" si="3"/>
        <v>-27289055</v>
      </c>
      <c r="S87" s="32"/>
      <c r="T87" s="212"/>
      <c r="U87" s="133"/>
      <c r="V87" s="189"/>
    </row>
    <row r="88" spans="1:22" ht="30.75">
      <c r="A88" s="110" t="s">
        <v>389</v>
      </c>
      <c r="B88" s="137" t="s">
        <v>179</v>
      </c>
      <c r="C88" s="138"/>
      <c r="D88" s="139">
        <v>10137</v>
      </c>
      <c r="E88" s="138"/>
      <c r="F88" s="139">
        <v>33381905</v>
      </c>
      <c r="G88" s="110"/>
      <c r="H88" s="139">
        <v>31033416</v>
      </c>
      <c r="I88" s="138"/>
      <c r="J88" s="139">
        <f t="shared" si="4"/>
        <v>2348489</v>
      </c>
      <c r="K88" s="139"/>
      <c r="L88" s="110">
        <v>117141</v>
      </c>
      <c r="M88" s="139"/>
      <c r="N88" s="139">
        <v>419908025</v>
      </c>
      <c r="O88" s="138"/>
      <c r="P88" s="139">
        <v>358651226</v>
      </c>
      <c r="Q88" s="139"/>
      <c r="R88" s="139">
        <f t="shared" si="3"/>
        <v>61256799</v>
      </c>
      <c r="S88" s="32"/>
      <c r="T88" s="212"/>
      <c r="U88" s="133"/>
      <c r="V88" s="189"/>
    </row>
    <row r="89" spans="1:22" ht="30.75">
      <c r="A89" s="110" t="s">
        <v>390</v>
      </c>
      <c r="B89" s="137" t="s">
        <v>155</v>
      </c>
      <c r="C89" s="138"/>
      <c r="D89" s="139">
        <v>6364</v>
      </c>
      <c r="E89" s="138"/>
      <c r="F89" s="139">
        <v>59130849</v>
      </c>
      <c r="G89" s="110"/>
      <c r="H89" s="139">
        <v>64519815</v>
      </c>
      <c r="I89" s="138"/>
      <c r="J89" s="139">
        <f t="shared" si="4"/>
        <v>-5388966</v>
      </c>
      <c r="K89" s="139"/>
      <c r="L89" s="110">
        <v>23063</v>
      </c>
      <c r="M89" s="139"/>
      <c r="N89" s="139">
        <v>238282169</v>
      </c>
      <c r="O89" s="138"/>
      <c r="P89" s="139">
        <v>248361104</v>
      </c>
      <c r="Q89" s="139"/>
      <c r="R89" s="139">
        <f t="shared" si="3"/>
        <v>-10078935</v>
      </c>
      <c r="S89" s="32"/>
      <c r="T89" s="212"/>
      <c r="U89" s="133"/>
      <c r="V89" s="189"/>
    </row>
    <row r="90" spans="1:22" ht="30.75">
      <c r="A90" s="110" t="s">
        <v>391</v>
      </c>
      <c r="B90" s="137" t="s">
        <v>221</v>
      </c>
      <c r="C90" s="138"/>
      <c r="D90" s="139">
        <v>730</v>
      </c>
      <c r="E90" s="138"/>
      <c r="F90" s="139">
        <v>27180954</v>
      </c>
      <c r="G90" s="110"/>
      <c r="H90" s="139">
        <v>29501978</v>
      </c>
      <c r="I90" s="138"/>
      <c r="J90" s="139">
        <f t="shared" si="4"/>
        <v>-2321024</v>
      </c>
      <c r="K90" s="139"/>
      <c r="L90" s="110">
        <v>2252</v>
      </c>
      <c r="M90" s="139"/>
      <c r="N90" s="139">
        <v>91944352</v>
      </c>
      <c r="O90" s="138"/>
      <c r="P90" s="139">
        <v>91015650</v>
      </c>
      <c r="Q90" s="139"/>
      <c r="R90" s="139">
        <f t="shared" si="3"/>
        <v>928702</v>
      </c>
      <c r="S90" s="32"/>
      <c r="T90" s="212"/>
      <c r="U90" s="133"/>
      <c r="V90" s="189"/>
    </row>
    <row r="91" spans="1:22" ht="30.75">
      <c r="A91" s="110" t="s">
        <v>392</v>
      </c>
      <c r="B91" s="137" t="s">
        <v>134</v>
      </c>
      <c r="C91" s="138"/>
      <c r="D91" s="139">
        <v>2745</v>
      </c>
      <c r="E91" s="138"/>
      <c r="F91" s="139">
        <v>34797408</v>
      </c>
      <c r="G91" s="110"/>
      <c r="H91" s="139">
        <v>42105893</v>
      </c>
      <c r="I91" s="138"/>
      <c r="J91" s="139">
        <f t="shared" si="4"/>
        <v>-7308485</v>
      </c>
      <c r="K91" s="139"/>
      <c r="L91" s="110">
        <v>9736</v>
      </c>
      <c r="M91" s="139"/>
      <c r="N91" s="139">
        <v>140443152</v>
      </c>
      <c r="O91" s="138"/>
      <c r="P91" s="139">
        <v>149370864</v>
      </c>
      <c r="Q91" s="139"/>
      <c r="R91" s="139">
        <f t="shared" si="3"/>
        <v>-8927712</v>
      </c>
      <c r="S91" s="32"/>
      <c r="T91" s="212"/>
      <c r="U91" s="133"/>
      <c r="V91" s="189"/>
    </row>
    <row r="92" spans="1:22" ht="30.75">
      <c r="A92" s="110" t="s">
        <v>393</v>
      </c>
      <c r="B92" s="137" t="s">
        <v>115</v>
      </c>
      <c r="C92" s="138"/>
      <c r="D92" s="139">
        <v>11322</v>
      </c>
      <c r="E92" s="138"/>
      <c r="F92" s="139">
        <v>37652888</v>
      </c>
      <c r="G92" s="110"/>
      <c r="H92" s="139">
        <v>37590391</v>
      </c>
      <c r="I92" s="138"/>
      <c r="J92" s="139">
        <f t="shared" si="4"/>
        <v>62497</v>
      </c>
      <c r="K92" s="139"/>
      <c r="L92" s="110">
        <v>52619</v>
      </c>
      <c r="M92" s="139"/>
      <c r="N92" s="139">
        <v>185070487</v>
      </c>
      <c r="O92" s="138"/>
      <c r="P92" s="139">
        <v>174721992</v>
      </c>
      <c r="Q92" s="139"/>
      <c r="R92" s="139">
        <f t="shared" si="3"/>
        <v>10348495</v>
      </c>
      <c r="S92" s="32"/>
      <c r="T92" s="212"/>
      <c r="U92" s="133"/>
      <c r="V92" s="189"/>
    </row>
    <row r="93" spans="1:22" ht="30.75">
      <c r="A93" s="110" t="s">
        <v>394</v>
      </c>
      <c r="B93" s="137" t="s">
        <v>163</v>
      </c>
      <c r="C93" s="138"/>
      <c r="D93" s="139">
        <v>1153</v>
      </c>
      <c r="E93" s="138"/>
      <c r="F93" s="139">
        <v>13816269</v>
      </c>
      <c r="G93" s="110"/>
      <c r="H93" s="139">
        <v>18955641</v>
      </c>
      <c r="I93" s="138"/>
      <c r="J93" s="139">
        <f t="shared" si="4"/>
        <v>-5139372</v>
      </c>
      <c r="K93" s="139"/>
      <c r="L93" s="110">
        <v>7280</v>
      </c>
      <c r="M93" s="139"/>
      <c r="N93" s="139">
        <v>115509635</v>
      </c>
      <c r="O93" s="138"/>
      <c r="P93" s="139">
        <v>119718345</v>
      </c>
      <c r="Q93" s="139"/>
      <c r="R93" s="139">
        <f t="shared" si="3"/>
        <v>-4208710</v>
      </c>
      <c r="S93" s="32"/>
      <c r="T93" s="212"/>
      <c r="U93" s="133"/>
      <c r="V93" s="189"/>
    </row>
    <row r="94" spans="1:22" ht="30.75">
      <c r="A94" s="110" t="s">
        <v>395</v>
      </c>
      <c r="B94" s="137" t="s">
        <v>108</v>
      </c>
      <c r="C94" s="138"/>
      <c r="D94" s="139"/>
      <c r="E94" s="138"/>
      <c r="F94" s="139"/>
      <c r="G94" s="110"/>
      <c r="H94" s="139">
        <v>0</v>
      </c>
      <c r="I94" s="138"/>
      <c r="J94" s="139">
        <f t="shared" si="4"/>
        <v>0</v>
      </c>
      <c r="K94" s="139"/>
      <c r="L94" s="110">
        <v>15947</v>
      </c>
      <c r="M94" s="139"/>
      <c r="N94" s="139">
        <v>336555268</v>
      </c>
      <c r="O94" s="138"/>
      <c r="P94" s="139">
        <v>327170596</v>
      </c>
      <c r="Q94" s="139"/>
      <c r="R94" s="139">
        <f t="shared" si="3"/>
        <v>9384672</v>
      </c>
      <c r="S94" s="32"/>
      <c r="T94" s="212"/>
      <c r="U94" s="133"/>
      <c r="V94" s="189"/>
    </row>
    <row r="95" spans="1:22" ht="30.75">
      <c r="A95" s="110" t="s">
        <v>396</v>
      </c>
      <c r="B95" s="137" t="s">
        <v>239</v>
      </c>
      <c r="C95" s="138"/>
      <c r="D95" s="139">
        <v>3350</v>
      </c>
      <c r="E95" s="138"/>
      <c r="F95" s="139">
        <v>10569639</v>
      </c>
      <c r="G95" s="110"/>
      <c r="H95" s="139">
        <v>15045985</v>
      </c>
      <c r="I95" s="138"/>
      <c r="J95" s="139">
        <f t="shared" si="4"/>
        <v>-4476346</v>
      </c>
      <c r="K95" s="139"/>
      <c r="L95" s="110">
        <v>37138</v>
      </c>
      <c r="M95" s="139"/>
      <c r="N95" s="139">
        <v>150774024</v>
      </c>
      <c r="O95" s="138"/>
      <c r="P95" s="139">
        <v>166833100</v>
      </c>
      <c r="Q95" s="139"/>
      <c r="R95" s="139">
        <f t="shared" si="3"/>
        <v>-16059076</v>
      </c>
      <c r="S95" s="32"/>
      <c r="T95" s="212"/>
      <c r="U95" s="133"/>
      <c r="V95" s="189"/>
    </row>
    <row r="96" spans="1:22" ht="30.75">
      <c r="A96" s="110" t="s">
        <v>397</v>
      </c>
      <c r="B96" s="137" t="s">
        <v>112</v>
      </c>
      <c r="C96" s="138"/>
      <c r="D96" s="139">
        <v>1460</v>
      </c>
      <c r="E96" s="138"/>
      <c r="F96" s="139">
        <v>9854421</v>
      </c>
      <c r="G96" s="110"/>
      <c r="H96" s="139">
        <v>12548217</v>
      </c>
      <c r="I96" s="138"/>
      <c r="J96" s="139">
        <f t="shared" si="4"/>
        <v>-2693796</v>
      </c>
      <c r="K96" s="139"/>
      <c r="L96" s="110">
        <v>14766</v>
      </c>
      <c r="M96" s="139"/>
      <c r="N96" s="139">
        <v>119997315</v>
      </c>
      <c r="O96" s="138"/>
      <c r="P96" s="139">
        <v>127010493</v>
      </c>
      <c r="Q96" s="139"/>
      <c r="R96" s="139">
        <f t="shared" si="3"/>
        <v>-7013178</v>
      </c>
      <c r="S96" s="32"/>
      <c r="T96" s="212"/>
      <c r="U96" s="133"/>
      <c r="V96" s="189"/>
    </row>
    <row r="97" spans="1:22" ht="30.75">
      <c r="A97" s="110" t="s">
        <v>398</v>
      </c>
      <c r="B97" s="137" t="s">
        <v>110</v>
      </c>
      <c r="C97" s="138"/>
      <c r="D97" s="139">
        <v>2741</v>
      </c>
      <c r="E97" s="138"/>
      <c r="F97" s="139">
        <v>26927941</v>
      </c>
      <c r="G97" s="110"/>
      <c r="H97" s="139">
        <v>35017574</v>
      </c>
      <c r="I97" s="138"/>
      <c r="J97" s="139">
        <f t="shared" si="4"/>
        <v>-8089633</v>
      </c>
      <c r="K97" s="139"/>
      <c r="L97" s="110">
        <v>11320</v>
      </c>
      <c r="M97" s="139"/>
      <c r="N97" s="139">
        <v>125362656</v>
      </c>
      <c r="O97" s="138"/>
      <c r="P97" s="139">
        <v>144605726</v>
      </c>
      <c r="Q97" s="139"/>
      <c r="R97" s="139">
        <f t="shared" si="3"/>
        <v>-19243070</v>
      </c>
      <c r="S97" s="32"/>
      <c r="T97" s="212"/>
      <c r="U97" s="133"/>
      <c r="V97" s="189"/>
    </row>
    <row r="98" spans="1:22" ht="30.75">
      <c r="A98" s="110" t="s">
        <v>399</v>
      </c>
      <c r="B98" s="137" t="s">
        <v>162</v>
      </c>
      <c r="C98" s="138"/>
      <c r="D98" s="139">
        <v>9598</v>
      </c>
      <c r="E98" s="138"/>
      <c r="F98" s="139">
        <v>50253176</v>
      </c>
      <c r="G98" s="110"/>
      <c r="H98" s="139">
        <v>65651045</v>
      </c>
      <c r="I98" s="138"/>
      <c r="J98" s="139">
        <f t="shared" si="4"/>
        <v>-15397869</v>
      </c>
      <c r="K98" s="139"/>
      <c r="L98" s="110">
        <v>48602</v>
      </c>
      <c r="M98" s="139"/>
      <c r="N98" s="139">
        <v>294168368</v>
      </c>
      <c r="O98" s="138"/>
      <c r="P98" s="139">
        <v>332441172</v>
      </c>
      <c r="Q98" s="139"/>
      <c r="R98" s="139">
        <f t="shared" si="3"/>
        <v>-38272804</v>
      </c>
      <c r="S98" s="32"/>
      <c r="T98" s="212"/>
      <c r="U98" s="133"/>
      <c r="V98" s="189"/>
    </row>
    <row r="99" spans="1:22" ht="30.75">
      <c r="A99" s="110" t="s">
        <v>400</v>
      </c>
      <c r="B99" s="137" t="s">
        <v>173</v>
      </c>
      <c r="C99" s="138"/>
      <c r="D99" s="139">
        <v>31537</v>
      </c>
      <c r="E99" s="138"/>
      <c r="F99" s="139">
        <v>1806116042</v>
      </c>
      <c r="G99" s="110"/>
      <c r="H99" s="139">
        <v>1656303172</v>
      </c>
      <c r="I99" s="138"/>
      <c r="J99" s="139">
        <f t="shared" si="4"/>
        <v>149812870</v>
      </c>
      <c r="K99" s="139"/>
      <c r="L99" s="110">
        <v>34015</v>
      </c>
      <c r="M99" s="139"/>
      <c r="N99" s="139">
        <v>1952324596</v>
      </c>
      <c r="O99" s="138"/>
      <c r="P99" s="139">
        <v>1786448496</v>
      </c>
      <c r="Q99" s="139"/>
      <c r="R99" s="139">
        <f t="shared" si="3"/>
        <v>165876100</v>
      </c>
      <c r="S99" s="32"/>
      <c r="T99" s="212"/>
      <c r="U99" s="133"/>
      <c r="V99" s="189"/>
    </row>
    <row r="100" spans="1:22" ht="30.75">
      <c r="A100" s="110" t="s">
        <v>402</v>
      </c>
      <c r="B100" s="137" t="s">
        <v>211</v>
      </c>
      <c r="C100" s="138"/>
      <c r="D100" s="139">
        <v>24894</v>
      </c>
      <c r="E100" s="138"/>
      <c r="F100" s="139">
        <v>72099672</v>
      </c>
      <c r="G100" s="110"/>
      <c r="H100" s="139">
        <v>94689530</v>
      </c>
      <c r="I100" s="138"/>
      <c r="J100" s="139">
        <f t="shared" si="4"/>
        <v>-22589858</v>
      </c>
      <c r="K100" s="139"/>
      <c r="L100" s="110">
        <v>109879</v>
      </c>
      <c r="M100" s="139"/>
      <c r="N100" s="139">
        <v>352200927</v>
      </c>
      <c r="O100" s="138"/>
      <c r="P100" s="139">
        <v>418041107</v>
      </c>
      <c r="Q100" s="139"/>
      <c r="R100" s="139">
        <f t="shared" si="3"/>
        <v>-65840180</v>
      </c>
      <c r="S100" s="32"/>
      <c r="T100" s="212"/>
      <c r="U100" s="133"/>
      <c r="V100" s="189"/>
    </row>
    <row r="101" spans="1:22" ht="30.75">
      <c r="A101" s="110" t="s">
        <v>403</v>
      </c>
      <c r="B101" s="137" t="s">
        <v>218</v>
      </c>
      <c r="C101" s="138"/>
      <c r="D101" s="139">
        <v>2986</v>
      </c>
      <c r="E101" s="138"/>
      <c r="F101" s="139">
        <v>35133497</v>
      </c>
      <c r="G101" s="110"/>
      <c r="H101" s="139">
        <v>47678085</v>
      </c>
      <c r="I101" s="138"/>
      <c r="J101" s="139">
        <f t="shared" si="4"/>
        <v>-12544588</v>
      </c>
      <c r="K101" s="139"/>
      <c r="L101" s="110">
        <v>12356</v>
      </c>
      <c r="M101" s="139"/>
      <c r="N101" s="139">
        <v>170800487</v>
      </c>
      <c r="O101" s="138"/>
      <c r="P101" s="139">
        <v>197309807</v>
      </c>
      <c r="Q101" s="139"/>
      <c r="R101" s="139">
        <f t="shared" si="3"/>
        <v>-26509320</v>
      </c>
      <c r="S101" s="32"/>
      <c r="T101" s="212"/>
      <c r="U101" s="133"/>
      <c r="V101" s="189"/>
    </row>
    <row r="102" spans="1:22" ht="30.75">
      <c r="A102" s="110" t="s">
        <v>404</v>
      </c>
      <c r="B102" s="137" t="s">
        <v>111</v>
      </c>
      <c r="C102" s="138"/>
      <c r="D102" s="139">
        <v>3508</v>
      </c>
      <c r="E102" s="138"/>
      <c r="F102" s="139">
        <v>13174375</v>
      </c>
      <c r="G102" s="110"/>
      <c r="H102" s="139">
        <v>16605205</v>
      </c>
      <c r="I102" s="138"/>
      <c r="J102" s="139">
        <f t="shared" si="4"/>
        <v>-3430830</v>
      </c>
      <c r="K102" s="139"/>
      <c r="L102" s="110">
        <v>33964</v>
      </c>
      <c r="M102" s="139"/>
      <c r="N102" s="139">
        <v>155643086</v>
      </c>
      <c r="O102" s="138"/>
      <c r="P102" s="139">
        <v>160819344</v>
      </c>
      <c r="Q102" s="139"/>
      <c r="R102" s="139">
        <f t="shared" si="3"/>
        <v>-5176258</v>
      </c>
      <c r="S102" s="32"/>
      <c r="T102" s="212"/>
      <c r="U102" s="133"/>
      <c r="V102" s="189"/>
    </row>
    <row r="103" spans="1:22" ht="30.75">
      <c r="A103" s="110" t="s">
        <v>405</v>
      </c>
      <c r="B103" s="137" t="s">
        <v>129</v>
      </c>
      <c r="C103" s="138"/>
      <c r="D103" s="139">
        <v>13741</v>
      </c>
      <c r="E103" s="138"/>
      <c r="F103" s="139">
        <v>67512482</v>
      </c>
      <c r="G103" s="110"/>
      <c r="H103" s="139">
        <v>72415533</v>
      </c>
      <c r="I103" s="138"/>
      <c r="J103" s="139">
        <f t="shared" si="4"/>
        <v>-4903051</v>
      </c>
      <c r="K103" s="139"/>
      <c r="L103" s="110">
        <v>51215</v>
      </c>
      <c r="M103" s="139"/>
      <c r="N103" s="139">
        <v>285894975</v>
      </c>
      <c r="O103" s="138"/>
      <c r="P103" s="139">
        <v>293018680</v>
      </c>
      <c r="Q103" s="139"/>
      <c r="R103" s="139">
        <f t="shared" si="3"/>
        <v>-7123705</v>
      </c>
      <c r="S103" s="32"/>
      <c r="T103" s="212"/>
      <c r="U103" s="133"/>
      <c r="V103" s="189"/>
    </row>
    <row r="104" spans="1:22" ht="30.75">
      <c r="A104" s="110" t="s">
        <v>406</v>
      </c>
      <c r="B104" s="137" t="s">
        <v>202</v>
      </c>
      <c r="C104" s="138"/>
      <c r="D104" s="139">
        <v>1690291</v>
      </c>
      <c r="E104" s="138"/>
      <c r="F104" s="139">
        <v>18572605842</v>
      </c>
      <c r="G104" s="110"/>
      <c r="H104" s="139">
        <v>19279650550</v>
      </c>
      <c r="I104" s="138"/>
      <c r="J104" s="139">
        <f t="shared" si="4"/>
        <v>-707044708</v>
      </c>
      <c r="K104" s="139"/>
      <c r="L104" s="110">
        <v>1741399</v>
      </c>
      <c r="M104" s="139"/>
      <c r="N104" s="139">
        <v>19131320425</v>
      </c>
      <c r="O104" s="138"/>
      <c r="P104" s="139">
        <v>19862752005</v>
      </c>
      <c r="Q104" s="139"/>
      <c r="R104" s="139">
        <f t="shared" ref="R104:R135" si="5">N104-P104</f>
        <v>-731431580</v>
      </c>
      <c r="S104" s="32"/>
      <c r="T104" s="212"/>
      <c r="U104" s="133"/>
      <c r="V104" s="189"/>
    </row>
    <row r="105" spans="1:22" ht="30.75">
      <c r="A105" s="110" t="s">
        <v>407</v>
      </c>
      <c r="B105" s="137" t="s">
        <v>147</v>
      </c>
      <c r="C105" s="138"/>
      <c r="D105" s="139">
        <v>1738</v>
      </c>
      <c r="E105" s="138"/>
      <c r="F105" s="139">
        <v>31395078</v>
      </c>
      <c r="G105" s="110"/>
      <c r="H105" s="139">
        <v>35831889</v>
      </c>
      <c r="I105" s="138"/>
      <c r="J105" s="139">
        <f t="shared" si="4"/>
        <v>-4436811</v>
      </c>
      <c r="K105" s="139"/>
      <c r="L105" s="110">
        <v>6077</v>
      </c>
      <c r="M105" s="139"/>
      <c r="N105" s="139">
        <v>117454058</v>
      </c>
      <c r="O105" s="138"/>
      <c r="P105" s="139">
        <v>125391778</v>
      </c>
      <c r="Q105" s="139"/>
      <c r="R105" s="139">
        <f t="shared" si="5"/>
        <v>-7937720</v>
      </c>
      <c r="S105" s="32"/>
      <c r="T105" s="212"/>
      <c r="U105" s="133"/>
      <c r="V105" s="189"/>
    </row>
    <row r="106" spans="1:22" ht="30.75">
      <c r="A106" s="110" t="s">
        <v>408</v>
      </c>
      <c r="B106" s="137" t="s">
        <v>169</v>
      </c>
      <c r="C106" s="138"/>
      <c r="D106" s="139">
        <v>10661</v>
      </c>
      <c r="E106" s="138"/>
      <c r="F106" s="139">
        <v>27023799</v>
      </c>
      <c r="G106" s="110"/>
      <c r="H106" s="139">
        <v>33225035</v>
      </c>
      <c r="I106" s="138"/>
      <c r="J106" s="139">
        <f t="shared" si="4"/>
        <v>-6201236</v>
      </c>
      <c r="K106" s="139"/>
      <c r="L106" s="110">
        <v>145599</v>
      </c>
      <c r="M106" s="139"/>
      <c r="N106" s="139">
        <v>456470397</v>
      </c>
      <c r="O106" s="138"/>
      <c r="P106" s="139">
        <v>453995096</v>
      </c>
      <c r="Q106" s="139"/>
      <c r="R106" s="139">
        <f t="shared" si="5"/>
        <v>2475301</v>
      </c>
      <c r="S106" s="32"/>
      <c r="T106" s="212"/>
      <c r="U106" s="133"/>
      <c r="V106" s="189"/>
    </row>
    <row r="107" spans="1:22" ht="30.75">
      <c r="A107" s="110" t="s">
        <v>410</v>
      </c>
      <c r="B107" s="137" t="s">
        <v>148</v>
      </c>
      <c r="C107" s="138"/>
      <c r="D107" s="139"/>
      <c r="E107" s="138"/>
      <c r="F107" s="139"/>
      <c r="G107" s="110"/>
      <c r="H107" s="139">
        <v>0</v>
      </c>
      <c r="I107" s="138"/>
      <c r="J107" s="139">
        <f t="shared" si="4"/>
        <v>0</v>
      </c>
      <c r="K107" s="139"/>
      <c r="L107" s="110">
        <v>85754</v>
      </c>
      <c r="M107" s="139"/>
      <c r="N107" s="139">
        <v>234032296</v>
      </c>
      <c r="O107" s="138"/>
      <c r="P107" s="139">
        <v>251945191</v>
      </c>
      <c r="Q107" s="139"/>
      <c r="R107" s="139">
        <f t="shared" si="5"/>
        <v>-17912895</v>
      </c>
      <c r="S107" s="32"/>
      <c r="T107" s="212"/>
      <c r="U107" s="133"/>
      <c r="V107" s="189"/>
    </row>
    <row r="108" spans="1:22" ht="30.75">
      <c r="A108" s="110" t="s">
        <v>411</v>
      </c>
      <c r="B108" s="137" t="s">
        <v>233</v>
      </c>
      <c r="C108" s="138"/>
      <c r="D108" s="139">
        <v>14069</v>
      </c>
      <c r="E108" s="138"/>
      <c r="F108" s="139">
        <v>53953681</v>
      </c>
      <c r="G108" s="110"/>
      <c r="H108" s="139">
        <v>71369195</v>
      </c>
      <c r="I108" s="138"/>
      <c r="J108" s="139">
        <f t="shared" si="4"/>
        <v>-17415514</v>
      </c>
      <c r="K108" s="139"/>
      <c r="L108" s="110">
        <v>65658</v>
      </c>
      <c r="M108" s="139"/>
      <c r="N108" s="139">
        <v>287433981</v>
      </c>
      <c r="O108" s="138"/>
      <c r="P108" s="139">
        <v>333260050</v>
      </c>
      <c r="Q108" s="139"/>
      <c r="R108" s="139">
        <f t="shared" si="5"/>
        <v>-45826069</v>
      </c>
      <c r="S108" s="32"/>
      <c r="T108" s="212"/>
      <c r="U108" s="133"/>
      <c r="V108" s="189"/>
    </row>
    <row r="109" spans="1:22" ht="30.75">
      <c r="A109" s="110" t="s">
        <v>412</v>
      </c>
      <c r="B109" s="137" t="s">
        <v>238</v>
      </c>
      <c r="C109" s="138"/>
      <c r="D109" s="139">
        <v>1798</v>
      </c>
      <c r="E109" s="138"/>
      <c r="F109" s="139">
        <v>40409326</v>
      </c>
      <c r="G109" s="110"/>
      <c r="H109" s="139">
        <v>44702862</v>
      </c>
      <c r="I109" s="138"/>
      <c r="J109" s="139">
        <f t="shared" si="4"/>
        <v>-4293536</v>
      </c>
      <c r="K109" s="139"/>
      <c r="L109" s="110">
        <v>7964</v>
      </c>
      <c r="M109" s="139"/>
      <c r="N109" s="139">
        <v>174034052</v>
      </c>
      <c r="O109" s="138"/>
      <c r="P109" s="139">
        <v>197995905</v>
      </c>
      <c r="Q109" s="139"/>
      <c r="R109" s="139">
        <f t="shared" si="5"/>
        <v>-23961853</v>
      </c>
      <c r="S109" s="32"/>
      <c r="T109" s="212"/>
      <c r="U109" s="133"/>
      <c r="V109" s="189"/>
    </row>
    <row r="110" spans="1:22" ht="30.75">
      <c r="A110" s="110" t="s">
        <v>413</v>
      </c>
      <c r="B110" s="137" t="s">
        <v>219</v>
      </c>
      <c r="C110" s="138"/>
      <c r="D110" s="139">
        <v>5986</v>
      </c>
      <c r="E110" s="138"/>
      <c r="F110" s="139">
        <v>34305887</v>
      </c>
      <c r="G110" s="110"/>
      <c r="H110" s="139">
        <v>45835331</v>
      </c>
      <c r="I110" s="138"/>
      <c r="J110" s="139">
        <f t="shared" si="4"/>
        <v>-11529444</v>
      </c>
      <c r="K110" s="139"/>
      <c r="L110" s="110">
        <v>23553</v>
      </c>
      <c r="M110" s="139"/>
      <c r="N110" s="139">
        <v>158353963</v>
      </c>
      <c r="O110" s="138"/>
      <c r="P110" s="139">
        <v>180496458</v>
      </c>
      <c r="Q110" s="139"/>
      <c r="R110" s="139">
        <f t="shared" si="5"/>
        <v>-22142495</v>
      </c>
      <c r="S110" s="32"/>
      <c r="T110" s="212"/>
      <c r="U110" s="133"/>
      <c r="V110" s="189"/>
    </row>
    <row r="111" spans="1:22" ht="30.75">
      <c r="A111" s="110" t="s">
        <v>414</v>
      </c>
      <c r="B111" s="137" t="s">
        <v>124</v>
      </c>
      <c r="C111" s="138"/>
      <c r="D111" s="139">
        <v>6674</v>
      </c>
      <c r="E111" s="138"/>
      <c r="F111" s="139">
        <v>21401429</v>
      </c>
      <c r="G111" s="110"/>
      <c r="H111" s="139">
        <v>26893626</v>
      </c>
      <c r="I111" s="138"/>
      <c r="J111" s="139">
        <f t="shared" si="4"/>
        <v>-5492197</v>
      </c>
      <c r="K111" s="139"/>
      <c r="L111" s="110">
        <v>44141</v>
      </c>
      <c r="M111" s="139"/>
      <c r="N111" s="139">
        <v>159097272</v>
      </c>
      <c r="O111" s="138"/>
      <c r="P111" s="139">
        <v>177881628</v>
      </c>
      <c r="Q111" s="139"/>
      <c r="R111" s="139">
        <f t="shared" si="5"/>
        <v>-18784356</v>
      </c>
      <c r="S111" s="32"/>
      <c r="T111" s="212"/>
      <c r="U111" s="133"/>
      <c r="V111" s="189"/>
    </row>
    <row r="112" spans="1:22" ht="30.75">
      <c r="A112" s="110" t="s">
        <v>415</v>
      </c>
      <c r="B112" s="137" t="s">
        <v>172</v>
      </c>
      <c r="C112" s="138"/>
      <c r="D112" s="139">
        <v>2437</v>
      </c>
      <c r="E112" s="138"/>
      <c r="F112" s="139">
        <v>56302029</v>
      </c>
      <c r="G112" s="110"/>
      <c r="H112" s="139">
        <v>60407050</v>
      </c>
      <c r="I112" s="138"/>
      <c r="J112" s="139">
        <f t="shared" si="4"/>
        <v>-4105021</v>
      </c>
      <c r="K112" s="139"/>
      <c r="L112" s="110">
        <v>11891</v>
      </c>
      <c r="M112" s="139"/>
      <c r="N112" s="139">
        <v>280609228</v>
      </c>
      <c r="O112" s="138"/>
      <c r="P112" s="139">
        <v>294819415</v>
      </c>
      <c r="Q112" s="139"/>
      <c r="R112" s="139">
        <f t="shared" si="5"/>
        <v>-14210187</v>
      </c>
      <c r="S112" s="32"/>
      <c r="T112" s="212"/>
      <c r="U112" s="133"/>
      <c r="V112" s="189"/>
    </row>
    <row r="113" spans="1:22" ht="30.75">
      <c r="A113" s="110" t="s">
        <v>416</v>
      </c>
      <c r="B113" s="137" t="s">
        <v>175</v>
      </c>
      <c r="C113" s="138"/>
      <c r="D113" s="139"/>
      <c r="E113" s="138"/>
      <c r="F113" s="139"/>
      <c r="G113" s="110"/>
      <c r="H113" s="139">
        <v>0</v>
      </c>
      <c r="I113" s="138"/>
      <c r="J113" s="139">
        <f t="shared" si="4"/>
        <v>0</v>
      </c>
      <c r="K113" s="139"/>
      <c r="L113" s="110">
        <v>14911</v>
      </c>
      <c r="M113" s="139"/>
      <c r="N113" s="139">
        <v>118630156</v>
      </c>
      <c r="O113" s="138"/>
      <c r="P113" s="139">
        <v>125511735</v>
      </c>
      <c r="Q113" s="139"/>
      <c r="R113" s="139">
        <f t="shared" si="5"/>
        <v>-6881579</v>
      </c>
      <c r="S113" s="32"/>
      <c r="T113" s="212"/>
      <c r="U113" s="133"/>
      <c r="V113" s="189"/>
    </row>
    <row r="114" spans="1:22" ht="30.75">
      <c r="A114" s="110" t="s">
        <v>417</v>
      </c>
      <c r="B114" s="137" t="s">
        <v>104</v>
      </c>
      <c r="C114" s="138"/>
      <c r="D114" s="139">
        <v>1603</v>
      </c>
      <c r="E114" s="138"/>
      <c r="F114" s="139">
        <v>7807968</v>
      </c>
      <c r="G114" s="110"/>
      <c r="H114" s="139">
        <v>7971745</v>
      </c>
      <c r="I114" s="138"/>
      <c r="J114" s="139">
        <f t="shared" si="4"/>
        <v>-163777</v>
      </c>
      <c r="K114" s="139"/>
      <c r="L114" s="110">
        <v>30583</v>
      </c>
      <c r="M114" s="139"/>
      <c r="N114" s="139">
        <v>151157591</v>
      </c>
      <c r="O114" s="138"/>
      <c r="P114" s="139">
        <v>152053910</v>
      </c>
      <c r="Q114" s="139"/>
      <c r="R114" s="139">
        <f t="shared" si="5"/>
        <v>-896319</v>
      </c>
      <c r="S114" s="32"/>
      <c r="T114" s="212"/>
      <c r="U114" s="133"/>
      <c r="V114" s="189"/>
    </row>
    <row r="115" spans="1:22" ht="30.75">
      <c r="A115" s="110" t="s">
        <v>418</v>
      </c>
      <c r="B115" s="137" t="s">
        <v>234</v>
      </c>
      <c r="C115" s="138"/>
      <c r="D115" s="139">
        <v>1669</v>
      </c>
      <c r="E115" s="138"/>
      <c r="F115" s="139">
        <v>12546543</v>
      </c>
      <c r="G115" s="110"/>
      <c r="H115" s="139">
        <v>13948510</v>
      </c>
      <c r="I115" s="138"/>
      <c r="J115" s="139">
        <f t="shared" si="4"/>
        <v>-1401967</v>
      </c>
      <c r="K115" s="139"/>
      <c r="L115" s="110">
        <v>20151</v>
      </c>
      <c r="M115" s="139"/>
      <c r="N115" s="139">
        <v>178240237</v>
      </c>
      <c r="O115" s="138"/>
      <c r="P115" s="139">
        <v>168548868</v>
      </c>
      <c r="Q115" s="139"/>
      <c r="R115" s="139">
        <f t="shared" si="5"/>
        <v>9691369</v>
      </c>
      <c r="S115" s="32"/>
      <c r="T115" s="212"/>
      <c r="U115" s="133"/>
      <c r="V115" s="189"/>
    </row>
    <row r="116" spans="1:22" ht="30.75">
      <c r="A116" s="110" t="s">
        <v>419</v>
      </c>
      <c r="B116" s="137" t="s">
        <v>137</v>
      </c>
      <c r="C116" s="138"/>
      <c r="D116" s="139">
        <v>209</v>
      </c>
      <c r="E116" s="138"/>
      <c r="F116" s="139">
        <v>7207073</v>
      </c>
      <c r="G116" s="110"/>
      <c r="H116" s="139">
        <v>9988273</v>
      </c>
      <c r="I116" s="138"/>
      <c r="J116" s="139">
        <f t="shared" si="4"/>
        <v>-2781200</v>
      </c>
      <c r="K116" s="139"/>
      <c r="L116" s="110">
        <v>3303</v>
      </c>
      <c r="M116" s="139"/>
      <c r="N116" s="139">
        <v>142735050</v>
      </c>
      <c r="O116" s="138"/>
      <c r="P116" s="139">
        <v>157905569</v>
      </c>
      <c r="Q116" s="139"/>
      <c r="R116" s="139">
        <f t="shared" si="5"/>
        <v>-15170519</v>
      </c>
      <c r="S116" s="32"/>
      <c r="T116" s="212"/>
      <c r="U116" s="133"/>
      <c r="V116" s="189"/>
    </row>
    <row r="117" spans="1:22" ht="30.75">
      <c r="A117" s="110" t="s">
        <v>420</v>
      </c>
      <c r="B117" s="137" t="s">
        <v>160</v>
      </c>
      <c r="C117" s="138"/>
      <c r="D117" s="139">
        <v>29618</v>
      </c>
      <c r="E117" s="138"/>
      <c r="F117" s="139">
        <v>72343277</v>
      </c>
      <c r="G117" s="110"/>
      <c r="H117" s="139">
        <v>83424735</v>
      </c>
      <c r="I117" s="138"/>
      <c r="J117" s="139">
        <f t="shared" si="4"/>
        <v>-11081458</v>
      </c>
      <c r="K117" s="139"/>
      <c r="L117" s="110">
        <v>154708</v>
      </c>
      <c r="M117" s="139"/>
      <c r="N117" s="139">
        <v>405180424</v>
      </c>
      <c r="O117" s="138"/>
      <c r="P117" s="139">
        <v>435798135</v>
      </c>
      <c r="Q117" s="139"/>
      <c r="R117" s="139">
        <f t="shared" si="5"/>
        <v>-30617711</v>
      </c>
      <c r="S117" s="32"/>
      <c r="T117" s="212"/>
      <c r="U117" s="133"/>
      <c r="V117" s="189"/>
    </row>
    <row r="118" spans="1:22" ht="30.75">
      <c r="A118" s="110" t="s">
        <v>421</v>
      </c>
      <c r="B118" s="137" t="s">
        <v>192</v>
      </c>
      <c r="C118" s="138"/>
      <c r="D118" s="139">
        <v>1783</v>
      </c>
      <c r="E118" s="138"/>
      <c r="F118" s="139">
        <v>31614607</v>
      </c>
      <c r="G118" s="110"/>
      <c r="H118" s="139">
        <v>38545052</v>
      </c>
      <c r="I118" s="138"/>
      <c r="J118" s="139">
        <f t="shared" si="4"/>
        <v>-6930445</v>
      </c>
      <c r="K118" s="139"/>
      <c r="L118" s="110">
        <v>29536</v>
      </c>
      <c r="M118" s="139"/>
      <c r="N118" s="139">
        <v>559006710</v>
      </c>
      <c r="O118" s="138"/>
      <c r="P118" s="139">
        <v>638608704</v>
      </c>
      <c r="Q118" s="139"/>
      <c r="R118" s="139">
        <f t="shared" si="5"/>
        <v>-79601994</v>
      </c>
      <c r="S118" s="32"/>
      <c r="T118" s="212"/>
      <c r="U118" s="133"/>
      <c r="V118" s="189"/>
    </row>
    <row r="119" spans="1:22" ht="30.75">
      <c r="A119" s="110" t="s">
        <v>422</v>
      </c>
      <c r="B119" s="137" t="s">
        <v>188</v>
      </c>
      <c r="C119" s="138"/>
      <c r="D119" s="139">
        <v>1812</v>
      </c>
      <c r="E119" s="138"/>
      <c r="F119" s="139">
        <v>17010808</v>
      </c>
      <c r="G119" s="110"/>
      <c r="H119" s="139">
        <v>20530812</v>
      </c>
      <c r="I119" s="138"/>
      <c r="J119" s="139">
        <f t="shared" si="4"/>
        <v>-3520004</v>
      </c>
      <c r="K119" s="139"/>
      <c r="L119" s="110">
        <v>6250</v>
      </c>
      <c r="M119" s="139"/>
      <c r="N119" s="139">
        <v>65773011</v>
      </c>
      <c r="O119" s="138"/>
      <c r="P119" s="139">
        <v>70820646</v>
      </c>
      <c r="Q119" s="139"/>
      <c r="R119" s="139">
        <f t="shared" si="5"/>
        <v>-5047635</v>
      </c>
      <c r="S119" s="32"/>
      <c r="T119" s="212"/>
      <c r="U119" s="133"/>
      <c r="V119" s="189"/>
    </row>
    <row r="120" spans="1:22" ht="30.75">
      <c r="A120" s="110" t="s">
        <v>424</v>
      </c>
      <c r="B120" s="137" t="s">
        <v>229</v>
      </c>
      <c r="C120" s="138"/>
      <c r="D120" s="139">
        <v>16079</v>
      </c>
      <c r="E120" s="138"/>
      <c r="F120" s="139">
        <v>61578535</v>
      </c>
      <c r="G120" s="110"/>
      <c r="H120" s="139">
        <v>80511146</v>
      </c>
      <c r="I120" s="138"/>
      <c r="J120" s="139">
        <f t="shared" si="4"/>
        <v>-18932611</v>
      </c>
      <c r="K120" s="139"/>
      <c r="L120" s="110">
        <v>78295</v>
      </c>
      <c r="M120" s="139"/>
      <c r="N120" s="139">
        <v>352869956</v>
      </c>
      <c r="O120" s="138"/>
      <c r="P120" s="139">
        <v>392070430</v>
      </c>
      <c r="Q120" s="139"/>
      <c r="R120" s="139">
        <f t="shared" si="5"/>
        <v>-39200474</v>
      </c>
      <c r="S120" s="32"/>
      <c r="T120" s="212"/>
      <c r="U120" s="133"/>
      <c r="V120" s="189"/>
    </row>
    <row r="121" spans="1:22" ht="30.75">
      <c r="A121" s="110" t="s">
        <v>425</v>
      </c>
      <c r="B121" s="137" t="s">
        <v>203</v>
      </c>
      <c r="C121" s="138"/>
      <c r="D121" s="139">
        <v>846</v>
      </c>
      <c r="E121" s="138"/>
      <c r="F121" s="139">
        <v>16981813</v>
      </c>
      <c r="G121" s="110"/>
      <c r="H121" s="139">
        <v>16673144</v>
      </c>
      <c r="I121" s="138"/>
      <c r="J121" s="139">
        <f t="shared" si="4"/>
        <v>308669</v>
      </c>
      <c r="K121" s="139"/>
      <c r="L121" s="110">
        <v>8605</v>
      </c>
      <c r="M121" s="139"/>
      <c r="N121" s="139">
        <v>181065928</v>
      </c>
      <c r="O121" s="138"/>
      <c r="P121" s="139">
        <v>169651637</v>
      </c>
      <c r="Q121" s="139"/>
      <c r="R121" s="139">
        <f t="shared" si="5"/>
        <v>11414291</v>
      </c>
      <c r="S121" s="32"/>
      <c r="T121" s="212"/>
      <c r="U121" s="133"/>
      <c r="V121" s="189"/>
    </row>
    <row r="122" spans="1:22" ht="30.75">
      <c r="A122" s="110" t="s">
        <v>426</v>
      </c>
      <c r="B122" s="137" t="s">
        <v>227</v>
      </c>
      <c r="C122" s="138"/>
      <c r="D122" s="139">
        <v>54688</v>
      </c>
      <c r="E122" s="138"/>
      <c r="F122" s="139">
        <v>81277081</v>
      </c>
      <c r="G122" s="110"/>
      <c r="H122" s="139">
        <v>97838491</v>
      </c>
      <c r="I122" s="138"/>
      <c r="J122" s="139">
        <f t="shared" si="4"/>
        <v>-16561410</v>
      </c>
      <c r="K122" s="139"/>
      <c r="L122" s="110">
        <v>253642</v>
      </c>
      <c r="M122" s="139"/>
      <c r="N122" s="139">
        <v>413644534</v>
      </c>
      <c r="O122" s="138"/>
      <c r="P122" s="139">
        <v>453835065</v>
      </c>
      <c r="Q122" s="139"/>
      <c r="R122" s="139">
        <f t="shared" si="5"/>
        <v>-40190531</v>
      </c>
      <c r="S122" s="32"/>
      <c r="T122" s="212"/>
      <c r="U122" s="133"/>
      <c r="V122" s="189"/>
    </row>
    <row r="123" spans="1:22" ht="30.75">
      <c r="A123" s="110" t="s">
        <v>427</v>
      </c>
      <c r="B123" s="137" t="s">
        <v>152</v>
      </c>
      <c r="C123" s="138"/>
      <c r="D123" s="139">
        <v>264061</v>
      </c>
      <c r="E123" s="138"/>
      <c r="F123" s="139">
        <v>3882932215</v>
      </c>
      <c r="G123" s="110"/>
      <c r="H123" s="139">
        <v>4619745544</v>
      </c>
      <c r="I123" s="138"/>
      <c r="J123" s="139">
        <f t="shared" si="4"/>
        <v>-736813329</v>
      </c>
      <c r="K123" s="139"/>
      <c r="L123" s="110">
        <v>287440</v>
      </c>
      <c r="M123" s="139"/>
      <c r="N123" s="139">
        <v>4253367157</v>
      </c>
      <c r="O123" s="138"/>
      <c r="P123" s="139">
        <v>5029322746</v>
      </c>
      <c r="Q123" s="139"/>
      <c r="R123" s="139">
        <f t="shared" si="5"/>
        <v>-775955589</v>
      </c>
      <c r="S123" s="32"/>
      <c r="T123" s="212"/>
      <c r="U123" s="133"/>
      <c r="V123" s="189"/>
    </row>
    <row r="124" spans="1:22" ht="30.75">
      <c r="A124" s="110" t="s">
        <v>428</v>
      </c>
      <c r="B124" s="137" t="s">
        <v>99</v>
      </c>
      <c r="C124" s="138"/>
      <c r="D124" s="139">
        <v>5170</v>
      </c>
      <c r="E124" s="138"/>
      <c r="F124" s="139">
        <v>159373279</v>
      </c>
      <c r="G124" s="110"/>
      <c r="H124" s="139">
        <v>156960463</v>
      </c>
      <c r="I124" s="138"/>
      <c r="J124" s="139">
        <f t="shared" si="4"/>
        <v>2412816</v>
      </c>
      <c r="K124" s="139"/>
      <c r="L124" s="110">
        <v>27786</v>
      </c>
      <c r="M124" s="139"/>
      <c r="N124" s="139">
        <v>819959608</v>
      </c>
      <c r="O124" s="138"/>
      <c r="P124" s="139">
        <v>843621065</v>
      </c>
      <c r="Q124" s="139"/>
      <c r="R124" s="139">
        <f t="shared" si="5"/>
        <v>-23661457</v>
      </c>
      <c r="S124" s="32"/>
      <c r="T124" s="212"/>
      <c r="U124" s="133"/>
      <c r="V124" s="189"/>
    </row>
    <row r="125" spans="1:22" ht="30.75">
      <c r="A125" s="110" t="s">
        <v>429</v>
      </c>
      <c r="B125" s="137" t="s">
        <v>180</v>
      </c>
      <c r="C125" s="138"/>
      <c r="D125" s="139">
        <v>3210</v>
      </c>
      <c r="E125" s="138"/>
      <c r="F125" s="139">
        <v>36936182</v>
      </c>
      <c r="G125" s="110"/>
      <c r="H125" s="139">
        <v>44243499</v>
      </c>
      <c r="I125" s="138"/>
      <c r="J125" s="139">
        <f t="shared" si="4"/>
        <v>-7307317</v>
      </c>
      <c r="K125" s="139"/>
      <c r="L125" s="110">
        <v>7600</v>
      </c>
      <c r="M125" s="139"/>
      <c r="N125" s="139">
        <v>96846237</v>
      </c>
      <c r="O125" s="138"/>
      <c r="P125" s="139">
        <v>104771786</v>
      </c>
      <c r="Q125" s="139"/>
      <c r="R125" s="139">
        <f t="shared" si="5"/>
        <v>-7925549</v>
      </c>
      <c r="S125" s="32"/>
      <c r="T125" s="212"/>
      <c r="U125" s="133"/>
      <c r="V125" s="189"/>
    </row>
    <row r="126" spans="1:22" ht="30.75">
      <c r="A126" s="110" t="s">
        <v>431</v>
      </c>
      <c r="B126" s="137" t="s">
        <v>214</v>
      </c>
      <c r="C126" s="138"/>
      <c r="D126" s="139">
        <v>860</v>
      </c>
      <c r="E126" s="138"/>
      <c r="F126" s="139">
        <v>24942437</v>
      </c>
      <c r="G126" s="110"/>
      <c r="H126" s="139">
        <v>31777076</v>
      </c>
      <c r="I126" s="138"/>
      <c r="J126" s="139">
        <f t="shared" si="4"/>
        <v>-6834639</v>
      </c>
      <c r="K126" s="139"/>
      <c r="L126" s="110">
        <v>5147</v>
      </c>
      <c r="M126" s="139"/>
      <c r="N126" s="139">
        <v>158551182</v>
      </c>
      <c r="O126" s="138"/>
      <c r="P126" s="139">
        <v>190248311</v>
      </c>
      <c r="Q126" s="139"/>
      <c r="R126" s="139">
        <f t="shared" si="5"/>
        <v>-31697129</v>
      </c>
      <c r="S126" s="32"/>
      <c r="T126" s="212"/>
      <c r="U126" s="133"/>
      <c r="V126" s="189"/>
    </row>
    <row r="127" spans="1:22" ht="30.75">
      <c r="A127" s="110" t="s">
        <v>433</v>
      </c>
      <c r="B127" s="137" t="s">
        <v>182</v>
      </c>
      <c r="C127" s="138"/>
      <c r="D127" s="139">
        <v>3560</v>
      </c>
      <c r="E127" s="138"/>
      <c r="F127" s="139">
        <v>29211570</v>
      </c>
      <c r="G127" s="110"/>
      <c r="H127" s="139">
        <v>34891913</v>
      </c>
      <c r="I127" s="138"/>
      <c r="J127" s="139">
        <f t="shared" si="4"/>
        <v>-5680343</v>
      </c>
      <c r="K127" s="139"/>
      <c r="L127" s="110">
        <v>47599</v>
      </c>
      <c r="M127" s="139"/>
      <c r="N127" s="139">
        <v>436201965</v>
      </c>
      <c r="O127" s="138"/>
      <c r="P127" s="139">
        <v>466881192</v>
      </c>
      <c r="Q127" s="139"/>
      <c r="R127" s="139">
        <f t="shared" si="5"/>
        <v>-30679227</v>
      </c>
      <c r="S127" s="32"/>
      <c r="T127" s="212"/>
      <c r="U127" s="133"/>
      <c r="V127" s="189"/>
    </row>
    <row r="128" spans="1:22" ht="30.75">
      <c r="A128" s="110" t="s">
        <v>434</v>
      </c>
      <c r="B128" s="137" t="s">
        <v>213</v>
      </c>
      <c r="C128" s="138"/>
      <c r="D128" s="139">
        <v>718834</v>
      </c>
      <c r="E128" s="138"/>
      <c r="F128" s="139">
        <v>3484277180</v>
      </c>
      <c r="G128" s="110"/>
      <c r="H128" s="139">
        <v>3614451971</v>
      </c>
      <c r="I128" s="138"/>
      <c r="J128" s="139">
        <f t="shared" si="4"/>
        <v>-130174791</v>
      </c>
      <c r="K128" s="139"/>
      <c r="L128" s="110">
        <v>746413</v>
      </c>
      <c r="M128" s="139"/>
      <c r="N128" s="139">
        <v>3618810129</v>
      </c>
      <c r="O128" s="138"/>
      <c r="P128" s="139">
        <v>3753135895</v>
      </c>
      <c r="Q128" s="139"/>
      <c r="R128" s="139">
        <f t="shared" si="5"/>
        <v>-134325766</v>
      </c>
      <c r="S128" s="32"/>
      <c r="T128" s="212"/>
      <c r="U128" s="133"/>
      <c r="V128" s="189"/>
    </row>
    <row r="129" spans="1:22" ht="30.75">
      <c r="A129" s="110" t="s">
        <v>435</v>
      </c>
      <c r="B129" s="137" t="s">
        <v>125</v>
      </c>
      <c r="C129" s="138"/>
      <c r="D129" s="139">
        <v>15124</v>
      </c>
      <c r="E129" s="138"/>
      <c r="F129" s="139">
        <v>42586798</v>
      </c>
      <c r="G129" s="110"/>
      <c r="H129" s="139">
        <v>46563921</v>
      </c>
      <c r="I129" s="138"/>
      <c r="J129" s="139">
        <f t="shared" si="4"/>
        <v>-3977123</v>
      </c>
      <c r="K129" s="139"/>
      <c r="L129" s="110">
        <v>66138</v>
      </c>
      <c r="M129" s="139"/>
      <c r="N129" s="139">
        <v>189542923</v>
      </c>
      <c r="O129" s="138"/>
      <c r="P129" s="139">
        <v>203769291</v>
      </c>
      <c r="Q129" s="139"/>
      <c r="R129" s="139">
        <f t="shared" si="5"/>
        <v>-14226368</v>
      </c>
      <c r="S129" s="32"/>
      <c r="T129" s="212"/>
      <c r="U129" s="133"/>
      <c r="V129" s="189"/>
    </row>
    <row r="130" spans="1:22" ht="30.75">
      <c r="A130" s="110" t="s">
        <v>436</v>
      </c>
      <c r="B130" s="137" t="s">
        <v>184</v>
      </c>
      <c r="C130" s="138"/>
      <c r="D130" s="139">
        <v>34185</v>
      </c>
      <c r="E130" s="138"/>
      <c r="F130" s="139">
        <v>40967787</v>
      </c>
      <c r="G130" s="110"/>
      <c r="H130" s="139">
        <v>55360434</v>
      </c>
      <c r="I130" s="138"/>
      <c r="J130" s="139">
        <f t="shared" si="4"/>
        <v>-14392647</v>
      </c>
      <c r="K130" s="139"/>
      <c r="L130" s="110">
        <v>125184</v>
      </c>
      <c r="M130" s="139"/>
      <c r="N130" s="139">
        <v>169164363</v>
      </c>
      <c r="O130" s="138"/>
      <c r="P130" s="139">
        <v>202771149</v>
      </c>
      <c r="Q130" s="139"/>
      <c r="R130" s="139">
        <f t="shared" si="5"/>
        <v>-33606786</v>
      </c>
      <c r="S130" s="32"/>
      <c r="T130" s="212"/>
      <c r="U130" s="133"/>
      <c r="V130" s="189"/>
    </row>
    <row r="131" spans="1:22" ht="30.75">
      <c r="A131" s="110" t="s">
        <v>437</v>
      </c>
      <c r="B131" s="137" t="s">
        <v>107</v>
      </c>
      <c r="C131" s="138"/>
      <c r="D131" s="139">
        <v>16445</v>
      </c>
      <c r="E131" s="138"/>
      <c r="F131" s="139">
        <v>43387543</v>
      </c>
      <c r="G131" s="110"/>
      <c r="H131" s="139">
        <v>49053711</v>
      </c>
      <c r="I131" s="138"/>
      <c r="J131" s="139">
        <f t="shared" si="4"/>
        <v>-5666168</v>
      </c>
      <c r="K131" s="139"/>
      <c r="L131" s="110">
        <v>65788</v>
      </c>
      <c r="M131" s="139"/>
      <c r="N131" s="139">
        <v>186074019</v>
      </c>
      <c r="O131" s="138"/>
      <c r="P131" s="139">
        <v>196232455</v>
      </c>
      <c r="Q131" s="139"/>
      <c r="R131" s="139">
        <f t="shared" si="5"/>
        <v>-10158436</v>
      </c>
      <c r="S131" s="32"/>
      <c r="T131" s="212"/>
      <c r="U131" s="133"/>
      <c r="V131" s="189"/>
    </row>
    <row r="132" spans="1:22" ht="30.75">
      <c r="A132" s="110" t="s">
        <v>438</v>
      </c>
      <c r="B132" s="137" t="s">
        <v>164</v>
      </c>
      <c r="C132" s="138"/>
      <c r="D132" s="139">
        <v>4794</v>
      </c>
      <c r="E132" s="138"/>
      <c r="F132" s="139">
        <v>32597661</v>
      </c>
      <c r="G132" s="110"/>
      <c r="H132" s="139">
        <v>31323510</v>
      </c>
      <c r="I132" s="138"/>
      <c r="J132" s="139">
        <f t="shared" si="4"/>
        <v>1274151</v>
      </c>
      <c r="K132" s="139"/>
      <c r="L132" s="110">
        <v>23905</v>
      </c>
      <c r="M132" s="139"/>
      <c r="N132" s="139">
        <v>157550342</v>
      </c>
      <c r="O132" s="138"/>
      <c r="P132" s="139">
        <v>156135921</v>
      </c>
      <c r="Q132" s="139"/>
      <c r="R132" s="139">
        <f t="shared" si="5"/>
        <v>1414421</v>
      </c>
      <c r="S132" s="32"/>
      <c r="T132" s="212"/>
      <c r="U132" s="133"/>
      <c r="V132" s="189"/>
    </row>
    <row r="133" spans="1:22" ht="30.75">
      <c r="A133" s="110" t="s">
        <v>439</v>
      </c>
      <c r="B133" s="137" t="s">
        <v>146</v>
      </c>
      <c r="C133" s="138"/>
      <c r="D133" s="139"/>
      <c r="E133" s="138"/>
      <c r="F133" s="139"/>
      <c r="G133" s="110"/>
      <c r="H133" s="139">
        <v>0</v>
      </c>
      <c r="I133" s="138"/>
      <c r="J133" s="139">
        <f t="shared" si="4"/>
        <v>0</v>
      </c>
      <c r="K133" s="139"/>
      <c r="L133" s="110">
        <v>54608</v>
      </c>
      <c r="M133" s="139"/>
      <c r="N133" s="139">
        <v>138944548</v>
      </c>
      <c r="O133" s="138"/>
      <c r="P133" s="139">
        <v>135411040</v>
      </c>
      <c r="Q133" s="139"/>
      <c r="R133" s="139">
        <f t="shared" si="5"/>
        <v>3533508</v>
      </c>
      <c r="S133" s="32"/>
      <c r="T133" s="212"/>
      <c r="U133" s="133"/>
      <c r="V133" s="189"/>
    </row>
    <row r="134" spans="1:22" ht="30.75">
      <c r="A134" s="110" t="s">
        <v>440</v>
      </c>
      <c r="B134" s="137" t="s">
        <v>141</v>
      </c>
      <c r="C134" s="138"/>
      <c r="D134" s="139">
        <v>29656</v>
      </c>
      <c r="E134" s="138"/>
      <c r="F134" s="139">
        <v>34697725</v>
      </c>
      <c r="G134" s="110"/>
      <c r="H134" s="139">
        <v>42938599</v>
      </c>
      <c r="I134" s="138"/>
      <c r="J134" s="139">
        <f t="shared" si="4"/>
        <v>-8240874</v>
      </c>
      <c r="K134" s="139"/>
      <c r="L134" s="110">
        <v>140022</v>
      </c>
      <c r="M134" s="139"/>
      <c r="N134" s="139">
        <v>184034304</v>
      </c>
      <c r="O134" s="138"/>
      <c r="P134" s="139">
        <v>202748009</v>
      </c>
      <c r="Q134" s="139"/>
      <c r="R134" s="139">
        <f t="shared" si="5"/>
        <v>-18713705</v>
      </c>
      <c r="S134" s="32"/>
      <c r="T134" s="212"/>
      <c r="U134" s="133"/>
      <c r="V134" s="189"/>
    </row>
    <row r="135" spans="1:22" ht="30.75">
      <c r="A135" s="110" t="s">
        <v>441</v>
      </c>
      <c r="B135" s="137" t="s">
        <v>200</v>
      </c>
      <c r="C135" s="138"/>
      <c r="D135" s="139">
        <v>8993</v>
      </c>
      <c r="E135" s="138"/>
      <c r="F135" s="139">
        <v>227233943</v>
      </c>
      <c r="G135" s="110"/>
      <c r="H135" s="139">
        <v>284866896</v>
      </c>
      <c r="I135" s="138"/>
      <c r="J135" s="139">
        <f t="shared" si="4"/>
        <v>-57632953</v>
      </c>
      <c r="K135" s="139"/>
      <c r="L135" s="110">
        <v>31941</v>
      </c>
      <c r="M135" s="139"/>
      <c r="N135" s="139">
        <v>946078909</v>
      </c>
      <c r="O135" s="138"/>
      <c r="P135" s="139">
        <v>1011889202</v>
      </c>
      <c r="Q135" s="139"/>
      <c r="R135" s="139">
        <f t="shared" si="5"/>
        <v>-65810293</v>
      </c>
      <c r="S135" s="32"/>
      <c r="T135" s="212"/>
      <c r="U135" s="133"/>
      <c r="V135" s="189"/>
    </row>
    <row r="136" spans="1:22" ht="30.75">
      <c r="A136" s="110" t="s">
        <v>442</v>
      </c>
      <c r="B136" s="137" t="s">
        <v>106</v>
      </c>
      <c r="C136" s="138"/>
      <c r="D136" s="139"/>
      <c r="E136" s="138"/>
      <c r="F136" s="139"/>
      <c r="G136" s="110"/>
      <c r="H136" s="139">
        <v>0</v>
      </c>
      <c r="I136" s="138"/>
      <c r="J136" s="139">
        <f t="shared" si="4"/>
        <v>0</v>
      </c>
      <c r="K136" s="139"/>
      <c r="L136" s="110">
        <v>8940</v>
      </c>
      <c r="M136" s="139"/>
      <c r="N136" s="139">
        <v>138747769</v>
      </c>
      <c r="O136" s="138"/>
      <c r="P136" s="139">
        <v>155461386</v>
      </c>
      <c r="Q136" s="139"/>
      <c r="R136" s="139">
        <f t="shared" ref="R136:R149" si="6">N136-P136</f>
        <v>-16713617</v>
      </c>
      <c r="S136" s="32">
        <v>-1</v>
      </c>
      <c r="T136" s="212"/>
      <c r="U136" s="133"/>
      <c r="V136" s="189"/>
    </row>
    <row r="137" spans="1:22" ht="30.75">
      <c r="A137" s="110" t="s">
        <v>443</v>
      </c>
      <c r="B137" s="137" t="s">
        <v>204</v>
      </c>
      <c r="C137" s="138"/>
      <c r="D137" s="139">
        <v>2389</v>
      </c>
      <c r="E137" s="138"/>
      <c r="F137" s="139">
        <v>54658154</v>
      </c>
      <c r="G137" s="110"/>
      <c r="H137" s="139">
        <v>63138679</v>
      </c>
      <c r="I137" s="138"/>
      <c r="J137" s="139">
        <f t="shared" ref="J137:J149" si="7">F137-H137</f>
        <v>-8480525</v>
      </c>
      <c r="K137" s="139"/>
      <c r="L137" s="110">
        <v>13735</v>
      </c>
      <c r="M137" s="139"/>
      <c r="N137" s="139">
        <v>323454387</v>
      </c>
      <c r="O137" s="138"/>
      <c r="P137" s="139">
        <v>363006589</v>
      </c>
      <c r="Q137" s="139"/>
      <c r="R137" s="139">
        <f t="shared" si="6"/>
        <v>-39552202</v>
      </c>
      <c r="S137" s="32"/>
      <c r="T137" s="212"/>
      <c r="U137" s="133"/>
      <c r="V137" s="189"/>
    </row>
    <row r="138" spans="1:22" ht="30.75">
      <c r="A138" s="110" t="s">
        <v>444</v>
      </c>
      <c r="B138" s="137" t="s">
        <v>105</v>
      </c>
      <c r="C138" s="138"/>
      <c r="D138" s="139">
        <v>9998</v>
      </c>
      <c r="E138" s="138"/>
      <c r="F138" s="139">
        <v>97214885</v>
      </c>
      <c r="G138" s="110"/>
      <c r="H138" s="139">
        <v>109416678</v>
      </c>
      <c r="I138" s="138"/>
      <c r="J138" s="139">
        <f t="shared" si="7"/>
        <v>-12201793</v>
      </c>
      <c r="K138" s="139"/>
      <c r="L138" s="110">
        <v>55606</v>
      </c>
      <c r="M138" s="139"/>
      <c r="N138" s="139">
        <v>562284351</v>
      </c>
      <c r="O138" s="138"/>
      <c r="P138" s="139">
        <v>608564913</v>
      </c>
      <c r="Q138" s="139"/>
      <c r="R138" s="139">
        <f t="shared" si="6"/>
        <v>-46280562</v>
      </c>
      <c r="S138" s="32"/>
      <c r="T138" s="212"/>
      <c r="U138" s="133"/>
      <c r="V138" s="189"/>
    </row>
    <row r="139" spans="1:22" ht="30.75">
      <c r="A139" s="110" t="s">
        <v>445</v>
      </c>
      <c r="B139" s="137" t="s">
        <v>216</v>
      </c>
      <c r="C139" s="138"/>
      <c r="D139" s="139">
        <v>105712</v>
      </c>
      <c r="E139" s="138"/>
      <c r="F139" s="139">
        <v>559054306</v>
      </c>
      <c r="G139" s="110"/>
      <c r="H139" s="139">
        <v>766155614</v>
      </c>
      <c r="I139" s="138"/>
      <c r="J139" s="139">
        <f t="shared" si="7"/>
        <v>-207101308</v>
      </c>
      <c r="K139" s="139"/>
      <c r="L139" s="110">
        <v>145168</v>
      </c>
      <c r="M139" s="139"/>
      <c r="N139" s="139">
        <v>806846393</v>
      </c>
      <c r="O139" s="138"/>
      <c r="P139" s="139">
        <v>1052074452</v>
      </c>
      <c r="Q139" s="139"/>
      <c r="R139" s="139">
        <f t="shared" si="6"/>
        <v>-245228059</v>
      </c>
      <c r="S139" s="32"/>
      <c r="T139" s="212"/>
      <c r="U139" s="133"/>
      <c r="V139" s="189"/>
    </row>
    <row r="140" spans="1:22" ht="30.75">
      <c r="A140" s="110" t="s">
        <v>446</v>
      </c>
      <c r="B140" s="137" t="s">
        <v>187</v>
      </c>
      <c r="C140" s="138"/>
      <c r="D140" s="139">
        <v>2625</v>
      </c>
      <c r="E140" s="138"/>
      <c r="F140" s="139">
        <v>28522688</v>
      </c>
      <c r="G140" s="110"/>
      <c r="H140" s="139">
        <v>30766344</v>
      </c>
      <c r="I140" s="138"/>
      <c r="J140" s="139">
        <f t="shared" si="7"/>
        <v>-2243656</v>
      </c>
      <c r="K140" s="139"/>
      <c r="L140" s="110">
        <v>25243</v>
      </c>
      <c r="M140" s="139"/>
      <c r="N140" s="139">
        <v>324570034</v>
      </c>
      <c r="O140" s="138"/>
      <c r="P140" s="139">
        <v>296143036</v>
      </c>
      <c r="Q140" s="139"/>
      <c r="R140" s="139">
        <f t="shared" si="6"/>
        <v>28426998</v>
      </c>
      <c r="S140" s="32"/>
      <c r="T140" s="212"/>
      <c r="U140" s="133"/>
      <c r="V140" s="189"/>
    </row>
    <row r="141" spans="1:22" ht="30.75">
      <c r="A141" s="110" t="s">
        <v>447</v>
      </c>
      <c r="B141" s="137" t="s">
        <v>185</v>
      </c>
      <c r="C141" s="138"/>
      <c r="D141" s="139">
        <v>29327</v>
      </c>
      <c r="E141" s="138"/>
      <c r="F141" s="139">
        <v>972033734</v>
      </c>
      <c r="G141" s="110"/>
      <c r="H141" s="139">
        <v>987855772</v>
      </c>
      <c r="I141" s="138"/>
      <c r="J141" s="139">
        <f t="shared" si="7"/>
        <v>-15822038</v>
      </c>
      <c r="K141" s="139"/>
      <c r="L141" s="110">
        <v>30499</v>
      </c>
      <c r="M141" s="139"/>
      <c r="N141" s="139">
        <v>1017526368</v>
      </c>
      <c r="O141" s="138"/>
      <c r="P141" s="139">
        <v>1027468070</v>
      </c>
      <c r="Q141" s="139"/>
      <c r="R141" s="139">
        <f t="shared" si="6"/>
        <v>-9941702</v>
      </c>
      <c r="S141" s="32"/>
      <c r="T141" s="212"/>
      <c r="U141" s="133"/>
      <c r="V141" s="189"/>
    </row>
    <row r="142" spans="1:22" ht="30.75">
      <c r="A142" s="110" t="s">
        <v>448</v>
      </c>
      <c r="B142" s="137" t="s">
        <v>130</v>
      </c>
      <c r="C142" s="138"/>
      <c r="D142" s="139">
        <v>2010</v>
      </c>
      <c r="E142" s="138"/>
      <c r="F142" s="139">
        <v>63255826</v>
      </c>
      <c r="G142" s="110"/>
      <c r="H142" s="139">
        <v>70044214</v>
      </c>
      <c r="I142" s="138"/>
      <c r="J142" s="139">
        <f t="shared" si="7"/>
        <v>-6788388</v>
      </c>
      <c r="K142" s="139"/>
      <c r="L142" s="110">
        <v>10668</v>
      </c>
      <c r="M142" s="139"/>
      <c r="N142" s="139">
        <v>349143609</v>
      </c>
      <c r="O142" s="138"/>
      <c r="P142" s="139">
        <v>371819972</v>
      </c>
      <c r="Q142" s="139"/>
      <c r="R142" s="139">
        <f t="shared" si="6"/>
        <v>-22676363</v>
      </c>
      <c r="S142" s="32"/>
      <c r="T142" s="212"/>
      <c r="U142" s="133"/>
      <c r="V142" s="189"/>
    </row>
    <row r="143" spans="1:22" ht="30.75">
      <c r="A143" s="110" t="s">
        <v>449</v>
      </c>
      <c r="B143" s="137" t="s">
        <v>181</v>
      </c>
      <c r="C143" s="138"/>
      <c r="D143" s="139">
        <v>8076</v>
      </c>
      <c r="E143" s="138"/>
      <c r="F143" s="139">
        <v>27881066</v>
      </c>
      <c r="G143" s="110"/>
      <c r="H143" s="139">
        <v>33967891</v>
      </c>
      <c r="I143" s="138"/>
      <c r="J143" s="139">
        <f t="shared" si="7"/>
        <v>-6086825</v>
      </c>
      <c r="K143" s="139"/>
      <c r="L143" s="110">
        <v>102901</v>
      </c>
      <c r="M143" s="139"/>
      <c r="N143" s="139">
        <v>446183844</v>
      </c>
      <c r="O143" s="138"/>
      <c r="P143" s="139">
        <v>433057461</v>
      </c>
      <c r="Q143" s="139"/>
      <c r="R143" s="139">
        <f t="shared" si="6"/>
        <v>13126383</v>
      </c>
      <c r="S143" s="32"/>
      <c r="T143" s="212"/>
      <c r="U143" s="133"/>
      <c r="V143" s="189"/>
    </row>
    <row r="144" spans="1:22" ht="30.75">
      <c r="A144" s="110" t="s">
        <v>451</v>
      </c>
      <c r="B144" s="137" t="s">
        <v>158</v>
      </c>
      <c r="C144" s="138"/>
      <c r="D144" s="139">
        <v>27776</v>
      </c>
      <c r="E144" s="138"/>
      <c r="F144" s="139">
        <v>81389187</v>
      </c>
      <c r="G144" s="110"/>
      <c r="H144" s="139">
        <v>92992411</v>
      </c>
      <c r="I144" s="138"/>
      <c r="J144" s="139">
        <f t="shared" si="7"/>
        <v>-11603224</v>
      </c>
      <c r="K144" s="139"/>
      <c r="L144" s="110">
        <v>100993</v>
      </c>
      <c r="M144" s="139"/>
      <c r="N144" s="139">
        <v>303196343</v>
      </c>
      <c r="O144" s="138"/>
      <c r="P144" s="139">
        <v>338059465</v>
      </c>
      <c r="Q144" s="139"/>
      <c r="R144" s="139">
        <f t="shared" si="6"/>
        <v>-34863122</v>
      </c>
      <c r="S144" s="32"/>
      <c r="T144" s="212"/>
      <c r="U144" s="133"/>
      <c r="V144" s="189"/>
    </row>
    <row r="145" spans="1:22" ht="30.75">
      <c r="A145" s="110" t="s">
        <v>452</v>
      </c>
      <c r="B145" s="137" t="s">
        <v>122</v>
      </c>
      <c r="C145" s="138"/>
      <c r="D145" s="139"/>
      <c r="E145" s="138"/>
      <c r="F145" s="139"/>
      <c r="G145" s="110"/>
      <c r="H145" s="139">
        <v>0</v>
      </c>
      <c r="I145" s="138"/>
      <c r="J145" s="139">
        <f t="shared" si="7"/>
        <v>0</v>
      </c>
      <c r="K145" s="139"/>
      <c r="L145" s="110">
        <v>1179</v>
      </c>
      <c r="M145" s="139"/>
      <c r="N145" s="139">
        <v>265457219</v>
      </c>
      <c r="O145" s="138"/>
      <c r="P145" s="139">
        <v>261844452</v>
      </c>
      <c r="Q145" s="139"/>
      <c r="R145" s="139">
        <f t="shared" si="6"/>
        <v>3612767</v>
      </c>
      <c r="S145" s="32"/>
      <c r="T145" s="212"/>
      <c r="U145" s="133"/>
      <c r="V145" s="189"/>
    </row>
    <row r="146" spans="1:22" ht="30.75">
      <c r="A146" s="110" t="s">
        <v>453</v>
      </c>
      <c r="B146" s="137" t="s">
        <v>177</v>
      </c>
      <c r="C146" s="138"/>
      <c r="D146" s="139"/>
      <c r="E146" s="138"/>
      <c r="F146" s="139"/>
      <c r="G146" s="110"/>
      <c r="H146" s="139">
        <v>0</v>
      </c>
      <c r="I146" s="138"/>
      <c r="J146" s="139">
        <f t="shared" si="7"/>
        <v>0</v>
      </c>
      <c r="K146" s="139"/>
      <c r="L146" s="110">
        <v>38286</v>
      </c>
      <c r="M146" s="139"/>
      <c r="N146" s="139">
        <v>147510662</v>
      </c>
      <c r="O146" s="138"/>
      <c r="P146" s="139">
        <v>148274230</v>
      </c>
      <c r="Q146" s="139"/>
      <c r="R146" s="139">
        <f t="shared" si="6"/>
        <v>-763568</v>
      </c>
      <c r="S146" s="32"/>
      <c r="T146" s="212"/>
      <c r="U146" s="133"/>
      <c r="V146" s="189"/>
    </row>
    <row r="147" spans="1:22" ht="30.75">
      <c r="A147" s="110" t="s">
        <v>454</v>
      </c>
      <c r="B147" s="137" t="s">
        <v>161</v>
      </c>
      <c r="C147" s="138"/>
      <c r="D147" s="139"/>
      <c r="E147" s="138"/>
      <c r="F147" s="139"/>
      <c r="G147" s="110"/>
      <c r="H147" s="139">
        <v>0</v>
      </c>
      <c r="I147" s="138"/>
      <c r="J147" s="139">
        <f t="shared" si="7"/>
        <v>0</v>
      </c>
      <c r="K147" s="139"/>
      <c r="L147" s="110">
        <v>3271</v>
      </c>
      <c r="M147" s="139"/>
      <c r="N147" s="139">
        <v>39372918</v>
      </c>
      <c r="O147" s="138"/>
      <c r="P147" s="139">
        <v>44290299</v>
      </c>
      <c r="Q147" s="139"/>
      <c r="R147" s="139">
        <f t="shared" si="6"/>
        <v>-4917381</v>
      </c>
      <c r="S147" s="32"/>
      <c r="T147" s="212"/>
      <c r="U147" s="133"/>
      <c r="V147" s="189"/>
    </row>
    <row r="148" spans="1:22" ht="30.75">
      <c r="A148" s="110" t="s">
        <v>455</v>
      </c>
      <c r="B148" s="137" t="s">
        <v>149</v>
      </c>
      <c r="C148" s="138"/>
      <c r="D148" s="139">
        <v>7039</v>
      </c>
      <c r="E148" s="138"/>
      <c r="F148" s="139">
        <v>40669315</v>
      </c>
      <c r="G148" s="110"/>
      <c r="H148" s="139">
        <v>41409297</v>
      </c>
      <c r="I148" s="138"/>
      <c r="J148" s="139">
        <f t="shared" si="7"/>
        <v>-739982</v>
      </c>
      <c r="K148" s="139"/>
      <c r="L148" s="110">
        <v>35872</v>
      </c>
      <c r="M148" s="139"/>
      <c r="N148" s="139">
        <v>213464813</v>
      </c>
      <c r="O148" s="138"/>
      <c r="P148" s="139">
        <v>211075726</v>
      </c>
      <c r="Q148" s="139"/>
      <c r="R148" s="139">
        <f t="shared" si="6"/>
        <v>2389087</v>
      </c>
      <c r="S148" s="32"/>
      <c r="T148" s="212"/>
      <c r="U148" s="133"/>
      <c r="V148" s="189"/>
    </row>
    <row r="149" spans="1:22" ht="30.75">
      <c r="A149" s="110" t="s">
        <v>456</v>
      </c>
      <c r="B149" s="137" t="s">
        <v>143</v>
      </c>
      <c r="C149" s="138"/>
      <c r="D149" s="139">
        <v>12035</v>
      </c>
      <c r="E149" s="138"/>
      <c r="F149" s="139">
        <v>47141180</v>
      </c>
      <c r="G149" s="110"/>
      <c r="H149" s="139">
        <v>46643829</v>
      </c>
      <c r="I149" s="138"/>
      <c r="J149" s="139">
        <f t="shared" si="7"/>
        <v>497351</v>
      </c>
      <c r="K149" s="139"/>
      <c r="L149" s="110">
        <v>40578</v>
      </c>
      <c r="M149" s="139"/>
      <c r="N149" s="139">
        <v>160654106</v>
      </c>
      <c r="O149" s="138"/>
      <c r="P149" s="139">
        <v>157335232</v>
      </c>
      <c r="Q149" s="139"/>
      <c r="R149" s="139">
        <f t="shared" si="6"/>
        <v>3318874</v>
      </c>
      <c r="S149" s="32"/>
      <c r="T149" s="212"/>
      <c r="U149" s="133"/>
      <c r="V149" s="189"/>
    </row>
    <row r="150" spans="1:22" s="146" customFormat="1" ht="24.75" thickBot="1">
      <c r="A150" s="110"/>
      <c r="B150" s="131"/>
      <c r="C150" s="131"/>
      <c r="D150" s="131"/>
      <c r="E150" s="131"/>
      <c r="F150" s="140">
        <f>SUM(F8:F149)</f>
        <v>66163605302</v>
      </c>
      <c r="G150" s="131"/>
      <c r="H150" s="140">
        <f>SUM(H8:H149)</f>
        <v>69606944418</v>
      </c>
      <c r="I150" s="131"/>
      <c r="J150" s="140">
        <f>SUM(J8:J149)</f>
        <v>-3443339116</v>
      </c>
      <c r="K150" s="131"/>
      <c r="L150" s="133"/>
      <c r="M150" s="131"/>
      <c r="N150" s="140">
        <f>SUM(N8:N149)</f>
        <v>113005995663</v>
      </c>
      <c r="O150" s="131"/>
      <c r="P150" s="140">
        <f>SUM(P8:P149)</f>
        <v>117713419860</v>
      </c>
      <c r="Q150" s="131"/>
      <c r="R150" s="140">
        <f>SUM(R8:R149)</f>
        <v>-4707424197</v>
      </c>
    </row>
    <row r="151" spans="1:22" s="146" customFormat="1" ht="24.75" thickTop="1">
      <c r="A151" s="110"/>
      <c r="B151" s="131"/>
      <c r="C151" s="131"/>
      <c r="D151" s="131"/>
      <c r="E151" s="131"/>
      <c r="F151" s="141"/>
      <c r="G151" s="131"/>
      <c r="H151" s="141"/>
      <c r="I151" s="131"/>
      <c r="J151" s="141"/>
      <c r="K151" s="131"/>
      <c r="L151" s="131"/>
      <c r="M151" s="131"/>
      <c r="N151" s="141"/>
      <c r="O151" s="131"/>
      <c r="P151" s="141"/>
      <c r="Q151" s="131"/>
      <c r="R151" s="141"/>
    </row>
    <row r="152" spans="1:22" s="146" customFormat="1" ht="24">
      <c r="A152" s="110"/>
      <c r="B152" s="23"/>
      <c r="C152" s="23"/>
      <c r="D152" s="23"/>
      <c r="E152" s="23"/>
      <c r="F152" s="112"/>
      <c r="G152" s="112"/>
      <c r="H152" s="112"/>
      <c r="I152" s="112"/>
      <c r="J152" s="21"/>
      <c r="K152" s="21"/>
      <c r="L152" s="21"/>
      <c r="M152" s="21"/>
      <c r="N152" s="21"/>
      <c r="O152" s="21"/>
      <c r="P152" s="21"/>
      <c r="Q152" s="21"/>
      <c r="R152" s="21"/>
    </row>
    <row r="153" spans="1:22" s="146" customFormat="1" ht="24">
      <c r="A153" s="110"/>
      <c r="B153" s="227" t="s">
        <v>44</v>
      </c>
      <c r="C153" s="228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9"/>
    </row>
    <row r="154" spans="1:22" s="146" customFormat="1" ht="24">
      <c r="A154" s="110"/>
      <c r="B154" s="142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</row>
    <row r="155" spans="1:22" s="146" customFormat="1" ht="24">
      <c r="A155" s="110"/>
      <c r="B155" s="266"/>
      <c r="C155" s="110"/>
      <c r="D155" s="266"/>
      <c r="E155" s="110"/>
      <c r="F155" s="266"/>
      <c r="G155" s="110"/>
      <c r="H155" s="266"/>
      <c r="I155" s="110"/>
      <c r="J155" s="266"/>
      <c r="K155" s="110"/>
      <c r="L155" s="266"/>
      <c r="M155" s="110"/>
      <c r="N155" s="266"/>
      <c r="O155" s="110"/>
      <c r="P155" s="266"/>
      <c r="Q155" s="110"/>
      <c r="R155" s="266"/>
    </row>
    <row r="156" spans="1:22" s="146" customFormat="1" ht="24">
      <c r="A156" s="110"/>
      <c r="B156" s="131"/>
      <c r="C156" s="131"/>
      <c r="D156" s="131"/>
      <c r="E156" s="131"/>
      <c r="F156" s="144"/>
      <c r="G156" s="144"/>
      <c r="H156" s="144"/>
      <c r="I156" s="144"/>
      <c r="J156" s="110"/>
      <c r="K156" s="145"/>
      <c r="L156" s="145"/>
      <c r="M156" s="145"/>
      <c r="N156" s="145"/>
      <c r="O156" s="145"/>
      <c r="P156" s="145"/>
      <c r="Q156" s="145"/>
      <c r="R156" s="222"/>
    </row>
    <row r="157" spans="1:22" s="146" customFormat="1" ht="24">
      <c r="A157" s="110"/>
      <c r="R157" s="223"/>
    </row>
    <row r="158" spans="1:22" ht="24">
      <c r="B158" s="146"/>
      <c r="C158" s="146"/>
      <c r="D158" s="146"/>
      <c r="E158" s="146"/>
      <c r="F158" s="146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  <c r="Q158" s="146"/>
      <c r="R158" s="223"/>
    </row>
    <row r="159" spans="1:22" ht="24.75">
      <c r="B159" s="146"/>
      <c r="C159" s="146"/>
      <c r="D159" s="146"/>
      <c r="E159" s="146"/>
      <c r="F159" s="146"/>
      <c r="G159" s="146"/>
      <c r="H159" s="146"/>
      <c r="I159" s="146"/>
      <c r="J159" s="147"/>
      <c r="K159" s="146"/>
      <c r="L159" s="224"/>
      <c r="M159" s="146"/>
      <c r="N159" s="224"/>
      <c r="O159" s="146"/>
      <c r="P159" s="224"/>
      <c r="Q159" s="146"/>
      <c r="R159" s="224"/>
    </row>
    <row r="160" spans="1:22" ht="24">
      <c r="B160" s="146"/>
      <c r="C160" s="146"/>
      <c r="D160" s="146"/>
      <c r="E160" s="146"/>
      <c r="F160" s="146"/>
      <c r="G160" s="146"/>
      <c r="H160" s="146"/>
      <c r="I160" s="146"/>
      <c r="J160" s="146"/>
      <c r="K160" s="146"/>
      <c r="L160" s="146"/>
      <c r="M160" s="146"/>
      <c r="N160" s="146"/>
      <c r="O160" s="146"/>
      <c r="P160" s="146"/>
      <c r="Q160" s="146"/>
      <c r="R160" s="146"/>
    </row>
    <row r="161" spans="2:18" ht="24">
      <c r="B161" s="146"/>
      <c r="C161" s="146"/>
      <c r="D161" s="146"/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  <c r="Q161" s="146"/>
    </row>
    <row r="162" spans="2:18" ht="24">
      <c r="B162" s="146"/>
      <c r="C162" s="146"/>
      <c r="D162" s="146"/>
      <c r="E162" s="146"/>
      <c r="F162" s="146"/>
      <c r="G162" s="146"/>
      <c r="H162" s="146"/>
      <c r="I162" s="146"/>
      <c r="J162" s="146"/>
      <c r="K162" s="146"/>
      <c r="L162" s="146"/>
      <c r="M162" s="146"/>
      <c r="N162" s="146"/>
      <c r="O162" s="146"/>
      <c r="P162" s="146"/>
      <c r="Q162" s="146"/>
      <c r="R162" s="146"/>
    </row>
    <row r="163" spans="2:18" ht="24.75">
      <c r="B163" s="146"/>
      <c r="C163" s="146"/>
      <c r="D163" s="146"/>
      <c r="E163" s="146"/>
      <c r="F163" s="146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  <c r="Q163" s="146"/>
      <c r="R163" s="147"/>
    </row>
    <row r="164" spans="2:18" ht="24">
      <c r="B164" s="146"/>
      <c r="C164" s="146"/>
      <c r="D164" s="146"/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146"/>
    </row>
    <row r="165" spans="2:18" ht="24">
      <c r="B165" s="146"/>
      <c r="C165" s="146"/>
      <c r="D165" s="146"/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</row>
    <row r="166" spans="2:18" ht="24">
      <c r="B166" s="146"/>
      <c r="C166" s="146"/>
      <c r="D166" s="146"/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</row>
    <row r="167" spans="2:18" ht="24">
      <c r="N167" s="146"/>
    </row>
    <row r="168" spans="2:18" ht="24">
      <c r="N168" s="146"/>
    </row>
  </sheetData>
  <autoFilter ref="B7:R7" xr:uid="{00000000-0009-0000-0000-000007000000}">
    <sortState xmlns:xlrd2="http://schemas.microsoft.com/office/spreadsheetml/2017/richdata2" ref="B8:R149">
      <sortCondition ref="B7"/>
    </sortState>
  </autoFilter>
  <mergeCells count="5">
    <mergeCell ref="L6:R6"/>
    <mergeCell ref="D6:J6"/>
    <mergeCell ref="B1:R1"/>
    <mergeCell ref="B2:R2"/>
    <mergeCell ref="B3:R3"/>
  </mergeCells>
  <printOptions horizontalCentered="1"/>
  <pageMargins left="0.25" right="0.25" top="0.75" bottom="0.75" header="0.3" footer="0.3"/>
  <pageSetup paperSize="9" scale="62" fitToHeight="0" orientation="landscape" r:id="rId1"/>
  <rowBreaks count="3" manualBreakCount="3">
    <brk id="124" min="1" max="17" man="1"/>
    <brk id="149" min="1" max="17" man="1"/>
    <brk id="154" min="1" max="16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185"/>
  <sheetViews>
    <sheetView rightToLeft="1" view="pageBreakPreview" zoomScale="70" zoomScaleNormal="100" zoomScaleSheetLayoutView="70" workbookViewId="0">
      <selection activeCell="A175" sqref="A175:XFD175"/>
    </sheetView>
  </sheetViews>
  <sheetFormatPr defaultColWidth="9.140625" defaultRowHeight="21.75"/>
  <cols>
    <col min="1" max="1" width="10.7109375" style="110" bestFit="1" customWidth="1"/>
    <col min="2" max="2" width="37" style="131" customWidth="1"/>
    <col min="3" max="3" width="0.5703125" style="131" customWidth="1"/>
    <col min="4" max="4" width="17.7109375" style="21" bestFit="1" customWidth="1"/>
    <col min="5" max="5" width="0.85546875" style="21" customWidth="1"/>
    <col min="6" max="6" width="25.7109375" style="21" bestFit="1" customWidth="1"/>
    <col min="7" max="7" width="0.85546875" style="21" customWidth="1"/>
    <col min="8" max="8" width="28" style="21" customWidth="1"/>
    <col min="9" max="9" width="0.7109375" style="21" customWidth="1"/>
    <col min="10" max="10" width="25.140625" style="21" customWidth="1"/>
    <col min="11" max="11" width="1.42578125" style="21" customWidth="1"/>
    <col min="12" max="12" width="17.7109375" style="21" bestFit="1" customWidth="1"/>
    <col min="13" max="13" width="1.140625" style="21" customWidth="1"/>
    <col min="14" max="14" width="28.42578125" style="21" bestFit="1" customWidth="1"/>
    <col min="15" max="15" width="1" style="21" customWidth="1"/>
    <col min="16" max="16" width="28.28515625" style="21" customWidth="1"/>
    <col min="17" max="17" width="1.140625" style="21" customWidth="1"/>
    <col min="18" max="18" width="26.5703125" style="21" customWidth="1"/>
    <col min="19" max="19" width="14.85546875" style="144" bestFit="1" customWidth="1"/>
    <col min="20" max="20" width="8.28515625" style="144" bestFit="1" customWidth="1"/>
    <col min="21" max="21" width="13.140625" style="144" bestFit="1" customWidth="1"/>
    <col min="22" max="16384" width="9.140625" style="131"/>
  </cols>
  <sheetData>
    <row r="1" spans="1:18" ht="22.5">
      <c r="B1" s="322" t="s">
        <v>94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</row>
    <row r="2" spans="1:18" ht="22.5">
      <c r="B2" s="322" t="s">
        <v>57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</row>
    <row r="3" spans="1:18" ht="22.5">
      <c r="B3" s="322">
        <f>' سهام'!A3:W3</f>
        <v>0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</row>
    <row r="4" spans="1:18">
      <c r="B4" s="307" t="s">
        <v>96</v>
      </c>
      <c r="C4" s="307"/>
      <c r="D4" s="307"/>
      <c r="E4" s="307"/>
      <c r="F4" s="307"/>
      <c r="G4" s="307"/>
      <c r="H4" s="307"/>
      <c r="I4" s="307"/>
    </row>
    <row r="5" spans="1:18" ht="16.5" customHeight="1" thickBot="1">
      <c r="B5" s="30"/>
      <c r="C5" s="30"/>
      <c r="D5" s="330" t="s">
        <v>262</v>
      </c>
      <c r="E5" s="330"/>
      <c r="F5" s="330"/>
      <c r="G5" s="330"/>
      <c r="H5" s="330"/>
      <c r="I5" s="330"/>
      <c r="J5" s="330"/>
      <c r="L5" s="325" t="s">
        <v>263</v>
      </c>
      <c r="M5" s="325"/>
      <c r="N5" s="325"/>
      <c r="O5" s="325"/>
      <c r="P5" s="325"/>
      <c r="Q5" s="325"/>
      <c r="R5" s="325"/>
    </row>
    <row r="6" spans="1:18" ht="27" customHeight="1" thickBot="1">
      <c r="B6" s="148" t="s">
        <v>38</v>
      </c>
      <c r="C6" s="148"/>
      <c r="D6" s="182" t="s">
        <v>3</v>
      </c>
      <c r="E6" s="136"/>
      <c r="F6" s="181" t="s">
        <v>21</v>
      </c>
      <c r="G6" s="136"/>
      <c r="H6" s="182" t="s">
        <v>42</v>
      </c>
      <c r="I6" s="136"/>
      <c r="J6" s="183" t="s">
        <v>43</v>
      </c>
      <c r="L6" s="182" t="s">
        <v>3</v>
      </c>
      <c r="M6" s="136"/>
      <c r="N6" s="181" t="s">
        <v>21</v>
      </c>
      <c r="O6" s="136"/>
      <c r="P6" s="182" t="s">
        <v>42</v>
      </c>
      <c r="Q6" s="136"/>
      <c r="R6" s="183" t="s">
        <v>43</v>
      </c>
    </row>
    <row r="7" spans="1:18">
      <c r="A7" s="268" t="s">
        <v>295</v>
      </c>
      <c r="B7" s="149" t="s">
        <v>128</v>
      </c>
      <c r="D7" s="110">
        <v>1221192</v>
      </c>
      <c r="E7" s="110"/>
      <c r="F7" s="110">
        <v>20361732842</v>
      </c>
      <c r="G7" s="110"/>
      <c r="H7" s="110">
        <v>20537634078</v>
      </c>
      <c r="I7" s="110"/>
      <c r="J7" s="110">
        <f t="shared" ref="J7:J38" si="0">F7-H7</f>
        <v>-175901236</v>
      </c>
      <c r="K7" s="110"/>
      <c r="L7" s="110">
        <v>1221192</v>
      </c>
      <c r="M7" s="110"/>
      <c r="N7" s="110">
        <v>20361732842</v>
      </c>
      <c r="O7" s="110"/>
      <c r="P7" s="110">
        <v>21323630509</v>
      </c>
      <c r="Q7" s="110"/>
      <c r="R7" s="110">
        <f t="shared" ref="R7:R38" si="1">N7-P7</f>
        <v>-961897667</v>
      </c>
    </row>
    <row r="8" spans="1:18">
      <c r="A8" s="268" t="s">
        <v>296</v>
      </c>
      <c r="B8" s="149" t="s">
        <v>290</v>
      </c>
      <c r="D8" s="110">
        <v>94102</v>
      </c>
      <c r="E8" s="110"/>
      <c r="F8" s="110">
        <v>10991922774</v>
      </c>
      <c r="G8" s="110"/>
      <c r="H8" s="110">
        <v>10980615433</v>
      </c>
      <c r="I8" s="110"/>
      <c r="J8" s="110">
        <f t="shared" si="0"/>
        <v>11307341</v>
      </c>
      <c r="K8" s="110"/>
      <c r="L8" s="110">
        <v>94102</v>
      </c>
      <c r="M8" s="110"/>
      <c r="N8" s="110">
        <v>10991922774</v>
      </c>
      <c r="O8" s="110"/>
      <c r="P8" s="110">
        <v>10980615433</v>
      </c>
      <c r="Q8" s="110"/>
      <c r="R8" s="110">
        <f t="shared" si="1"/>
        <v>11307341</v>
      </c>
    </row>
    <row r="9" spans="1:18">
      <c r="A9" s="268" t="s">
        <v>297</v>
      </c>
      <c r="B9" s="149" t="s">
        <v>277</v>
      </c>
      <c r="D9" s="110">
        <v>103083</v>
      </c>
      <c r="E9" s="110"/>
      <c r="F9" s="110">
        <v>2884793513</v>
      </c>
      <c r="G9" s="110"/>
      <c r="H9" s="110">
        <v>2869807060</v>
      </c>
      <c r="I9" s="110"/>
      <c r="J9" s="110">
        <f t="shared" si="0"/>
        <v>14986453</v>
      </c>
      <c r="K9" s="110"/>
      <c r="L9" s="110">
        <v>103083</v>
      </c>
      <c r="M9" s="110"/>
      <c r="N9" s="110">
        <v>2884793513</v>
      </c>
      <c r="O9" s="110"/>
      <c r="P9" s="110">
        <v>2869807060</v>
      </c>
      <c r="Q9" s="110"/>
      <c r="R9" s="110">
        <f t="shared" si="1"/>
        <v>14986453</v>
      </c>
    </row>
    <row r="10" spans="1:18">
      <c r="A10" s="268" t="s">
        <v>298</v>
      </c>
      <c r="B10" s="149" t="s">
        <v>201</v>
      </c>
      <c r="D10" s="110">
        <v>7297382</v>
      </c>
      <c r="E10" s="110"/>
      <c r="F10" s="110">
        <v>110282876</v>
      </c>
      <c r="G10" s="110"/>
      <c r="H10" s="110">
        <v>162284892</v>
      </c>
      <c r="I10" s="110"/>
      <c r="J10" s="110">
        <f t="shared" si="0"/>
        <v>-52002016</v>
      </c>
      <c r="K10" s="110"/>
      <c r="L10" s="110">
        <v>7297382</v>
      </c>
      <c r="M10" s="110"/>
      <c r="N10" s="110">
        <v>110282876</v>
      </c>
      <c r="O10" s="110"/>
      <c r="P10" s="110">
        <v>770241395</v>
      </c>
      <c r="Q10" s="110"/>
      <c r="R10" s="110">
        <f t="shared" si="1"/>
        <v>-659958519</v>
      </c>
    </row>
    <row r="11" spans="1:18">
      <c r="A11" s="268" t="s">
        <v>299</v>
      </c>
      <c r="B11" s="149" t="s">
        <v>119</v>
      </c>
      <c r="D11" s="110">
        <v>1571955</v>
      </c>
      <c r="E11" s="110"/>
      <c r="F11" s="110">
        <v>19702882148</v>
      </c>
      <c r="G11" s="110"/>
      <c r="H11" s="110">
        <v>19939479176</v>
      </c>
      <c r="I11" s="110"/>
      <c r="J11" s="110">
        <f t="shared" si="0"/>
        <v>-236597028</v>
      </c>
      <c r="K11" s="110"/>
      <c r="L11" s="110">
        <v>1571955</v>
      </c>
      <c r="M11" s="110"/>
      <c r="N11" s="110">
        <v>19702882148</v>
      </c>
      <c r="O11" s="110"/>
      <c r="P11" s="110">
        <v>19918122939</v>
      </c>
      <c r="Q11" s="110"/>
      <c r="R11" s="110">
        <f t="shared" si="1"/>
        <v>-215240791</v>
      </c>
    </row>
    <row r="12" spans="1:18">
      <c r="A12" s="268" t="s">
        <v>300</v>
      </c>
      <c r="B12" s="149" t="s">
        <v>183</v>
      </c>
      <c r="D12" s="110">
        <v>2252417</v>
      </c>
      <c r="E12" s="110"/>
      <c r="F12" s="110">
        <v>9709480199</v>
      </c>
      <c r="G12" s="110"/>
      <c r="H12" s="110">
        <v>9620943441</v>
      </c>
      <c r="I12" s="110"/>
      <c r="J12" s="110">
        <f t="shared" si="0"/>
        <v>88536758</v>
      </c>
      <c r="K12" s="110"/>
      <c r="L12" s="110">
        <v>2252417</v>
      </c>
      <c r="M12" s="110"/>
      <c r="N12" s="110">
        <v>9709480199</v>
      </c>
      <c r="O12" s="110"/>
      <c r="P12" s="110">
        <v>11120328159</v>
      </c>
      <c r="Q12" s="110"/>
      <c r="R12" s="110">
        <f t="shared" si="1"/>
        <v>-1410847960</v>
      </c>
    </row>
    <row r="13" spans="1:18">
      <c r="A13" s="268" t="s">
        <v>301</v>
      </c>
      <c r="B13" s="149" t="s">
        <v>178</v>
      </c>
      <c r="D13" s="110">
        <v>4365518</v>
      </c>
      <c r="E13" s="110"/>
      <c r="F13" s="110">
        <v>11280615041</v>
      </c>
      <c r="G13" s="110"/>
      <c r="H13" s="110">
        <v>11295711875</v>
      </c>
      <c r="I13" s="110"/>
      <c r="J13" s="110">
        <f t="shared" si="0"/>
        <v>-15096834</v>
      </c>
      <c r="K13" s="110"/>
      <c r="L13" s="110">
        <v>4365518</v>
      </c>
      <c r="M13" s="110"/>
      <c r="N13" s="110">
        <v>11280615041</v>
      </c>
      <c r="O13" s="110"/>
      <c r="P13" s="110">
        <v>10974179577</v>
      </c>
      <c r="Q13" s="110"/>
      <c r="R13" s="110">
        <f t="shared" si="1"/>
        <v>306435464</v>
      </c>
    </row>
    <row r="14" spans="1:18">
      <c r="A14" s="268" t="s">
        <v>302</v>
      </c>
      <c r="B14" s="149" t="s">
        <v>285</v>
      </c>
      <c r="D14" s="110">
        <v>108528</v>
      </c>
      <c r="E14" s="110"/>
      <c r="F14" s="110">
        <v>2775438692</v>
      </c>
      <c r="G14" s="110"/>
      <c r="H14" s="110">
        <v>2775475176</v>
      </c>
      <c r="I14" s="110"/>
      <c r="J14" s="110">
        <f t="shared" si="0"/>
        <v>-36484</v>
      </c>
      <c r="K14" s="110"/>
      <c r="L14" s="110">
        <v>108528</v>
      </c>
      <c r="M14" s="110"/>
      <c r="N14" s="110">
        <v>2775438692</v>
      </c>
      <c r="O14" s="110"/>
      <c r="P14" s="110">
        <v>2775475176</v>
      </c>
      <c r="Q14" s="110"/>
      <c r="R14" s="110">
        <f t="shared" si="1"/>
        <v>-36484</v>
      </c>
    </row>
    <row r="15" spans="1:18">
      <c r="A15" s="268" t="s">
        <v>303</v>
      </c>
      <c r="B15" s="149" t="s">
        <v>222</v>
      </c>
      <c r="D15" s="110">
        <v>703992</v>
      </c>
      <c r="E15" s="110"/>
      <c r="F15" s="110">
        <v>8126552593</v>
      </c>
      <c r="G15" s="110"/>
      <c r="H15" s="110">
        <v>8485585341</v>
      </c>
      <c r="I15" s="110"/>
      <c r="J15" s="110">
        <f t="shared" si="0"/>
        <v>-359032748</v>
      </c>
      <c r="K15" s="110"/>
      <c r="L15" s="110">
        <v>703992</v>
      </c>
      <c r="M15" s="110"/>
      <c r="N15" s="110">
        <v>8126552593</v>
      </c>
      <c r="O15" s="110"/>
      <c r="P15" s="110">
        <v>8742122640</v>
      </c>
      <c r="Q15" s="110"/>
      <c r="R15" s="110">
        <f t="shared" si="1"/>
        <v>-615570047</v>
      </c>
    </row>
    <row r="16" spans="1:18">
      <c r="A16" s="268" t="s">
        <v>304</v>
      </c>
      <c r="B16" s="149" t="s">
        <v>109</v>
      </c>
      <c r="D16" s="110">
        <v>583772</v>
      </c>
      <c r="E16" s="110"/>
      <c r="F16" s="110">
        <v>957589900</v>
      </c>
      <c r="G16" s="110"/>
      <c r="H16" s="110">
        <v>1505952343</v>
      </c>
      <c r="I16" s="110"/>
      <c r="J16" s="110">
        <f t="shared" si="0"/>
        <v>-548362443</v>
      </c>
      <c r="K16" s="110"/>
      <c r="L16" s="110">
        <v>583772</v>
      </c>
      <c r="M16" s="110"/>
      <c r="N16" s="110">
        <v>957589900</v>
      </c>
      <c r="O16" s="110"/>
      <c r="P16" s="110">
        <v>1671865838</v>
      </c>
      <c r="Q16" s="110"/>
      <c r="R16" s="110">
        <f t="shared" si="1"/>
        <v>-714275938</v>
      </c>
    </row>
    <row r="17" spans="1:18">
      <c r="A17" s="268" t="s">
        <v>305</v>
      </c>
      <c r="B17" s="149" t="s">
        <v>139</v>
      </c>
      <c r="D17" s="110">
        <v>2382035</v>
      </c>
      <c r="E17" s="110"/>
      <c r="F17" s="110">
        <v>4324010780</v>
      </c>
      <c r="G17" s="110"/>
      <c r="H17" s="110">
        <v>4788882489</v>
      </c>
      <c r="I17" s="110"/>
      <c r="J17" s="110">
        <f t="shared" si="0"/>
        <v>-464871709</v>
      </c>
      <c r="K17" s="110"/>
      <c r="L17" s="110">
        <v>2382035</v>
      </c>
      <c r="M17" s="110"/>
      <c r="N17" s="110">
        <v>4324010780</v>
      </c>
      <c r="O17" s="110"/>
      <c r="P17" s="110">
        <v>6907641191</v>
      </c>
      <c r="Q17" s="110"/>
      <c r="R17" s="110">
        <f t="shared" si="1"/>
        <v>-2583630411</v>
      </c>
    </row>
    <row r="18" spans="1:18">
      <c r="A18" s="268" t="s">
        <v>306</v>
      </c>
      <c r="B18" s="149" t="s">
        <v>223</v>
      </c>
      <c r="D18" s="110">
        <v>10640467</v>
      </c>
      <c r="E18" s="110"/>
      <c r="F18" s="110">
        <v>5173517719</v>
      </c>
      <c r="G18" s="110"/>
      <c r="H18" s="110">
        <v>4694429440</v>
      </c>
      <c r="I18" s="110"/>
      <c r="J18" s="110">
        <f t="shared" si="0"/>
        <v>479088279</v>
      </c>
      <c r="K18" s="110"/>
      <c r="L18" s="110">
        <v>10640467</v>
      </c>
      <c r="M18" s="110"/>
      <c r="N18" s="110">
        <v>5173517719</v>
      </c>
      <c r="O18" s="110"/>
      <c r="P18" s="110">
        <v>3575278101</v>
      </c>
      <c r="Q18" s="110"/>
      <c r="R18" s="110">
        <f t="shared" si="1"/>
        <v>1598239618</v>
      </c>
    </row>
    <row r="19" spans="1:18">
      <c r="A19" s="268" t="s">
        <v>307</v>
      </c>
      <c r="B19" s="149" t="s">
        <v>120</v>
      </c>
      <c r="D19" s="110">
        <v>4644799</v>
      </c>
      <c r="E19" s="110"/>
      <c r="F19" s="110">
        <v>6789779999</v>
      </c>
      <c r="G19" s="110"/>
      <c r="H19" s="110">
        <v>6507484773</v>
      </c>
      <c r="I19" s="110"/>
      <c r="J19" s="110">
        <f t="shared" si="0"/>
        <v>282295226</v>
      </c>
      <c r="K19" s="110"/>
      <c r="L19" s="110">
        <v>4644799</v>
      </c>
      <c r="M19" s="110"/>
      <c r="N19" s="110">
        <v>6789779999</v>
      </c>
      <c r="O19" s="110"/>
      <c r="P19" s="110">
        <v>6595697987</v>
      </c>
      <c r="Q19" s="110"/>
      <c r="R19" s="110">
        <f t="shared" si="1"/>
        <v>194082012</v>
      </c>
    </row>
    <row r="20" spans="1:18">
      <c r="A20" s="268" t="s">
        <v>308</v>
      </c>
      <c r="B20" s="149" t="s">
        <v>150</v>
      </c>
      <c r="D20" s="110">
        <v>1510068</v>
      </c>
      <c r="E20" s="110"/>
      <c r="F20" s="110">
        <v>3220759577</v>
      </c>
      <c r="G20" s="110"/>
      <c r="H20" s="110">
        <v>314248109</v>
      </c>
      <c r="I20" s="110"/>
      <c r="J20" s="110">
        <f t="shared" si="0"/>
        <v>2906511468</v>
      </c>
      <c r="K20" s="110"/>
      <c r="L20" s="110">
        <v>1510068</v>
      </c>
      <c r="M20" s="110"/>
      <c r="N20" s="110">
        <v>3220759577</v>
      </c>
      <c r="O20" s="110"/>
      <c r="P20" s="110">
        <v>3165673101</v>
      </c>
      <c r="Q20" s="110"/>
      <c r="R20" s="110">
        <f t="shared" si="1"/>
        <v>55086476</v>
      </c>
    </row>
    <row r="21" spans="1:18">
      <c r="A21" s="268" t="s">
        <v>309</v>
      </c>
      <c r="B21" s="149" t="s">
        <v>232</v>
      </c>
      <c r="D21" s="110">
        <v>197190</v>
      </c>
      <c r="E21" s="110"/>
      <c r="F21" s="110">
        <v>4027967343.9999995</v>
      </c>
      <c r="G21" s="110"/>
      <c r="H21" s="110">
        <v>3889226978.9999995</v>
      </c>
      <c r="I21" s="110"/>
      <c r="J21" s="110">
        <f t="shared" si="0"/>
        <v>138740365</v>
      </c>
      <c r="K21" s="110"/>
      <c r="L21" s="110">
        <v>197190</v>
      </c>
      <c r="M21" s="110"/>
      <c r="N21" s="110">
        <v>4027967343.9999995</v>
      </c>
      <c r="O21" s="110"/>
      <c r="P21" s="110">
        <v>4155751661.9999995</v>
      </c>
      <c r="Q21" s="110"/>
      <c r="R21" s="110">
        <f t="shared" si="1"/>
        <v>-127784318</v>
      </c>
    </row>
    <row r="22" spans="1:18">
      <c r="A22" s="268" t="s">
        <v>310</v>
      </c>
      <c r="B22" s="149" t="s">
        <v>123</v>
      </c>
      <c r="D22" s="110">
        <v>13985659</v>
      </c>
      <c r="E22" s="110"/>
      <c r="F22" s="110">
        <v>4211592721.9999995</v>
      </c>
      <c r="G22" s="110"/>
      <c r="H22" s="110">
        <v>5594440096</v>
      </c>
      <c r="I22" s="110"/>
      <c r="J22" s="110">
        <f t="shared" si="0"/>
        <v>-1382847374.0000005</v>
      </c>
      <c r="K22" s="110"/>
      <c r="L22" s="110">
        <v>13985659</v>
      </c>
      <c r="M22" s="110"/>
      <c r="N22" s="110">
        <v>4211592721.9999995</v>
      </c>
      <c r="O22" s="110"/>
      <c r="P22" s="110">
        <v>5300516266</v>
      </c>
      <c r="Q22" s="110"/>
      <c r="R22" s="110">
        <f t="shared" si="1"/>
        <v>-1088923544.0000005</v>
      </c>
    </row>
    <row r="23" spans="1:18">
      <c r="A23" s="268" t="s">
        <v>311</v>
      </c>
      <c r="B23" s="149" t="s">
        <v>159</v>
      </c>
      <c r="D23" s="110">
        <v>3071262</v>
      </c>
      <c r="E23" s="110"/>
      <c r="F23" s="110">
        <v>12280450413</v>
      </c>
      <c r="G23" s="110"/>
      <c r="H23" s="110">
        <v>11972644798</v>
      </c>
      <c r="I23" s="110"/>
      <c r="J23" s="110">
        <f t="shared" si="0"/>
        <v>307805615</v>
      </c>
      <c r="K23" s="110"/>
      <c r="L23" s="110">
        <v>3071262</v>
      </c>
      <c r="M23" s="110"/>
      <c r="N23" s="110">
        <v>12280450413</v>
      </c>
      <c r="O23" s="110"/>
      <c r="P23" s="110">
        <v>12679279575</v>
      </c>
      <c r="Q23" s="110"/>
      <c r="R23" s="110">
        <f t="shared" si="1"/>
        <v>-398829162</v>
      </c>
    </row>
    <row r="24" spans="1:18">
      <c r="A24" s="268" t="s">
        <v>312</v>
      </c>
      <c r="B24" s="149" t="s">
        <v>102</v>
      </c>
      <c r="D24" s="110">
        <v>3950856</v>
      </c>
      <c r="E24" s="110"/>
      <c r="F24" s="110">
        <v>4604432746</v>
      </c>
      <c r="G24" s="110"/>
      <c r="H24" s="110">
        <v>4094973181</v>
      </c>
      <c r="I24" s="110"/>
      <c r="J24" s="110">
        <f t="shared" si="0"/>
        <v>509459565</v>
      </c>
      <c r="K24" s="110"/>
      <c r="L24" s="110">
        <v>3950856</v>
      </c>
      <c r="M24" s="110"/>
      <c r="N24" s="110">
        <v>4604432746</v>
      </c>
      <c r="O24" s="110"/>
      <c r="P24" s="110">
        <v>5378978556</v>
      </c>
      <c r="Q24" s="110"/>
      <c r="R24" s="110">
        <f t="shared" si="1"/>
        <v>-774545810</v>
      </c>
    </row>
    <row r="25" spans="1:18">
      <c r="A25" s="268" t="s">
        <v>313</v>
      </c>
      <c r="B25" s="149" t="s">
        <v>212</v>
      </c>
      <c r="D25" s="110">
        <v>2033283</v>
      </c>
      <c r="E25" s="110"/>
      <c r="F25" s="110">
        <v>2882285672</v>
      </c>
      <c r="G25" s="110"/>
      <c r="H25" s="110">
        <v>3193631887</v>
      </c>
      <c r="I25" s="110"/>
      <c r="J25" s="110">
        <f t="shared" si="0"/>
        <v>-311346215</v>
      </c>
      <c r="K25" s="110"/>
      <c r="L25" s="110">
        <v>2033283</v>
      </c>
      <c r="M25" s="110"/>
      <c r="N25" s="110">
        <v>2882285672</v>
      </c>
      <c r="O25" s="110"/>
      <c r="P25" s="110">
        <v>3439259272</v>
      </c>
      <c r="Q25" s="110"/>
      <c r="R25" s="110">
        <f t="shared" si="1"/>
        <v>-556973600</v>
      </c>
    </row>
    <row r="26" spans="1:18">
      <c r="A26" s="268" t="s">
        <v>314</v>
      </c>
      <c r="B26" s="149" t="s">
        <v>121</v>
      </c>
      <c r="D26" s="110">
        <v>1526492</v>
      </c>
      <c r="E26" s="110"/>
      <c r="F26" s="110">
        <v>10344155228</v>
      </c>
      <c r="G26" s="110"/>
      <c r="H26" s="110">
        <v>10371328891</v>
      </c>
      <c r="I26" s="110"/>
      <c r="J26" s="110">
        <f t="shared" si="0"/>
        <v>-27173663</v>
      </c>
      <c r="K26" s="110"/>
      <c r="L26" s="110">
        <v>1526492</v>
      </c>
      <c r="M26" s="110"/>
      <c r="N26" s="110">
        <v>10344155228</v>
      </c>
      <c r="O26" s="110"/>
      <c r="P26" s="110">
        <v>10762892147</v>
      </c>
      <c r="Q26" s="110"/>
      <c r="R26" s="110">
        <f t="shared" si="1"/>
        <v>-418736919</v>
      </c>
    </row>
    <row r="27" spans="1:18">
      <c r="A27" s="268" t="s">
        <v>315</v>
      </c>
      <c r="B27" s="149" t="s">
        <v>291</v>
      </c>
      <c r="D27" s="110">
        <v>26313</v>
      </c>
      <c r="E27" s="110"/>
      <c r="F27" s="110">
        <v>8401415906</v>
      </c>
      <c r="G27" s="110"/>
      <c r="H27" s="110">
        <v>8584172227</v>
      </c>
      <c r="I27" s="110"/>
      <c r="J27" s="110">
        <f t="shared" si="0"/>
        <v>-182756321</v>
      </c>
      <c r="K27" s="110"/>
      <c r="L27" s="110">
        <v>26313</v>
      </c>
      <c r="M27" s="110"/>
      <c r="N27" s="110">
        <v>8401415906</v>
      </c>
      <c r="O27" s="110"/>
      <c r="P27" s="110">
        <v>8584172227</v>
      </c>
      <c r="Q27" s="110"/>
      <c r="R27" s="110">
        <f t="shared" si="1"/>
        <v>-182756321</v>
      </c>
    </row>
    <row r="28" spans="1:18">
      <c r="A28" s="268" t="s">
        <v>316</v>
      </c>
      <c r="B28" s="149" t="s">
        <v>118</v>
      </c>
      <c r="D28" s="110">
        <v>408543</v>
      </c>
      <c r="E28" s="110"/>
      <c r="F28" s="110">
        <v>3132583961</v>
      </c>
      <c r="G28" s="110"/>
      <c r="H28" s="110">
        <v>3648629940</v>
      </c>
      <c r="I28" s="110"/>
      <c r="J28" s="110">
        <f t="shared" si="0"/>
        <v>-516045979</v>
      </c>
      <c r="K28" s="110"/>
      <c r="L28" s="110">
        <v>408543</v>
      </c>
      <c r="M28" s="110"/>
      <c r="N28" s="110">
        <v>3132583961</v>
      </c>
      <c r="O28" s="110"/>
      <c r="P28" s="110">
        <v>4752029324</v>
      </c>
      <c r="Q28" s="110"/>
      <c r="R28" s="110">
        <f t="shared" si="1"/>
        <v>-1619445363</v>
      </c>
    </row>
    <row r="29" spans="1:18">
      <c r="A29" s="268" t="s">
        <v>317</v>
      </c>
      <c r="B29" s="149" t="s">
        <v>126</v>
      </c>
      <c r="D29" s="110">
        <v>458458</v>
      </c>
      <c r="E29" s="110"/>
      <c r="F29" s="110">
        <v>3058661626</v>
      </c>
      <c r="G29" s="110"/>
      <c r="H29" s="110">
        <v>3233774593</v>
      </c>
      <c r="I29" s="110"/>
      <c r="J29" s="110">
        <f t="shared" si="0"/>
        <v>-175112967</v>
      </c>
      <c r="K29" s="110"/>
      <c r="L29" s="110">
        <v>458458</v>
      </c>
      <c r="M29" s="110"/>
      <c r="N29" s="110">
        <v>3058661626</v>
      </c>
      <c r="O29" s="110"/>
      <c r="P29" s="110">
        <v>3141313519</v>
      </c>
      <c r="Q29" s="110"/>
      <c r="R29" s="110">
        <f t="shared" si="1"/>
        <v>-82651893</v>
      </c>
    </row>
    <row r="30" spans="1:18">
      <c r="A30" s="268" t="s">
        <v>318</v>
      </c>
      <c r="B30" s="149" t="s">
        <v>289</v>
      </c>
      <c r="D30" s="110">
        <v>1334332</v>
      </c>
      <c r="E30" s="110"/>
      <c r="F30" s="110">
        <v>6532548466</v>
      </c>
      <c r="G30" s="110"/>
      <c r="H30" s="110">
        <v>6466168002</v>
      </c>
      <c r="I30" s="110"/>
      <c r="J30" s="110">
        <f t="shared" si="0"/>
        <v>66380464</v>
      </c>
      <c r="K30" s="110"/>
      <c r="L30" s="110">
        <v>1334332</v>
      </c>
      <c r="M30" s="110"/>
      <c r="N30" s="110">
        <v>6532548466</v>
      </c>
      <c r="O30" s="110"/>
      <c r="P30" s="110">
        <v>6466168002</v>
      </c>
      <c r="Q30" s="110"/>
      <c r="R30" s="110">
        <f t="shared" si="1"/>
        <v>66380464</v>
      </c>
    </row>
    <row r="31" spans="1:18">
      <c r="A31" s="268" t="s">
        <v>319</v>
      </c>
      <c r="B31" s="149" t="s">
        <v>273</v>
      </c>
      <c r="D31" s="110">
        <v>417651</v>
      </c>
      <c r="E31" s="110"/>
      <c r="F31" s="110">
        <v>446663496</v>
      </c>
      <c r="G31" s="110"/>
      <c r="H31" s="110">
        <v>464219998</v>
      </c>
      <c r="I31" s="110"/>
      <c r="J31" s="110">
        <f t="shared" si="0"/>
        <v>-17556502</v>
      </c>
      <c r="K31" s="110"/>
      <c r="L31" s="110">
        <v>417651</v>
      </c>
      <c r="M31" s="110"/>
      <c r="N31" s="110">
        <v>446663496</v>
      </c>
      <c r="O31" s="110"/>
      <c r="P31" s="110">
        <v>464219998</v>
      </c>
      <c r="Q31" s="110"/>
      <c r="R31" s="110">
        <f t="shared" si="1"/>
        <v>-17556502</v>
      </c>
    </row>
    <row r="32" spans="1:18">
      <c r="A32" s="268" t="s">
        <v>320</v>
      </c>
      <c r="B32" s="149" t="s">
        <v>98</v>
      </c>
      <c r="D32" s="110">
        <v>6105230</v>
      </c>
      <c r="E32" s="110"/>
      <c r="F32" s="110">
        <v>6997342357</v>
      </c>
      <c r="G32" s="110"/>
      <c r="H32" s="110">
        <v>10563615402</v>
      </c>
      <c r="I32" s="110"/>
      <c r="J32" s="110">
        <f t="shared" si="0"/>
        <v>-3566273045</v>
      </c>
      <c r="K32" s="110"/>
      <c r="L32" s="110">
        <v>6105230</v>
      </c>
      <c r="M32" s="110"/>
      <c r="N32" s="110">
        <v>6997342357</v>
      </c>
      <c r="O32" s="110"/>
      <c r="P32" s="110">
        <v>13194104566</v>
      </c>
      <c r="Q32" s="110"/>
      <c r="R32" s="110">
        <f t="shared" si="1"/>
        <v>-6196762209</v>
      </c>
    </row>
    <row r="33" spans="1:18">
      <c r="A33" s="268" t="s">
        <v>321</v>
      </c>
      <c r="B33" s="149" t="s">
        <v>193</v>
      </c>
      <c r="D33" s="110">
        <v>874830</v>
      </c>
      <c r="E33" s="110"/>
      <c r="F33" s="110">
        <v>12935868077</v>
      </c>
      <c r="G33" s="110"/>
      <c r="H33" s="110">
        <v>13430330965</v>
      </c>
      <c r="I33" s="110"/>
      <c r="J33" s="110">
        <f t="shared" si="0"/>
        <v>-494462888</v>
      </c>
      <c r="K33" s="110"/>
      <c r="L33" s="110">
        <v>874830</v>
      </c>
      <c r="M33" s="110"/>
      <c r="N33" s="110">
        <v>12935868077</v>
      </c>
      <c r="O33" s="110"/>
      <c r="P33" s="110">
        <v>13447405989</v>
      </c>
      <c r="Q33" s="110"/>
      <c r="R33" s="110">
        <f t="shared" si="1"/>
        <v>-511537912</v>
      </c>
    </row>
    <row r="34" spans="1:18">
      <c r="A34" s="268" t="s">
        <v>322</v>
      </c>
      <c r="B34" s="149" t="s">
        <v>198</v>
      </c>
      <c r="D34" s="110">
        <v>525012</v>
      </c>
      <c r="E34" s="110"/>
      <c r="F34" s="110">
        <v>8261841974</v>
      </c>
      <c r="G34" s="110"/>
      <c r="H34" s="110">
        <v>10006833445</v>
      </c>
      <c r="I34" s="110"/>
      <c r="J34" s="110">
        <f t="shared" si="0"/>
        <v>-1744991471</v>
      </c>
      <c r="K34" s="110"/>
      <c r="L34" s="110">
        <v>525012</v>
      </c>
      <c r="M34" s="110"/>
      <c r="N34" s="110">
        <v>8261841974</v>
      </c>
      <c r="O34" s="110"/>
      <c r="P34" s="110">
        <v>12045157246</v>
      </c>
      <c r="Q34" s="110"/>
      <c r="R34" s="110">
        <f t="shared" si="1"/>
        <v>-3783315272</v>
      </c>
    </row>
    <row r="35" spans="1:18">
      <c r="A35" s="268" t="s">
        <v>323</v>
      </c>
      <c r="B35" s="149" t="s">
        <v>231</v>
      </c>
      <c r="D35" s="110">
        <v>269937</v>
      </c>
      <c r="E35" s="110"/>
      <c r="F35" s="110">
        <v>8943859828</v>
      </c>
      <c r="G35" s="110"/>
      <c r="H35" s="110">
        <v>9025205429</v>
      </c>
      <c r="I35" s="110"/>
      <c r="J35" s="110">
        <f t="shared" si="0"/>
        <v>-81345601</v>
      </c>
      <c r="K35" s="110"/>
      <c r="L35" s="110">
        <v>269937</v>
      </c>
      <c r="M35" s="110"/>
      <c r="N35" s="110">
        <v>8943859828</v>
      </c>
      <c r="O35" s="110"/>
      <c r="P35" s="110">
        <v>10484880653</v>
      </c>
      <c r="Q35" s="110"/>
      <c r="R35" s="110">
        <f t="shared" si="1"/>
        <v>-1541020825</v>
      </c>
    </row>
    <row r="36" spans="1:18">
      <c r="A36" s="268" t="s">
        <v>324</v>
      </c>
      <c r="B36" s="149" t="s">
        <v>136</v>
      </c>
      <c r="D36" s="110">
        <v>105898</v>
      </c>
      <c r="E36" s="110"/>
      <c r="F36" s="110">
        <v>4759744090</v>
      </c>
      <c r="G36" s="110"/>
      <c r="H36" s="110">
        <v>5123885727</v>
      </c>
      <c r="I36" s="110"/>
      <c r="J36" s="110">
        <f t="shared" si="0"/>
        <v>-364141637</v>
      </c>
      <c r="K36" s="110"/>
      <c r="L36" s="110">
        <v>105898</v>
      </c>
      <c r="M36" s="110"/>
      <c r="N36" s="110">
        <v>4759744090</v>
      </c>
      <c r="O36" s="110"/>
      <c r="P36" s="110">
        <v>6003488887</v>
      </c>
      <c r="Q36" s="110"/>
      <c r="R36" s="110">
        <f t="shared" si="1"/>
        <v>-1243744797</v>
      </c>
    </row>
    <row r="37" spans="1:18">
      <c r="A37" s="268" t="s">
        <v>325</v>
      </c>
      <c r="B37" s="149" t="s">
        <v>196</v>
      </c>
      <c r="D37" s="110">
        <v>1238801</v>
      </c>
      <c r="E37" s="110"/>
      <c r="F37" s="110">
        <v>4105153745.9999995</v>
      </c>
      <c r="G37" s="110"/>
      <c r="H37" s="110">
        <v>8214674670</v>
      </c>
      <c r="I37" s="110"/>
      <c r="J37" s="110">
        <f t="shared" si="0"/>
        <v>-4109520924.0000005</v>
      </c>
      <c r="K37" s="110"/>
      <c r="L37" s="110">
        <v>1238801</v>
      </c>
      <c r="M37" s="110"/>
      <c r="N37" s="110">
        <v>4105153745.9999995</v>
      </c>
      <c r="O37" s="110"/>
      <c r="P37" s="110">
        <v>9872536909</v>
      </c>
      <c r="Q37" s="110"/>
      <c r="R37" s="110">
        <f t="shared" si="1"/>
        <v>-5767383163</v>
      </c>
    </row>
    <row r="38" spans="1:18">
      <c r="A38" s="268" t="s">
        <v>326</v>
      </c>
      <c r="B38" s="149" t="s">
        <v>191</v>
      </c>
      <c r="D38" s="110">
        <v>123099</v>
      </c>
      <c r="E38" s="110"/>
      <c r="F38" s="110">
        <v>3895625812</v>
      </c>
      <c r="G38" s="110"/>
      <c r="H38" s="110">
        <v>3711945895</v>
      </c>
      <c r="I38" s="110"/>
      <c r="J38" s="110">
        <f t="shared" si="0"/>
        <v>183679917</v>
      </c>
      <c r="K38" s="110"/>
      <c r="L38" s="110">
        <v>123099</v>
      </c>
      <c r="M38" s="110"/>
      <c r="N38" s="110">
        <v>3895625812</v>
      </c>
      <c r="O38" s="110"/>
      <c r="P38" s="110">
        <v>3789686449</v>
      </c>
      <c r="Q38" s="110"/>
      <c r="R38" s="110">
        <f t="shared" si="1"/>
        <v>105939363</v>
      </c>
    </row>
    <row r="39" spans="1:18">
      <c r="A39" s="268" t="s">
        <v>327</v>
      </c>
      <c r="B39" s="149" t="s">
        <v>281</v>
      </c>
      <c r="D39" s="110">
        <v>79821</v>
      </c>
      <c r="E39" s="110"/>
      <c r="F39" s="110">
        <v>11588739278</v>
      </c>
      <c r="G39" s="110"/>
      <c r="H39" s="110">
        <v>11626920612</v>
      </c>
      <c r="I39" s="110"/>
      <c r="J39" s="110">
        <f t="shared" ref="J39:J70" si="2">F39-H39</f>
        <v>-38181334</v>
      </c>
      <c r="K39" s="110"/>
      <c r="L39" s="110">
        <v>79821</v>
      </c>
      <c r="M39" s="110"/>
      <c r="N39" s="110">
        <v>11588739278</v>
      </c>
      <c r="O39" s="110"/>
      <c r="P39" s="110">
        <v>11626920612</v>
      </c>
      <c r="Q39" s="110"/>
      <c r="R39" s="110">
        <f t="shared" ref="R39:R70" si="3">N39-P39</f>
        <v>-38181334</v>
      </c>
    </row>
    <row r="40" spans="1:18">
      <c r="A40" s="268" t="s">
        <v>328</v>
      </c>
      <c r="B40" s="149" t="s">
        <v>274</v>
      </c>
      <c r="D40" s="110">
        <v>123995</v>
      </c>
      <c r="E40" s="110"/>
      <c r="F40" s="110">
        <v>2009429961.0000002</v>
      </c>
      <c r="G40" s="110"/>
      <c r="H40" s="110">
        <v>2009618221.0000002</v>
      </c>
      <c r="I40" s="110"/>
      <c r="J40" s="110">
        <f t="shared" si="2"/>
        <v>-188260</v>
      </c>
      <c r="K40" s="110"/>
      <c r="L40" s="110">
        <v>123995</v>
      </c>
      <c r="M40" s="110"/>
      <c r="N40" s="110">
        <v>2009429961.0000002</v>
      </c>
      <c r="O40" s="110"/>
      <c r="P40" s="110">
        <v>2009618221.0000002</v>
      </c>
      <c r="Q40" s="110"/>
      <c r="R40" s="110">
        <f t="shared" si="3"/>
        <v>-188260</v>
      </c>
    </row>
    <row r="41" spans="1:18">
      <c r="A41" s="268" t="s">
        <v>329</v>
      </c>
      <c r="B41" s="149" t="s">
        <v>275</v>
      </c>
      <c r="D41" s="110">
        <v>563292</v>
      </c>
      <c r="E41" s="110"/>
      <c r="F41" s="110">
        <v>14159734954</v>
      </c>
      <c r="G41" s="110"/>
      <c r="H41" s="110">
        <v>14062852865</v>
      </c>
      <c r="I41" s="110"/>
      <c r="J41" s="110">
        <f t="shared" si="2"/>
        <v>96882089</v>
      </c>
      <c r="K41" s="110"/>
      <c r="L41" s="110">
        <v>563292</v>
      </c>
      <c r="M41" s="110"/>
      <c r="N41" s="110">
        <v>14159734954</v>
      </c>
      <c r="O41" s="110"/>
      <c r="P41" s="110">
        <v>14062852865</v>
      </c>
      <c r="Q41" s="110"/>
      <c r="R41" s="110">
        <f t="shared" si="3"/>
        <v>96882089</v>
      </c>
    </row>
    <row r="42" spans="1:18">
      <c r="A42" s="268" t="s">
        <v>330</v>
      </c>
      <c r="B42" s="149" t="s">
        <v>235</v>
      </c>
      <c r="D42" s="110">
        <v>2060055</v>
      </c>
      <c r="E42" s="110"/>
      <c r="F42" s="110">
        <v>16583912298.000002</v>
      </c>
      <c r="G42" s="110"/>
      <c r="H42" s="110">
        <v>17039006778.000002</v>
      </c>
      <c r="I42" s="110"/>
      <c r="J42" s="110">
        <f t="shared" si="2"/>
        <v>-455094480</v>
      </c>
      <c r="K42" s="110"/>
      <c r="L42" s="110">
        <v>2060055</v>
      </c>
      <c r="M42" s="110"/>
      <c r="N42" s="110">
        <v>16583912298.000002</v>
      </c>
      <c r="O42" s="110"/>
      <c r="P42" s="110">
        <v>17430448231</v>
      </c>
      <c r="Q42" s="110"/>
      <c r="R42" s="110">
        <f t="shared" si="3"/>
        <v>-846535932.99999809</v>
      </c>
    </row>
    <row r="43" spans="1:18">
      <c r="A43" s="268" t="s">
        <v>331</v>
      </c>
      <c r="B43" s="149" t="s">
        <v>220</v>
      </c>
      <c r="D43" s="110">
        <v>246648</v>
      </c>
      <c r="E43" s="110"/>
      <c r="F43" s="110">
        <v>10554251603</v>
      </c>
      <c r="G43" s="110"/>
      <c r="H43" s="110">
        <v>10041584052</v>
      </c>
      <c r="I43" s="110"/>
      <c r="J43" s="110">
        <f t="shared" si="2"/>
        <v>512667551</v>
      </c>
      <c r="K43" s="110"/>
      <c r="L43" s="110">
        <v>246648</v>
      </c>
      <c r="M43" s="110"/>
      <c r="N43" s="110">
        <v>10554251603</v>
      </c>
      <c r="O43" s="110"/>
      <c r="P43" s="110">
        <v>10588689598</v>
      </c>
      <c r="Q43" s="110"/>
      <c r="R43" s="110">
        <f t="shared" si="3"/>
        <v>-34437995</v>
      </c>
    </row>
    <row r="44" spans="1:18">
      <c r="A44" s="268" t="s">
        <v>332</v>
      </c>
      <c r="B44" s="149" t="s">
        <v>156</v>
      </c>
      <c r="D44" s="110">
        <v>3755223</v>
      </c>
      <c r="E44" s="110"/>
      <c r="F44" s="110">
        <v>11609505044</v>
      </c>
      <c r="G44" s="110"/>
      <c r="H44" s="110">
        <v>11634554321</v>
      </c>
      <c r="I44" s="110"/>
      <c r="J44" s="110">
        <f t="shared" si="2"/>
        <v>-25049277</v>
      </c>
      <c r="K44" s="110"/>
      <c r="L44" s="110">
        <v>3755223</v>
      </c>
      <c r="M44" s="110"/>
      <c r="N44" s="110">
        <v>11609505044</v>
      </c>
      <c r="O44" s="110"/>
      <c r="P44" s="110">
        <v>12176810343</v>
      </c>
      <c r="Q44" s="110"/>
      <c r="R44" s="110">
        <f t="shared" si="3"/>
        <v>-567305299</v>
      </c>
    </row>
    <row r="45" spans="1:18">
      <c r="A45" s="268" t="s">
        <v>333</v>
      </c>
      <c r="B45" s="149" t="s">
        <v>210</v>
      </c>
      <c r="D45" s="110">
        <v>3176553</v>
      </c>
      <c r="E45" s="110"/>
      <c r="F45" s="110">
        <v>7357180259</v>
      </c>
      <c r="G45" s="110"/>
      <c r="H45" s="110">
        <v>7000384091</v>
      </c>
      <c r="I45" s="110"/>
      <c r="J45" s="110">
        <f t="shared" si="2"/>
        <v>356796168</v>
      </c>
      <c r="K45" s="110"/>
      <c r="L45" s="110">
        <v>3176553</v>
      </c>
      <c r="M45" s="110"/>
      <c r="N45" s="110">
        <v>7357180259</v>
      </c>
      <c r="O45" s="110"/>
      <c r="P45" s="110">
        <v>6451831443</v>
      </c>
      <c r="Q45" s="110"/>
      <c r="R45" s="110">
        <f t="shared" si="3"/>
        <v>905348816</v>
      </c>
    </row>
    <row r="46" spans="1:18">
      <c r="A46" s="268" t="s">
        <v>334</v>
      </c>
      <c r="B46" s="149" t="s">
        <v>165</v>
      </c>
      <c r="D46" s="110">
        <v>2695363</v>
      </c>
      <c r="E46" s="110"/>
      <c r="F46" s="110">
        <v>13400163614</v>
      </c>
      <c r="G46" s="110"/>
      <c r="H46" s="110">
        <v>12235007554</v>
      </c>
      <c r="I46" s="110"/>
      <c r="J46" s="110">
        <f t="shared" si="2"/>
        <v>1165156060</v>
      </c>
      <c r="K46" s="110"/>
      <c r="L46" s="110">
        <v>2695363</v>
      </c>
      <c r="M46" s="110"/>
      <c r="N46" s="110">
        <v>13400163614</v>
      </c>
      <c r="O46" s="110"/>
      <c r="P46" s="110">
        <v>13371836131</v>
      </c>
      <c r="Q46" s="110"/>
      <c r="R46" s="110">
        <f t="shared" si="3"/>
        <v>28327483</v>
      </c>
    </row>
    <row r="47" spans="1:18">
      <c r="A47" s="268" t="s">
        <v>335</v>
      </c>
      <c r="B47" s="149" t="s">
        <v>103</v>
      </c>
      <c r="D47" s="110">
        <v>722698</v>
      </c>
      <c r="E47" s="110"/>
      <c r="F47" s="110">
        <v>4681878177</v>
      </c>
      <c r="G47" s="110"/>
      <c r="H47" s="110">
        <v>4240219372</v>
      </c>
      <c r="I47" s="110"/>
      <c r="J47" s="110">
        <f t="shared" si="2"/>
        <v>441658805</v>
      </c>
      <c r="K47" s="110"/>
      <c r="L47" s="110">
        <v>722698</v>
      </c>
      <c r="M47" s="110"/>
      <c r="N47" s="110">
        <v>4681878177</v>
      </c>
      <c r="O47" s="110"/>
      <c r="P47" s="110">
        <v>3446236095</v>
      </c>
      <c r="Q47" s="110"/>
      <c r="R47" s="110">
        <f t="shared" si="3"/>
        <v>1235642082</v>
      </c>
    </row>
    <row r="48" spans="1:18">
      <c r="A48" s="268" t="s">
        <v>336</v>
      </c>
      <c r="B48" s="149" t="s">
        <v>226</v>
      </c>
      <c r="D48" s="110">
        <v>2408459</v>
      </c>
      <c r="E48" s="110"/>
      <c r="F48" s="110">
        <v>3735579901</v>
      </c>
      <c r="G48" s="110"/>
      <c r="H48" s="110">
        <v>12335956245</v>
      </c>
      <c r="I48" s="110"/>
      <c r="J48" s="110">
        <f t="shared" si="2"/>
        <v>-8600376344</v>
      </c>
      <c r="K48" s="110"/>
      <c r="L48" s="110">
        <v>2408459</v>
      </c>
      <c r="M48" s="110"/>
      <c r="N48" s="110">
        <v>3735579901</v>
      </c>
      <c r="O48" s="110"/>
      <c r="P48" s="110">
        <v>10549543141</v>
      </c>
      <c r="Q48" s="110"/>
      <c r="R48" s="110">
        <f t="shared" si="3"/>
        <v>-6813963240</v>
      </c>
    </row>
    <row r="49" spans="1:18">
      <c r="A49" s="268" t="s">
        <v>337</v>
      </c>
      <c r="B49" s="149" t="s">
        <v>236</v>
      </c>
      <c r="D49" s="110">
        <v>12246797</v>
      </c>
      <c r="E49" s="110"/>
      <c r="F49" s="110">
        <v>7822428999</v>
      </c>
      <c r="G49" s="110"/>
      <c r="H49" s="110">
        <v>9104832507</v>
      </c>
      <c r="I49" s="110"/>
      <c r="J49" s="110">
        <f t="shared" si="2"/>
        <v>-1282403508</v>
      </c>
      <c r="K49" s="110"/>
      <c r="L49" s="110">
        <v>12246797</v>
      </c>
      <c r="M49" s="110"/>
      <c r="N49" s="110">
        <v>7822428999</v>
      </c>
      <c r="O49" s="110"/>
      <c r="P49" s="110">
        <v>9065327120</v>
      </c>
      <c r="Q49" s="110"/>
      <c r="R49" s="110">
        <f t="shared" si="3"/>
        <v>-1242898121</v>
      </c>
    </row>
    <row r="50" spans="1:18">
      <c r="A50" s="268" t="s">
        <v>338</v>
      </c>
      <c r="B50" s="149" t="s">
        <v>171</v>
      </c>
      <c r="D50" s="110">
        <v>52152</v>
      </c>
      <c r="E50" s="110"/>
      <c r="F50" s="110">
        <v>15597979552</v>
      </c>
      <c r="G50" s="110"/>
      <c r="H50" s="110">
        <v>16013502931</v>
      </c>
      <c r="I50" s="110"/>
      <c r="J50" s="110">
        <f t="shared" si="2"/>
        <v>-415523379</v>
      </c>
      <c r="K50" s="110"/>
      <c r="L50" s="110">
        <v>52152</v>
      </c>
      <c r="M50" s="110"/>
      <c r="N50" s="110">
        <v>15597979552</v>
      </c>
      <c r="O50" s="110"/>
      <c r="P50" s="110">
        <v>15416954808</v>
      </c>
      <c r="Q50" s="110"/>
      <c r="R50" s="110">
        <f t="shared" si="3"/>
        <v>181024744</v>
      </c>
    </row>
    <row r="51" spans="1:18">
      <c r="A51" s="268" t="s">
        <v>339</v>
      </c>
      <c r="B51" s="149" t="s">
        <v>140</v>
      </c>
      <c r="D51" s="110">
        <v>294833</v>
      </c>
      <c r="E51" s="110"/>
      <c r="F51" s="110">
        <v>5446480680</v>
      </c>
      <c r="G51" s="110"/>
      <c r="H51" s="110">
        <v>6145722887</v>
      </c>
      <c r="I51" s="110"/>
      <c r="J51" s="110">
        <f t="shared" si="2"/>
        <v>-699242207</v>
      </c>
      <c r="K51" s="110"/>
      <c r="L51" s="110">
        <v>294833</v>
      </c>
      <c r="M51" s="110"/>
      <c r="N51" s="110">
        <v>5446480680</v>
      </c>
      <c r="O51" s="110"/>
      <c r="P51" s="110">
        <v>6697801503</v>
      </c>
      <c r="Q51" s="110"/>
      <c r="R51" s="110">
        <f t="shared" si="3"/>
        <v>-1251320823</v>
      </c>
    </row>
    <row r="52" spans="1:18">
      <c r="A52" s="268" t="s">
        <v>340</v>
      </c>
      <c r="B52" s="149" t="s">
        <v>113</v>
      </c>
      <c r="D52" s="110">
        <v>6014827</v>
      </c>
      <c r="E52" s="110"/>
      <c r="F52" s="110">
        <v>4324983042</v>
      </c>
      <c r="G52" s="110"/>
      <c r="H52" s="110">
        <v>4034001474</v>
      </c>
      <c r="I52" s="110"/>
      <c r="J52" s="110">
        <f t="shared" si="2"/>
        <v>290981568</v>
      </c>
      <c r="K52" s="110"/>
      <c r="L52" s="110">
        <v>6014827</v>
      </c>
      <c r="M52" s="110"/>
      <c r="N52" s="110">
        <v>4324983042</v>
      </c>
      <c r="O52" s="110"/>
      <c r="P52" s="110">
        <v>3626036813</v>
      </c>
      <c r="Q52" s="110"/>
      <c r="R52" s="110">
        <f t="shared" si="3"/>
        <v>698946229</v>
      </c>
    </row>
    <row r="53" spans="1:18">
      <c r="A53" s="268" t="s">
        <v>341</v>
      </c>
      <c r="B53" s="149" t="s">
        <v>142</v>
      </c>
      <c r="D53" s="110">
        <v>412064</v>
      </c>
      <c r="E53" s="110"/>
      <c r="F53" s="110">
        <v>5243036409</v>
      </c>
      <c r="G53" s="110"/>
      <c r="H53" s="110">
        <v>5385114973</v>
      </c>
      <c r="I53" s="110"/>
      <c r="J53" s="110">
        <f t="shared" si="2"/>
        <v>-142078564</v>
      </c>
      <c r="K53" s="110"/>
      <c r="L53" s="110">
        <v>412064</v>
      </c>
      <c r="M53" s="110"/>
      <c r="N53" s="110">
        <v>5243036409</v>
      </c>
      <c r="O53" s="110"/>
      <c r="P53" s="110">
        <v>5644256344</v>
      </c>
      <c r="Q53" s="110"/>
      <c r="R53" s="110">
        <f t="shared" si="3"/>
        <v>-401219935</v>
      </c>
    </row>
    <row r="54" spans="1:18">
      <c r="A54" s="268" t="s">
        <v>342</v>
      </c>
      <c r="B54" s="149" t="s">
        <v>157</v>
      </c>
      <c r="D54" s="110">
        <v>1186816</v>
      </c>
      <c r="E54" s="110"/>
      <c r="F54" s="110">
        <v>5358321319</v>
      </c>
      <c r="G54" s="110"/>
      <c r="H54" s="110">
        <v>5335835323</v>
      </c>
      <c r="I54" s="110"/>
      <c r="J54" s="110">
        <f t="shared" si="2"/>
        <v>22485996</v>
      </c>
      <c r="K54" s="110"/>
      <c r="L54" s="110">
        <v>1186816</v>
      </c>
      <c r="M54" s="110"/>
      <c r="N54" s="110">
        <v>5358321319</v>
      </c>
      <c r="O54" s="110"/>
      <c r="P54" s="110">
        <v>5459551742</v>
      </c>
      <c r="Q54" s="110"/>
      <c r="R54" s="110">
        <f t="shared" si="3"/>
        <v>-101230423</v>
      </c>
    </row>
    <row r="55" spans="1:18">
      <c r="A55" s="268" t="s">
        <v>343</v>
      </c>
      <c r="B55" s="149" t="s">
        <v>195</v>
      </c>
      <c r="D55" s="110">
        <v>288221</v>
      </c>
      <c r="E55" s="110"/>
      <c r="F55" s="110">
        <v>4154115271.9999995</v>
      </c>
      <c r="G55" s="110"/>
      <c r="H55" s="110">
        <v>4825680054</v>
      </c>
      <c r="I55" s="110"/>
      <c r="J55" s="110">
        <f t="shared" si="2"/>
        <v>-671564782.00000048</v>
      </c>
      <c r="K55" s="110"/>
      <c r="L55" s="110">
        <v>288221</v>
      </c>
      <c r="M55" s="110"/>
      <c r="N55" s="110">
        <v>4154115271.9999995</v>
      </c>
      <c r="O55" s="110"/>
      <c r="P55" s="110">
        <v>4457647857</v>
      </c>
      <c r="Q55" s="110"/>
      <c r="R55" s="110">
        <f t="shared" si="3"/>
        <v>-303532585.00000048</v>
      </c>
    </row>
    <row r="56" spans="1:18">
      <c r="A56" s="268" t="s">
        <v>344</v>
      </c>
      <c r="B56" s="149" t="s">
        <v>138</v>
      </c>
      <c r="D56" s="110">
        <v>1724779</v>
      </c>
      <c r="E56" s="110"/>
      <c r="F56" s="110">
        <v>7624261713</v>
      </c>
      <c r="G56" s="110"/>
      <c r="H56" s="110">
        <v>8351247281</v>
      </c>
      <c r="I56" s="110"/>
      <c r="J56" s="110">
        <f t="shared" si="2"/>
        <v>-726985568</v>
      </c>
      <c r="K56" s="110"/>
      <c r="L56" s="110">
        <v>1724779</v>
      </c>
      <c r="M56" s="110"/>
      <c r="N56" s="110">
        <v>7624261713</v>
      </c>
      <c r="O56" s="110"/>
      <c r="P56" s="110">
        <v>8051871916</v>
      </c>
      <c r="Q56" s="110"/>
      <c r="R56" s="110">
        <f t="shared" si="3"/>
        <v>-427610203</v>
      </c>
    </row>
    <row r="57" spans="1:18">
      <c r="A57" s="268" t="s">
        <v>345</v>
      </c>
      <c r="B57" s="149" t="s">
        <v>186</v>
      </c>
      <c r="D57" s="110">
        <v>678752</v>
      </c>
      <c r="E57" s="110"/>
      <c r="F57" s="110">
        <v>5159259366</v>
      </c>
      <c r="G57" s="110"/>
      <c r="H57" s="110">
        <v>5331363492</v>
      </c>
      <c r="I57" s="110"/>
      <c r="J57" s="110">
        <f t="shared" si="2"/>
        <v>-172104126</v>
      </c>
      <c r="K57" s="110"/>
      <c r="L57" s="110">
        <v>678752</v>
      </c>
      <c r="M57" s="110"/>
      <c r="N57" s="110">
        <v>5159259366</v>
      </c>
      <c r="O57" s="110"/>
      <c r="P57" s="110">
        <v>4580576490</v>
      </c>
      <c r="Q57" s="110"/>
      <c r="R57" s="110">
        <f t="shared" si="3"/>
        <v>578682876</v>
      </c>
    </row>
    <row r="58" spans="1:18">
      <c r="A58" s="268" t="s">
        <v>346</v>
      </c>
      <c r="B58" s="149" t="s">
        <v>189</v>
      </c>
      <c r="D58" s="110">
        <v>572766</v>
      </c>
      <c r="E58" s="110"/>
      <c r="F58" s="110">
        <v>5721669049</v>
      </c>
      <c r="G58" s="110"/>
      <c r="H58" s="110">
        <v>1862082720</v>
      </c>
      <c r="I58" s="110"/>
      <c r="J58" s="110">
        <f t="shared" si="2"/>
        <v>3859586329</v>
      </c>
      <c r="K58" s="110"/>
      <c r="L58" s="110">
        <v>572766</v>
      </c>
      <c r="M58" s="110"/>
      <c r="N58" s="110">
        <v>5721669049</v>
      </c>
      <c r="O58" s="110"/>
      <c r="P58" s="110">
        <v>1315946870</v>
      </c>
      <c r="Q58" s="110"/>
      <c r="R58" s="110">
        <f t="shared" si="3"/>
        <v>4405722179</v>
      </c>
    </row>
    <row r="59" spans="1:18">
      <c r="A59" s="268" t="s">
        <v>347</v>
      </c>
      <c r="B59" s="149" t="s">
        <v>154</v>
      </c>
      <c r="D59" s="110">
        <v>450022</v>
      </c>
      <c r="E59" s="110"/>
      <c r="F59" s="110">
        <v>47907893824</v>
      </c>
      <c r="G59" s="110"/>
      <c r="H59" s="110">
        <v>48433362968</v>
      </c>
      <c r="I59" s="110"/>
      <c r="J59" s="110">
        <f t="shared" si="2"/>
        <v>-525469144</v>
      </c>
      <c r="K59" s="110"/>
      <c r="L59" s="110">
        <v>450022</v>
      </c>
      <c r="M59" s="110"/>
      <c r="N59" s="110">
        <v>47907893824</v>
      </c>
      <c r="O59" s="110"/>
      <c r="P59" s="110">
        <v>48127158655</v>
      </c>
      <c r="Q59" s="110"/>
      <c r="R59" s="110">
        <f t="shared" si="3"/>
        <v>-219264831</v>
      </c>
    </row>
    <row r="60" spans="1:18">
      <c r="A60" s="268" t="s">
        <v>348</v>
      </c>
      <c r="B60" s="149" t="s">
        <v>176</v>
      </c>
      <c r="D60" s="110">
        <v>214729</v>
      </c>
      <c r="E60" s="110"/>
      <c r="F60" s="110">
        <v>1251836424</v>
      </c>
      <c r="G60" s="110"/>
      <c r="H60" s="110">
        <v>897575503</v>
      </c>
      <c r="I60" s="110"/>
      <c r="J60" s="110">
        <f t="shared" si="2"/>
        <v>354260921</v>
      </c>
      <c r="K60" s="110"/>
      <c r="L60" s="110">
        <v>214729</v>
      </c>
      <c r="M60" s="110"/>
      <c r="N60" s="110">
        <v>1251836424</v>
      </c>
      <c r="O60" s="110"/>
      <c r="P60" s="110">
        <v>1628980194</v>
      </c>
      <c r="Q60" s="110"/>
      <c r="R60" s="110">
        <f t="shared" si="3"/>
        <v>-377143770</v>
      </c>
    </row>
    <row r="61" spans="1:18">
      <c r="A61" s="268" t="s">
        <v>349</v>
      </c>
      <c r="B61" s="149" t="s">
        <v>145</v>
      </c>
      <c r="D61" s="110">
        <v>770847</v>
      </c>
      <c r="E61" s="110"/>
      <c r="F61" s="110">
        <v>2268074185</v>
      </c>
      <c r="G61" s="110"/>
      <c r="H61" s="110">
        <v>2374383905</v>
      </c>
      <c r="I61" s="110"/>
      <c r="J61" s="110">
        <f t="shared" si="2"/>
        <v>-106309720</v>
      </c>
      <c r="K61" s="110"/>
      <c r="L61" s="110">
        <v>770847</v>
      </c>
      <c r="M61" s="110"/>
      <c r="N61" s="110">
        <v>2268074185</v>
      </c>
      <c r="O61" s="110"/>
      <c r="P61" s="110">
        <v>2478269451</v>
      </c>
      <c r="Q61" s="110"/>
      <c r="R61" s="110">
        <f t="shared" si="3"/>
        <v>-210195266</v>
      </c>
    </row>
    <row r="62" spans="1:18">
      <c r="A62" s="268" t="s">
        <v>350</v>
      </c>
      <c r="B62" s="149" t="s">
        <v>287</v>
      </c>
      <c r="D62" s="110">
        <v>937494</v>
      </c>
      <c r="E62" s="110"/>
      <c r="F62" s="110">
        <v>2528019136</v>
      </c>
      <c r="G62" s="110"/>
      <c r="H62" s="110">
        <v>2798642809</v>
      </c>
      <c r="I62" s="110"/>
      <c r="J62" s="110">
        <f t="shared" si="2"/>
        <v>-270623673</v>
      </c>
      <c r="K62" s="110"/>
      <c r="L62" s="110">
        <v>937494</v>
      </c>
      <c r="M62" s="110"/>
      <c r="N62" s="110">
        <v>2528019136</v>
      </c>
      <c r="O62" s="110"/>
      <c r="P62" s="110">
        <v>2798642809</v>
      </c>
      <c r="Q62" s="110"/>
      <c r="R62" s="110">
        <f t="shared" si="3"/>
        <v>-270623673</v>
      </c>
    </row>
    <row r="63" spans="1:18">
      <c r="A63" s="268" t="s">
        <v>351</v>
      </c>
      <c r="B63" s="149" t="s">
        <v>283</v>
      </c>
      <c r="D63" s="110">
        <v>105261</v>
      </c>
      <c r="E63" s="110"/>
      <c r="F63" s="110">
        <v>6849669034</v>
      </c>
      <c r="G63" s="110"/>
      <c r="H63" s="110">
        <v>7011253296</v>
      </c>
      <c r="I63" s="110"/>
      <c r="J63" s="110">
        <f t="shared" si="2"/>
        <v>-161584262</v>
      </c>
      <c r="K63" s="110"/>
      <c r="L63" s="110">
        <v>105261</v>
      </c>
      <c r="M63" s="110"/>
      <c r="N63" s="110">
        <v>6849669034</v>
      </c>
      <c r="O63" s="110"/>
      <c r="P63" s="110">
        <v>7011253296</v>
      </c>
      <c r="Q63" s="110"/>
      <c r="R63" s="110">
        <f t="shared" si="3"/>
        <v>-161584262</v>
      </c>
    </row>
    <row r="64" spans="1:18">
      <c r="A64" s="268" t="s">
        <v>352</v>
      </c>
      <c r="B64" s="149" t="s">
        <v>190</v>
      </c>
      <c r="D64" s="110">
        <v>315939</v>
      </c>
      <c r="E64" s="110"/>
      <c r="F64" s="110">
        <v>39558822147</v>
      </c>
      <c r="G64" s="110"/>
      <c r="H64" s="110">
        <v>39643949732</v>
      </c>
      <c r="I64" s="110"/>
      <c r="J64" s="110">
        <f t="shared" si="2"/>
        <v>-85127585</v>
      </c>
      <c r="K64" s="110"/>
      <c r="L64" s="110">
        <v>315939</v>
      </c>
      <c r="M64" s="110"/>
      <c r="N64" s="110">
        <v>39558822147</v>
      </c>
      <c r="O64" s="110"/>
      <c r="P64" s="110">
        <v>40040900449</v>
      </c>
      <c r="Q64" s="110"/>
      <c r="R64" s="110">
        <f t="shared" si="3"/>
        <v>-482078302</v>
      </c>
    </row>
    <row r="65" spans="1:18">
      <c r="A65" s="268" t="s">
        <v>353</v>
      </c>
      <c r="B65" s="149" t="s">
        <v>127</v>
      </c>
      <c r="D65" s="110">
        <v>3855645</v>
      </c>
      <c r="E65" s="110"/>
      <c r="F65" s="110">
        <v>2743495656</v>
      </c>
      <c r="G65" s="110"/>
      <c r="H65" s="110">
        <v>2742170857</v>
      </c>
      <c r="I65" s="110"/>
      <c r="J65" s="110">
        <f t="shared" si="2"/>
        <v>1324799</v>
      </c>
      <c r="K65" s="110"/>
      <c r="L65" s="110">
        <v>3855645</v>
      </c>
      <c r="M65" s="110"/>
      <c r="N65" s="110">
        <v>2743495656</v>
      </c>
      <c r="O65" s="110"/>
      <c r="P65" s="110">
        <v>3263629313</v>
      </c>
      <c r="Q65" s="110"/>
      <c r="R65" s="110">
        <f t="shared" si="3"/>
        <v>-520133657</v>
      </c>
    </row>
    <row r="66" spans="1:18">
      <c r="A66" s="268" t="s">
        <v>354</v>
      </c>
      <c r="B66" s="149" t="s">
        <v>100</v>
      </c>
      <c r="D66" s="110">
        <v>5879959</v>
      </c>
      <c r="E66" s="110"/>
      <c r="F66" s="110">
        <v>6289155267</v>
      </c>
      <c r="G66" s="110"/>
      <c r="H66" s="110">
        <v>6528221700</v>
      </c>
      <c r="I66" s="110"/>
      <c r="J66" s="110">
        <f t="shared" si="2"/>
        <v>-239066433</v>
      </c>
      <c r="K66" s="110"/>
      <c r="L66" s="110">
        <v>5879959</v>
      </c>
      <c r="M66" s="110"/>
      <c r="N66" s="110">
        <v>6289155267</v>
      </c>
      <c r="O66" s="110"/>
      <c r="P66" s="110">
        <v>7209519576</v>
      </c>
      <c r="Q66" s="110"/>
      <c r="R66" s="110">
        <f t="shared" si="3"/>
        <v>-920364309</v>
      </c>
    </row>
    <row r="67" spans="1:18">
      <c r="A67" s="268" t="s">
        <v>355</v>
      </c>
      <c r="B67" s="149" t="s">
        <v>224</v>
      </c>
      <c r="D67" s="110">
        <v>1118101</v>
      </c>
      <c r="E67" s="110"/>
      <c r="F67" s="110">
        <v>8657751342</v>
      </c>
      <c r="G67" s="110"/>
      <c r="H67" s="110">
        <v>9918511623</v>
      </c>
      <c r="I67" s="110"/>
      <c r="J67" s="110">
        <f t="shared" si="2"/>
        <v>-1260760281</v>
      </c>
      <c r="K67" s="110"/>
      <c r="L67" s="110">
        <v>1118101</v>
      </c>
      <c r="M67" s="110"/>
      <c r="N67" s="110">
        <v>8657751342</v>
      </c>
      <c r="O67" s="110"/>
      <c r="P67" s="110">
        <v>11062569549</v>
      </c>
      <c r="Q67" s="110"/>
      <c r="R67" s="110">
        <f t="shared" si="3"/>
        <v>-2404818207</v>
      </c>
    </row>
    <row r="68" spans="1:18">
      <c r="A68" s="268" t="s">
        <v>356</v>
      </c>
      <c r="B68" s="149" t="s">
        <v>153</v>
      </c>
      <c r="D68" s="110">
        <v>3989456</v>
      </c>
      <c r="E68" s="110"/>
      <c r="F68" s="110">
        <v>9848934599</v>
      </c>
      <c r="G68" s="110"/>
      <c r="H68" s="110">
        <v>9708939994</v>
      </c>
      <c r="I68" s="110"/>
      <c r="J68" s="110">
        <f t="shared" si="2"/>
        <v>139994605</v>
      </c>
      <c r="K68" s="110"/>
      <c r="L68" s="110">
        <v>3989456</v>
      </c>
      <c r="M68" s="110"/>
      <c r="N68" s="110">
        <v>9848934599</v>
      </c>
      <c r="O68" s="110"/>
      <c r="P68" s="110">
        <v>9824204068</v>
      </c>
      <c r="Q68" s="110"/>
      <c r="R68" s="110">
        <f t="shared" si="3"/>
        <v>24730531</v>
      </c>
    </row>
    <row r="69" spans="1:18">
      <c r="A69" s="268" t="s">
        <v>357</v>
      </c>
      <c r="B69" s="149" t="s">
        <v>237</v>
      </c>
      <c r="D69" s="110">
        <v>869924</v>
      </c>
      <c r="E69" s="110"/>
      <c r="F69" s="110">
        <v>5568929411</v>
      </c>
      <c r="G69" s="110"/>
      <c r="H69" s="110">
        <v>5505379110</v>
      </c>
      <c r="I69" s="110"/>
      <c r="J69" s="110">
        <f t="shared" si="2"/>
        <v>63550301</v>
      </c>
      <c r="K69" s="110"/>
      <c r="L69" s="110">
        <v>869924</v>
      </c>
      <c r="M69" s="110"/>
      <c r="N69" s="110">
        <v>5568929411</v>
      </c>
      <c r="O69" s="110"/>
      <c r="P69" s="110">
        <v>5784680814</v>
      </c>
      <c r="Q69" s="110"/>
      <c r="R69" s="110">
        <f t="shared" si="3"/>
        <v>-215751403</v>
      </c>
    </row>
    <row r="70" spans="1:18">
      <c r="A70" s="268" t="s">
        <v>358</v>
      </c>
      <c r="B70" s="149" t="s">
        <v>217</v>
      </c>
      <c r="D70" s="110">
        <v>2557658</v>
      </c>
      <c r="E70" s="110"/>
      <c r="F70" s="110">
        <v>3849729000</v>
      </c>
      <c r="G70" s="110"/>
      <c r="H70" s="110">
        <v>3876703705</v>
      </c>
      <c r="I70" s="110"/>
      <c r="J70" s="110">
        <f t="shared" si="2"/>
        <v>-26974705</v>
      </c>
      <c r="K70" s="110"/>
      <c r="L70" s="110">
        <v>2557658</v>
      </c>
      <c r="M70" s="110"/>
      <c r="N70" s="110">
        <v>3849729000</v>
      </c>
      <c r="O70" s="110"/>
      <c r="P70" s="110">
        <v>6601519788</v>
      </c>
      <c r="Q70" s="110"/>
      <c r="R70" s="110">
        <f t="shared" si="3"/>
        <v>-2751790788</v>
      </c>
    </row>
    <row r="71" spans="1:18">
      <c r="A71" s="268" t="s">
        <v>359</v>
      </c>
      <c r="B71" s="149" t="s">
        <v>194</v>
      </c>
      <c r="D71" s="110">
        <v>1239471</v>
      </c>
      <c r="E71" s="110"/>
      <c r="F71" s="110">
        <v>5762086893</v>
      </c>
      <c r="G71" s="110"/>
      <c r="H71" s="110">
        <v>6153678705</v>
      </c>
      <c r="I71" s="110"/>
      <c r="J71" s="110">
        <f t="shared" ref="J71:J102" si="4">F71-H71</f>
        <v>-391591812</v>
      </c>
      <c r="K71" s="110"/>
      <c r="L71" s="110">
        <v>1239471</v>
      </c>
      <c r="M71" s="110"/>
      <c r="N71" s="110">
        <v>5762086893</v>
      </c>
      <c r="O71" s="110"/>
      <c r="P71" s="110">
        <v>6674294452</v>
      </c>
      <c r="Q71" s="110"/>
      <c r="R71" s="110">
        <f t="shared" ref="R71:R102" si="5">N71-P71</f>
        <v>-912207559</v>
      </c>
    </row>
    <row r="72" spans="1:18">
      <c r="A72" s="268" t="s">
        <v>360</v>
      </c>
      <c r="B72" s="149" t="s">
        <v>215</v>
      </c>
      <c r="D72" s="110">
        <v>2451901</v>
      </c>
      <c r="E72" s="110"/>
      <c r="F72" s="110">
        <v>10389847700</v>
      </c>
      <c r="G72" s="110"/>
      <c r="H72" s="110">
        <v>10228787637</v>
      </c>
      <c r="I72" s="110"/>
      <c r="J72" s="110">
        <f t="shared" si="4"/>
        <v>161060063</v>
      </c>
      <c r="K72" s="110"/>
      <c r="L72" s="110">
        <v>2451901</v>
      </c>
      <c r="M72" s="110"/>
      <c r="N72" s="110">
        <v>10389847700</v>
      </c>
      <c r="O72" s="110"/>
      <c r="P72" s="110">
        <v>10662896012</v>
      </c>
      <c r="Q72" s="110"/>
      <c r="R72" s="110">
        <f t="shared" si="5"/>
        <v>-273048312</v>
      </c>
    </row>
    <row r="73" spans="1:18">
      <c r="A73" s="268" t="s">
        <v>361</v>
      </c>
      <c r="B73" s="149" t="s">
        <v>168</v>
      </c>
      <c r="D73" s="110">
        <v>1126816</v>
      </c>
      <c r="E73" s="110"/>
      <c r="F73" s="110">
        <v>4806800548</v>
      </c>
      <c r="G73" s="110"/>
      <c r="H73" s="110">
        <v>5266261459</v>
      </c>
      <c r="I73" s="110"/>
      <c r="J73" s="110">
        <f t="shared" si="4"/>
        <v>-459460911</v>
      </c>
      <c r="K73" s="110"/>
      <c r="L73" s="110">
        <v>1126816</v>
      </c>
      <c r="M73" s="110"/>
      <c r="N73" s="110">
        <v>4806800548</v>
      </c>
      <c r="O73" s="110"/>
      <c r="P73" s="110">
        <v>4180481135</v>
      </c>
      <c r="Q73" s="110"/>
      <c r="R73" s="110">
        <f t="shared" si="5"/>
        <v>626319413</v>
      </c>
    </row>
    <row r="74" spans="1:18">
      <c r="A74" s="268" t="s">
        <v>362</v>
      </c>
      <c r="B74" s="149" t="s">
        <v>170</v>
      </c>
      <c r="D74" s="110">
        <v>2266781</v>
      </c>
      <c r="E74" s="110"/>
      <c r="F74" s="110">
        <v>2774909962</v>
      </c>
      <c r="G74" s="110"/>
      <c r="H74" s="110">
        <v>3722209498</v>
      </c>
      <c r="I74" s="110"/>
      <c r="J74" s="110">
        <f t="shared" si="4"/>
        <v>-947299536</v>
      </c>
      <c r="K74" s="110"/>
      <c r="L74" s="110">
        <v>2266781</v>
      </c>
      <c r="M74" s="110"/>
      <c r="N74" s="110">
        <v>2774909962</v>
      </c>
      <c r="O74" s="110"/>
      <c r="P74" s="110">
        <v>1521269211</v>
      </c>
      <c r="Q74" s="110"/>
      <c r="R74" s="110">
        <f t="shared" si="5"/>
        <v>1253640751</v>
      </c>
    </row>
    <row r="75" spans="1:18">
      <c r="A75" s="268" t="s">
        <v>363</v>
      </c>
      <c r="B75" s="149" t="s">
        <v>133</v>
      </c>
      <c r="D75" s="110">
        <v>1718170</v>
      </c>
      <c r="E75" s="110"/>
      <c r="F75" s="110">
        <v>10977969431</v>
      </c>
      <c r="G75" s="110"/>
      <c r="H75" s="110">
        <v>11500634404</v>
      </c>
      <c r="I75" s="110"/>
      <c r="J75" s="110">
        <f t="shared" si="4"/>
        <v>-522664973</v>
      </c>
      <c r="K75" s="110"/>
      <c r="L75" s="110">
        <v>1718170</v>
      </c>
      <c r="M75" s="110"/>
      <c r="N75" s="110">
        <v>10977969431</v>
      </c>
      <c r="O75" s="110"/>
      <c r="P75" s="110">
        <v>13319844485</v>
      </c>
      <c r="Q75" s="110"/>
      <c r="R75" s="110">
        <f t="shared" si="5"/>
        <v>-2341875054</v>
      </c>
    </row>
    <row r="76" spans="1:18">
      <c r="A76" s="268" t="s">
        <v>364</v>
      </c>
      <c r="B76" s="149" t="s">
        <v>207</v>
      </c>
      <c r="D76" s="110">
        <v>291058</v>
      </c>
      <c r="E76" s="110"/>
      <c r="F76" s="110">
        <v>22935304067</v>
      </c>
      <c r="G76" s="110"/>
      <c r="H76" s="110">
        <v>23035986854</v>
      </c>
      <c r="I76" s="110"/>
      <c r="J76" s="110">
        <f t="shared" si="4"/>
        <v>-100682787</v>
      </c>
      <c r="K76" s="110"/>
      <c r="L76" s="110">
        <v>291058</v>
      </c>
      <c r="M76" s="110"/>
      <c r="N76" s="110">
        <v>22935304067</v>
      </c>
      <c r="O76" s="110"/>
      <c r="P76" s="110">
        <v>22467405453</v>
      </c>
      <c r="Q76" s="110"/>
      <c r="R76" s="110">
        <f t="shared" si="5"/>
        <v>467898614</v>
      </c>
    </row>
    <row r="77" spans="1:18">
      <c r="A77" s="268" t="s">
        <v>365</v>
      </c>
      <c r="B77" s="149" t="s">
        <v>135</v>
      </c>
      <c r="D77" s="110">
        <v>1318171</v>
      </c>
      <c r="E77" s="110"/>
      <c r="F77" s="110">
        <v>7182638351</v>
      </c>
      <c r="G77" s="110"/>
      <c r="H77" s="110">
        <v>8686694249</v>
      </c>
      <c r="I77" s="110"/>
      <c r="J77" s="110">
        <f t="shared" si="4"/>
        <v>-1504055898</v>
      </c>
      <c r="K77" s="110"/>
      <c r="L77" s="110">
        <v>1318171</v>
      </c>
      <c r="M77" s="110"/>
      <c r="N77" s="110">
        <v>7182638351</v>
      </c>
      <c r="O77" s="110"/>
      <c r="P77" s="110">
        <v>9825483280</v>
      </c>
      <c r="Q77" s="110"/>
      <c r="R77" s="110">
        <f t="shared" si="5"/>
        <v>-2642844929</v>
      </c>
    </row>
    <row r="78" spans="1:18">
      <c r="A78" s="268" t="s">
        <v>366</v>
      </c>
      <c r="B78" s="149" t="s">
        <v>167</v>
      </c>
      <c r="D78" s="110">
        <v>1996484</v>
      </c>
      <c r="E78" s="110"/>
      <c r="F78" s="110">
        <v>4080779231.0000005</v>
      </c>
      <c r="G78" s="110"/>
      <c r="H78" s="110">
        <v>8923031867</v>
      </c>
      <c r="I78" s="110"/>
      <c r="J78" s="110">
        <f t="shared" si="4"/>
        <v>-4842252636</v>
      </c>
      <c r="K78" s="110"/>
      <c r="L78" s="110">
        <v>1996484</v>
      </c>
      <c r="M78" s="110"/>
      <c r="N78" s="110">
        <v>4080779231.0000005</v>
      </c>
      <c r="O78" s="110"/>
      <c r="P78" s="110">
        <v>9137004527</v>
      </c>
      <c r="Q78" s="110"/>
      <c r="R78" s="110">
        <f t="shared" si="5"/>
        <v>-5056225296</v>
      </c>
    </row>
    <row r="79" spans="1:18">
      <c r="A79" s="268" t="s">
        <v>367</v>
      </c>
      <c r="B79" s="149" t="s">
        <v>166</v>
      </c>
      <c r="D79" s="110">
        <v>3447400</v>
      </c>
      <c r="E79" s="110"/>
      <c r="F79" s="110">
        <v>8522391387</v>
      </c>
      <c r="G79" s="110"/>
      <c r="H79" s="110">
        <v>8768051261</v>
      </c>
      <c r="I79" s="110"/>
      <c r="J79" s="110">
        <f t="shared" si="4"/>
        <v>-245659874</v>
      </c>
      <c r="K79" s="110"/>
      <c r="L79" s="110">
        <v>3447400</v>
      </c>
      <c r="M79" s="110"/>
      <c r="N79" s="110">
        <v>8522391387</v>
      </c>
      <c r="O79" s="110"/>
      <c r="P79" s="110">
        <v>10600353726</v>
      </c>
      <c r="Q79" s="110"/>
      <c r="R79" s="110">
        <f t="shared" si="5"/>
        <v>-2077962339</v>
      </c>
    </row>
    <row r="80" spans="1:18">
      <c r="A80" s="268" t="s">
        <v>368</v>
      </c>
      <c r="B80" s="149" t="s">
        <v>144</v>
      </c>
      <c r="D80" s="110">
        <v>1134924</v>
      </c>
      <c r="E80" s="110"/>
      <c r="F80" s="110">
        <v>3429021304</v>
      </c>
      <c r="G80" s="110"/>
      <c r="H80" s="110">
        <v>3440037953</v>
      </c>
      <c r="I80" s="110"/>
      <c r="J80" s="110">
        <f t="shared" si="4"/>
        <v>-11016649</v>
      </c>
      <c r="K80" s="110"/>
      <c r="L80" s="110">
        <v>1134924</v>
      </c>
      <c r="M80" s="110"/>
      <c r="N80" s="110">
        <v>3429021304</v>
      </c>
      <c r="O80" s="110"/>
      <c r="P80" s="110">
        <v>3783763170</v>
      </c>
      <c r="Q80" s="110"/>
      <c r="R80" s="110">
        <f t="shared" si="5"/>
        <v>-354741866</v>
      </c>
    </row>
    <row r="81" spans="1:18">
      <c r="A81" s="268" t="s">
        <v>369</v>
      </c>
      <c r="B81" s="149" t="s">
        <v>279</v>
      </c>
      <c r="D81" s="110">
        <v>604450</v>
      </c>
      <c r="E81" s="110"/>
      <c r="F81" s="110">
        <v>8921581826</v>
      </c>
      <c r="G81" s="110"/>
      <c r="H81" s="110">
        <v>8912124459</v>
      </c>
      <c r="I81" s="110"/>
      <c r="J81" s="110">
        <f t="shared" si="4"/>
        <v>9457367</v>
      </c>
      <c r="K81" s="110"/>
      <c r="L81" s="110">
        <v>604450</v>
      </c>
      <c r="M81" s="110"/>
      <c r="N81" s="110">
        <v>8921581826</v>
      </c>
      <c r="O81" s="110"/>
      <c r="P81" s="110">
        <v>8912124459</v>
      </c>
      <c r="Q81" s="110"/>
      <c r="R81" s="110">
        <f t="shared" si="5"/>
        <v>9457367</v>
      </c>
    </row>
    <row r="82" spans="1:18">
      <c r="A82" s="268" t="s">
        <v>370</v>
      </c>
      <c r="B82" s="149" t="s">
        <v>131</v>
      </c>
      <c r="D82" s="110">
        <v>1045247</v>
      </c>
      <c r="E82" s="110"/>
      <c r="F82" s="110">
        <v>6485321719</v>
      </c>
      <c r="G82" s="110"/>
      <c r="H82" s="110">
        <v>7921449002</v>
      </c>
      <c r="I82" s="110"/>
      <c r="J82" s="110">
        <f t="shared" si="4"/>
        <v>-1436127283</v>
      </c>
      <c r="K82" s="110"/>
      <c r="L82" s="110">
        <v>1045247</v>
      </c>
      <c r="M82" s="110"/>
      <c r="N82" s="110">
        <v>6485321719</v>
      </c>
      <c r="O82" s="110"/>
      <c r="P82" s="110">
        <v>9234277575</v>
      </c>
      <c r="Q82" s="110"/>
      <c r="R82" s="110">
        <f t="shared" si="5"/>
        <v>-2748955856</v>
      </c>
    </row>
    <row r="83" spans="1:18">
      <c r="A83" s="268" t="s">
        <v>457</v>
      </c>
      <c r="B83" s="149" t="s">
        <v>292</v>
      </c>
      <c r="D83" s="110">
        <v>256502</v>
      </c>
      <c r="E83" s="110"/>
      <c r="F83" s="110">
        <v>2581699193.6158686</v>
      </c>
      <c r="G83" s="110"/>
      <c r="H83" s="110">
        <v>3135043322.6158686</v>
      </c>
      <c r="I83" s="110"/>
      <c r="J83" s="110">
        <f t="shared" si="4"/>
        <v>-553344129</v>
      </c>
      <c r="K83" s="110"/>
      <c r="L83" s="110">
        <v>256502</v>
      </c>
      <c r="M83" s="110"/>
      <c r="N83" s="110">
        <v>2581699193.6158686</v>
      </c>
      <c r="O83" s="110"/>
      <c r="P83" s="110">
        <v>3135043322.6158686</v>
      </c>
      <c r="Q83" s="110"/>
      <c r="R83" s="110">
        <f t="shared" si="5"/>
        <v>-553344129</v>
      </c>
    </row>
    <row r="84" spans="1:18">
      <c r="A84" s="268" t="s">
        <v>371</v>
      </c>
      <c r="B84" s="149" t="s">
        <v>280</v>
      </c>
      <c r="D84" s="110">
        <v>130122</v>
      </c>
      <c r="E84" s="110"/>
      <c r="F84" s="110">
        <v>15661956450</v>
      </c>
      <c r="G84" s="110"/>
      <c r="H84" s="110">
        <v>15449429476</v>
      </c>
      <c r="I84" s="110"/>
      <c r="J84" s="110">
        <f t="shared" si="4"/>
        <v>212526974</v>
      </c>
      <c r="K84" s="110"/>
      <c r="L84" s="110">
        <v>130122</v>
      </c>
      <c r="M84" s="110"/>
      <c r="N84" s="110">
        <v>15661956450</v>
      </c>
      <c r="O84" s="110"/>
      <c r="P84" s="110">
        <v>15449429476</v>
      </c>
      <c r="Q84" s="110"/>
      <c r="R84" s="110">
        <f t="shared" si="5"/>
        <v>212526974</v>
      </c>
    </row>
    <row r="85" spans="1:18">
      <c r="A85" s="268" t="s">
        <v>372</v>
      </c>
      <c r="B85" s="149" t="s">
        <v>132</v>
      </c>
      <c r="D85" s="110">
        <v>1646625</v>
      </c>
      <c r="E85" s="110"/>
      <c r="F85" s="110">
        <v>1838431630</v>
      </c>
      <c r="G85" s="110"/>
      <c r="H85" s="110">
        <v>1896091285</v>
      </c>
      <c r="I85" s="110"/>
      <c r="J85" s="110">
        <f t="shared" si="4"/>
        <v>-57659655</v>
      </c>
      <c r="K85" s="110"/>
      <c r="L85" s="110">
        <v>1646625</v>
      </c>
      <c r="M85" s="110"/>
      <c r="N85" s="110">
        <v>1838431630</v>
      </c>
      <c r="O85" s="110"/>
      <c r="P85" s="110">
        <v>2498692210</v>
      </c>
      <c r="Q85" s="110"/>
      <c r="R85" s="110">
        <f t="shared" si="5"/>
        <v>-660260580</v>
      </c>
    </row>
    <row r="86" spans="1:18">
      <c r="A86" s="268" t="s">
        <v>373</v>
      </c>
      <c r="B86" s="149" t="s">
        <v>117</v>
      </c>
      <c r="D86" s="110">
        <v>226594</v>
      </c>
      <c r="E86" s="110"/>
      <c r="F86" s="110">
        <v>995793120.00000012</v>
      </c>
      <c r="G86" s="110"/>
      <c r="H86" s="110">
        <v>1391918025</v>
      </c>
      <c r="I86" s="110"/>
      <c r="J86" s="110">
        <f t="shared" si="4"/>
        <v>-396124904.99999988</v>
      </c>
      <c r="K86" s="110"/>
      <c r="L86" s="110">
        <v>226594</v>
      </c>
      <c r="M86" s="110"/>
      <c r="N86" s="110">
        <v>995793120.00000012</v>
      </c>
      <c r="O86" s="110"/>
      <c r="P86" s="110">
        <v>1516948086</v>
      </c>
      <c r="Q86" s="110"/>
      <c r="R86" s="110">
        <f t="shared" si="5"/>
        <v>-521154965.99999988</v>
      </c>
    </row>
    <row r="87" spans="1:18">
      <c r="A87" s="268" t="s">
        <v>374</v>
      </c>
      <c r="B87" s="149" t="s">
        <v>206</v>
      </c>
      <c r="D87" s="110">
        <v>174757</v>
      </c>
      <c r="E87" s="110"/>
      <c r="F87" s="110">
        <v>3553919412</v>
      </c>
      <c r="G87" s="110"/>
      <c r="H87" s="110">
        <v>3793931650</v>
      </c>
      <c r="I87" s="110"/>
      <c r="J87" s="110">
        <f t="shared" si="4"/>
        <v>-240012238</v>
      </c>
      <c r="K87" s="110"/>
      <c r="L87" s="110">
        <v>174757</v>
      </c>
      <c r="M87" s="110"/>
      <c r="N87" s="110">
        <v>3553919412</v>
      </c>
      <c r="O87" s="110"/>
      <c r="P87" s="110">
        <v>4299738816</v>
      </c>
      <c r="Q87" s="110"/>
      <c r="R87" s="110">
        <f t="shared" si="5"/>
        <v>-745819404</v>
      </c>
    </row>
    <row r="88" spans="1:18">
      <c r="A88" s="268" t="s">
        <v>375</v>
      </c>
      <c r="B88" s="149" t="s">
        <v>151</v>
      </c>
      <c r="D88" s="110">
        <v>354528</v>
      </c>
      <c r="E88" s="110"/>
      <c r="F88" s="110">
        <v>11559465571.000427</v>
      </c>
      <c r="G88" s="110"/>
      <c r="H88" s="110">
        <v>13352759287.000427</v>
      </c>
      <c r="I88" s="110"/>
      <c r="J88" s="110">
        <f t="shared" si="4"/>
        <v>-1793293716</v>
      </c>
      <c r="K88" s="110"/>
      <c r="L88" s="110">
        <v>354528</v>
      </c>
      <c r="M88" s="110"/>
      <c r="N88" s="110">
        <v>11559465571.000427</v>
      </c>
      <c r="O88" s="110"/>
      <c r="P88" s="110">
        <v>14658935747.000427</v>
      </c>
      <c r="Q88" s="110"/>
      <c r="R88" s="110">
        <f t="shared" si="5"/>
        <v>-3099470176</v>
      </c>
    </row>
    <row r="89" spans="1:18">
      <c r="A89" s="268" t="s">
        <v>376</v>
      </c>
      <c r="B89" s="149" t="s">
        <v>209</v>
      </c>
      <c r="D89" s="110">
        <v>203089</v>
      </c>
      <c r="E89" s="110"/>
      <c r="F89" s="110">
        <v>12742988141.999998</v>
      </c>
      <c r="G89" s="110"/>
      <c r="H89" s="110">
        <v>12860278846.999998</v>
      </c>
      <c r="I89" s="110"/>
      <c r="J89" s="110">
        <f t="shared" si="4"/>
        <v>-117290705</v>
      </c>
      <c r="K89" s="110"/>
      <c r="L89" s="110">
        <v>203089</v>
      </c>
      <c r="M89" s="110"/>
      <c r="N89" s="110">
        <v>12742988141.999998</v>
      </c>
      <c r="O89" s="110"/>
      <c r="P89" s="110">
        <v>13645166565.999998</v>
      </c>
      <c r="Q89" s="110"/>
      <c r="R89" s="110">
        <f t="shared" si="5"/>
        <v>-902178424</v>
      </c>
    </row>
    <row r="90" spans="1:18">
      <c r="A90" s="268" t="s">
        <v>377</v>
      </c>
      <c r="B90" s="149" t="s">
        <v>225</v>
      </c>
      <c r="D90" s="110">
        <v>659232</v>
      </c>
      <c r="E90" s="110"/>
      <c r="F90" s="110">
        <v>6674124020</v>
      </c>
      <c r="G90" s="110"/>
      <c r="H90" s="110">
        <v>8343297093</v>
      </c>
      <c r="I90" s="110"/>
      <c r="J90" s="110">
        <f t="shared" si="4"/>
        <v>-1669173073</v>
      </c>
      <c r="K90" s="110"/>
      <c r="L90" s="110">
        <v>659232</v>
      </c>
      <c r="M90" s="110"/>
      <c r="N90" s="110">
        <v>6674124020</v>
      </c>
      <c r="O90" s="110"/>
      <c r="P90" s="110">
        <v>9448172439</v>
      </c>
      <c r="Q90" s="110"/>
      <c r="R90" s="110">
        <f t="shared" si="5"/>
        <v>-2774048419</v>
      </c>
    </row>
    <row r="91" spans="1:18">
      <c r="A91" s="268" t="s">
        <v>378</v>
      </c>
      <c r="B91" s="149" t="s">
        <v>205</v>
      </c>
      <c r="D91" s="110">
        <v>493313</v>
      </c>
      <c r="E91" s="110"/>
      <c r="F91" s="110">
        <v>3072132975</v>
      </c>
      <c r="G91" s="110"/>
      <c r="H91" s="110">
        <v>4166385955</v>
      </c>
      <c r="I91" s="110"/>
      <c r="J91" s="110">
        <f t="shared" si="4"/>
        <v>-1094252980</v>
      </c>
      <c r="K91" s="110"/>
      <c r="L91" s="110">
        <v>493313</v>
      </c>
      <c r="M91" s="110"/>
      <c r="N91" s="110">
        <v>3072132975</v>
      </c>
      <c r="O91" s="110"/>
      <c r="P91" s="110">
        <v>4604606198</v>
      </c>
      <c r="Q91" s="110"/>
      <c r="R91" s="110">
        <f t="shared" si="5"/>
        <v>-1532473223</v>
      </c>
    </row>
    <row r="92" spans="1:18">
      <c r="A92" s="268" t="s">
        <v>379</v>
      </c>
      <c r="B92" s="149" t="s">
        <v>114</v>
      </c>
      <c r="D92" s="110">
        <v>797429</v>
      </c>
      <c r="E92" s="110"/>
      <c r="F92" s="110">
        <v>5844414563</v>
      </c>
      <c r="G92" s="110"/>
      <c r="H92" s="110">
        <v>6947899482</v>
      </c>
      <c r="I92" s="110"/>
      <c r="J92" s="110">
        <f t="shared" si="4"/>
        <v>-1103484919</v>
      </c>
      <c r="K92" s="110"/>
      <c r="L92" s="110">
        <v>797429</v>
      </c>
      <c r="M92" s="110"/>
      <c r="N92" s="110">
        <v>5844414563</v>
      </c>
      <c r="O92" s="110"/>
      <c r="P92" s="110">
        <v>7374656972</v>
      </c>
      <c r="Q92" s="110"/>
      <c r="R92" s="110">
        <f t="shared" si="5"/>
        <v>-1530242409</v>
      </c>
    </row>
    <row r="93" spans="1:18">
      <c r="A93" s="268" t="s">
        <v>380</v>
      </c>
      <c r="B93" s="149" t="s">
        <v>101</v>
      </c>
      <c r="D93" s="110">
        <v>251446</v>
      </c>
      <c r="E93" s="110"/>
      <c r="F93" s="110">
        <v>19185373176</v>
      </c>
      <c r="G93" s="110"/>
      <c r="H93" s="110">
        <v>18799510875</v>
      </c>
      <c r="I93" s="110"/>
      <c r="J93" s="110">
        <f t="shared" si="4"/>
        <v>385862301</v>
      </c>
      <c r="K93" s="110"/>
      <c r="L93" s="110">
        <v>251446</v>
      </c>
      <c r="M93" s="110"/>
      <c r="N93" s="110">
        <v>19185373176</v>
      </c>
      <c r="O93" s="110"/>
      <c r="P93" s="110">
        <v>18746644333</v>
      </c>
      <c r="Q93" s="110"/>
      <c r="R93" s="110">
        <f t="shared" si="5"/>
        <v>438728843</v>
      </c>
    </row>
    <row r="94" spans="1:18">
      <c r="A94" s="268" t="s">
        <v>381</v>
      </c>
      <c r="B94" s="149" t="s">
        <v>116</v>
      </c>
      <c r="D94" s="110">
        <v>1093124</v>
      </c>
      <c r="E94" s="110"/>
      <c r="F94" s="110">
        <v>2026348860</v>
      </c>
      <c r="G94" s="110"/>
      <c r="H94" s="110">
        <v>1824102257</v>
      </c>
      <c r="I94" s="110"/>
      <c r="J94" s="110">
        <f t="shared" si="4"/>
        <v>202246603</v>
      </c>
      <c r="K94" s="110"/>
      <c r="L94" s="110">
        <v>1093124</v>
      </c>
      <c r="M94" s="110"/>
      <c r="N94" s="110">
        <v>2026348860</v>
      </c>
      <c r="O94" s="110"/>
      <c r="P94" s="110">
        <v>4310966862</v>
      </c>
      <c r="Q94" s="110"/>
      <c r="R94" s="110">
        <f t="shared" si="5"/>
        <v>-2284618002</v>
      </c>
    </row>
    <row r="95" spans="1:18">
      <c r="A95" s="268" t="s">
        <v>382</v>
      </c>
      <c r="B95" s="149" t="s">
        <v>197</v>
      </c>
      <c r="D95" s="110">
        <v>950744</v>
      </c>
      <c r="E95" s="110"/>
      <c r="F95" s="110">
        <v>3981127947</v>
      </c>
      <c r="G95" s="110"/>
      <c r="H95" s="110">
        <v>3867188825</v>
      </c>
      <c r="I95" s="110"/>
      <c r="J95" s="110">
        <f t="shared" si="4"/>
        <v>113939122</v>
      </c>
      <c r="K95" s="110"/>
      <c r="L95" s="110">
        <v>950744</v>
      </c>
      <c r="M95" s="110"/>
      <c r="N95" s="110">
        <v>3981127947</v>
      </c>
      <c r="O95" s="110"/>
      <c r="P95" s="110">
        <v>4241285481</v>
      </c>
      <c r="Q95" s="110"/>
      <c r="R95" s="110">
        <f t="shared" si="5"/>
        <v>-260157534</v>
      </c>
    </row>
    <row r="96" spans="1:18">
      <c r="A96" s="268" t="s">
        <v>383</v>
      </c>
      <c r="B96" s="149" t="s">
        <v>199</v>
      </c>
      <c r="D96" s="110">
        <v>400287</v>
      </c>
      <c r="E96" s="110"/>
      <c r="F96" s="110">
        <v>7605451369</v>
      </c>
      <c r="G96" s="110"/>
      <c r="H96" s="110">
        <v>7858864826</v>
      </c>
      <c r="I96" s="110"/>
      <c r="J96" s="110">
        <f t="shared" si="4"/>
        <v>-253413457</v>
      </c>
      <c r="K96" s="110"/>
      <c r="L96" s="110">
        <v>400287</v>
      </c>
      <c r="M96" s="110"/>
      <c r="N96" s="110">
        <v>7605451369</v>
      </c>
      <c r="O96" s="110"/>
      <c r="P96" s="110">
        <v>8355421207</v>
      </c>
      <c r="Q96" s="110"/>
      <c r="R96" s="110">
        <f t="shared" si="5"/>
        <v>-749969838</v>
      </c>
    </row>
    <row r="97" spans="1:18">
      <c r="A97" s="268" t="s">
        <v>384</v>
      </c>
      <c r="B97" s="149" t="s">
        <v>228</v>
      </c>
      <c r="D97" s="110">
        <v>1577814</v>
      </c>
      <c r="E97" s="110"/>
      <c r="F97" s="110">
        <v>11357224376.000002</v>
      </c>
      <c r="G97" s="110"/>
      <c r="H97" s="110">
        <v>11263474506.000002</v>
      </c>
      <c r="I97" s="110"/>
      <c r="J97" s="110">
        <f t="shared" si="4"/>
        <v>93749870</v>
      </c>
      <c r="K97" s="110"/>
      <c r="L97" s="110">
        <v>1577814</v>
      </c>
      <c r="M97" s="110"/>
      <c r="N97" s="110">
        <v>11357224376.000002</v>
      </c>
      <c r="O97" s="110"/>
      <c r="P97" s="110">
        <v>11769842474.000002</v>
      </c>
      <c r="Q97" s="110"/>
      <c r="R97" s="110">
        <f t="shared" si="5"/>
        <v>-412618098</v>
      </c>
    </row>
    <row r="98" spans="1:18">
      <c r="A98" s="268" t="s">
        <v>385</v>
      </c>
      <c r="B98" s="149" t="s">
        <v>272</v>
      </c>
      <c r="D98" s="110">
        <v>833993</v>
      </c>
      <c r="E98" s="110"/>
      <c r="F98" s="110">
        <v>9213697642</v>
      </c>
      <c r="G98" s="110"/>
      <c r="H98" s="110">
        <v>9271218431</v>
      </c>
      <c r="I98" s="110"/>
      <c r="J98" s="110">
        <f t="shared" si="4"/>
        <v>-57520789</v>
      </c>
      <c r="K98" s="110"/>
      <c r="L98" s="110">
        <v>833993</v>
      </c>
      <c r="M98" s="110"/>
      <c r="N98" s="110">
        <v>9213697642</v>
      </c>
      <c r="O98" s="110"/>
      <c r="P98" s="110">
        <v>9271218431</v>
      </c>
      <c r="Q98" s="110"/>
      <c r="R98" s="110">
        <f t="shared" si="5"/>
        <v>-57520789</v>
      </c>
    </row>
    <row r="99" spans="1:18">
      <c r="A99" s="268" t="s">
        <v>386</v>
      </c>
      <c r="B99" s="149" t="s">
        <v>230</v>
      </c>
      <c r="D99" s="110">
        <v>945154</v>
      </c>
      <c r="E99" s="110"/>
      <c r="F99" s="110">
        <v>15345422521</v>
      </c>
      <c r="G99" s="110"/>
      <c r="H99" s="110">
        <v>15026952466</v>
      </c>
      <c r="I99" s="110"/>
      <c r="J99" s="110">
        <f t="shared" si="4"/>
        <v>318470055</v>
      </c>
      <c r="K99" s="110"/>
      <c r="L99" s="110">
        <v>945154</v>
      </c>
      <c r="M99" s="110"/>
      <c r="N99" s="110">
        <v>15345422521</v>
      </c>
      <c r="O99" s="110"/>
      <c r="P99" s="110">
        <v>15929964779</v>
      </c>
      <c r="Q99" s="110"/>
      <c r="R99" s="110">
        <f t="shared" si="5"/>
        <v>-584542258</v>
      </c>
    </row>
    <row r="100" spans="1:18">
      <c r="A100" s="268" t="s">
        <v>387</v>
      </c>
      <c r="B100" s="149" t="s">
        <v>208</v>
      </c>
      <c r="D100" s="110">
        <v>752162</v>
      </c>
      <c r="E100" s="110"/>
      <c r="F100" s="110">
        <v>6926597821</v>
      </c>
      <c r="G100" s="110"/>
      <c r="H100" s="110">
        <v>8718880209</v>
      </c>
      <c r="I100" s="110"/>
      <c r="J100" s="110">
        <f t="shared" si="4"/>
        <v>-1792282388</v>
      </c>
      <c r="K100" s="110"/>
      <c r="L100" s="110">
        <v>752162</v>
      </c>
      <c r="M100" s="110"/>
      <c r="N100" s="110">
        <v>6926597821</v>
      </c>
      <c r="O100" s="110"/>
      <c r="P100" s="110">
        <v>7971225850</v>
      </c>
      <c r="Q100" s="110"/>
      <c r="R100" s="110">
        <f t="shared" si="5"/>
        <v>-1044628029</v>
      </c>
    </row>
    <row r="101" spans="1:18">
      <c r="A101" s="268" t="s">
        <v>388</v>
      </c>
      <c r="B101" s="149" t="s">
        <v>174</v>
      </c>
      <c r="D101" s="110">
        <v>136872</v>
      </c>
      <c r="E101" s="110"/>
      <c r="F101" s="110">
        <v>19118347289</v>
      </c>
      <c r="G101" s="110"/>
      <c r="H101" s="110">
        <v>18923469569</v>
      </c>
      <c r="I101" s="110"/>
      <c r="J101" s="110">
        <f t="shared" si="4"/>
        <v>194877720</v>
      </c>
      <c r="K101" s="110"/>
      <c r="L101" s="110">
        <v>136872</v>
      </c>
      <c r="M101" s="110"/>
      <c r="N101" s="110">
        <v>19118347289</v>
      </c>
      <c r="O101" s="110"/>
      <c r="P101" s="110">
        <v>20066569010</v>
      </c>
      <c r="Q101" s="110"/>
      <c r="R101" s="110">
        <f t="shared" si="5"/>
        <v>-948221721</v>
      </c>
    </row>
    <row r="102" spans="1:18">
      <c r="A102" s="268" t="s">
        <v>389</v>
      </c>
      <c r="B102" s="149" t="s">
        <v>179</v>
      </c>
      <c r="D102" s="110">
        <v>4315130</v>
      </c>
      <c r="E102" s="110"/>
      <c r="F102" s="110">
        <v>12030958444</v>
      </c>
      <c r="G102" s="110"/>
      <c r="H102" s="110">
        <v>12501767638</v>
      </c>
      <c r="I102" s="110"/>
      <c r="J102" s="110">
        <f t="shared" si="4"/>
        <v>-470809194</v>
      </c>
      <c r="K102" s="110"/>
      <c r="L102" s="110">
        <v>4315130</v>
      </c>
      <c r="M102" s="110"/>
      <c r="N102" s="110">
        <v>12030958444</v>
      </c>
      <c r="O102" s="110"/>
      <c r="P102" s="110">
        <v>9716777745</v>
      </c>
      <c r="Q102" s="110"/>
      <c r="R102" s="110">
        <f t="shared" si="5"/>
        <v>2314180699</v>
      </c>
    </row>
    <row r="103" spans="1:18">
      <c r="A103" s="268" t="s">
        <v>390</v>
      </c>
      <c r="B103" s="149" t="s">
        <v>155</v>
      </c>
      <c r="D103" s="110">
        <v>1720542</v>
      </c>
      <c r="E103" s="110"/>
      <c r="F103" s="110">
        <v>22346651404</v>
      </c>
      <c r="G103" s="110"/>
      <c r="H103" s="110">
        <v>23788923409</v>
      </c>
      <c r="I103" s="110"/>
      <c r="J103" s="110">
        <f t="shared" ref="J103:J134" si="6">F103-H103</f>
        <v>-1442272005</v>
      </c>
      <c r="K103" s="110"/>
      <c r="L103" s="110">
        <v>1720542</v>
      </c>
      <c r="M103" s="110"/>
      <c r="N103" s="110">
        <v>22346651404</v>
      </c>
      <c r="O103" s="110"/>
      <c r="P103" s="110">
        <v>23904329068</v>
      </c>
      <c r="Q103" s="110"/>
      <c r="R103" s="110">
        <f t="shared" ref="R103:R134" si="7">N103-P103</f>
        <v>-1557677664</v>
      </c>
    </row>
    <row r="104" spans="1:18">
      <c r="A104" s="268" t="s">
        <v>391</v>
      </c>
      <c r="B104" s="149" t="s">
        <v>221</v>
      </c>
      <c r="D104" s="110">
        <v>72507</v>
      </c>
      <c r="E104" s="110"/>
      <c r="F104" s="110">
        <v>3209851113</v>
      </c>
      <c r="G104" s="110"/>
      <c r="H104" s="110">
        <v>3486904592</v>
      </c>
      <c r="I104" s="110"/>
      <c r="J104" s="110">
        <f t="shared" si="6"/>
        <v>-277053479</v>
      </c>
      <c r="K104" s="110"/>
      <c r="L104" s="110">
        <v>72507</v>
      </c>
      <c r="M104" s="110"/>
      <c r="N104" s="110">
        <v>3209851113</v>
      </c>
      <c r="O104" s="110"/>
      <c r="P104" s="110">
        <v>3354187551</v>
      </c>
      <c r="Q104" s="110"/>
      <c r="R104" s="110">
        <f t="shared" si="7"/>
        <v>-144336438</v>
      </c>
    </row>
    <row r="105" spans="1:18">
      <c r="A105" s="268" t="s">
        <v>392</v>
      </c>
      <c r="B105" s="149" t="s">
        <v>134</v>
      </c>
      <c r="D105" s="110">
        <v>438324</v>
      </c>
      <c r="E105" s="110"/>
      <c r="F105" s="110">
        <v>4796790483</v>
      </c>
      <c r="G105" s="110"/>
      <c r="H105" s="110">
        <v>4382852636</v>
      </c>
      <c r="I105" s="110"/>
      <c r="J105" s="110">
        <f t="shared" si="6"/>
        <v>413937847</v>
      </c>
      <c r="K105" s="110"/>
      <c r="L105" s="110">
        <v>438324</v>
      </c>
      <c r="M105" s="110"/>
      <c r="N105" s="110">
        <v>4796790483</v>
      </c>
      <c r="O105" s="110"/>
      <c r="P105" s="110">
        <v>4835879854</v>
      </c>
      <c r="Q105" s="110"/>
      <c r="R105" s="110">
        <f t="shared" si="7"/>
        <v>-39089371</v>
      </c>
    </row>
    <row r="106" spans="1:18">
      <c r="A106" s="268" t="s">
        <v>393</v>
      </c>
      <c r="B106" s="149" t="s">
        <v>115</v>
      </c>
      <c r="D106" s="110">
        <v>1413910</v>
      </c>
      <c r="E106" s="110"/>
      <c r="F106" s="110">
        <v>2012985785</v>
      </c>
      <c r="G106" s="110"/>
      <c r="H106" s="110">
        <v>2248140538</v>
      </c>
      <c r="I106" s="110"/>
      <c r="J106" s="110">
        <f t="shared" si="6"/>
        <v>-235154753</v>
      </c>
      <c r="K106" s="110"/>
      <c r="L106" s="110">
        <v>1413910</v>
      </c>
      <c r="M106" s="110"/>
      <c r="N106" s="110">
        <v>2012985785</v>
      </c>
      <c r="O106" s="110"/>
      <c r="P106" s="110">
        <v>1912832379</v>
      </c>
      <c r="Q106" s="110"/>
      <c r="R106" s="110">
        <f t="shared" si="7"/>
        <v>100153406</v>
      </c>
    </row>
    <row r="107" spans="1:18">
      <c r="A107" s="268" t="s">
        <v>394</v>
      </c>
      <c r="B107" s="149" t="s">
        <v>163</v>
      </c>
      <c r="D107" s="110">
        <v>353897</v>
      </c>
      <c r="E107" s="110"/>
      <c r="F107" s="110">
        <v>13017292470</v>
      </c>
      <c r="G107" s="110"/>
      <c r="H107" s="110">
        <v>14176507534</v>
      </c>
      <c r="I107" s="110"/>
      <c r="J107" s="110">
        <f t="shared" si="6"/>
        <v>-1159215064</v>
      </c>
      <c r="K107" s="110"/>
      <c r="L107" s="110">
        <v>353897</v>
      </c>
      <c r="M107" s="110"/>
      <c r="N107" s="110">
        <v>13017292470</v>
      </c>
      <c r="O107" s="110"/>
      <c r="P107" s="110">
        <v>14755916465</v>
      </c>
      <c r="Q107" s="110"/>
      <c r="R107" s="110">
        <f t="shared" si="7"/>
        <v>-1738623995</v>
      </c>
    </row>
    <row r="108" spans="1:18">
      <c r="A108" s="268" t="s">
        <v>395</v>
      </c>
      <c r="B108" s="149" t="s">
        <v>108</v>
      </c>
      <c r="D108" s="110">
        <v>491633</v>
      </c>
      <c r="E108" s="110"/>
      <c r="F108" s="110">
        <v>4366772268</v>
      </c>
      <c r="G108" s="110"/>
      <c r="H108" s="110">
        <v>5930841941</v>
      </c>
      <c r="I108" s="110"/>
      <c r="J108" s="110">
        <f t="shared" si="6"/>
        <v>-1564069673</v>
      </c>
      <c r="K108" s="110"/>
      <c r="L108" s="110">
        <v>491633</v>
      </c>
      <c r="M108" s="110"/>
      <c r="N108" s="110">
        <v>4366772268</v>
      </c>
      <c r="O108" s="110"/>
      <c r="P108" s="110">
        <v>5930841941</v>
      </c>
      <c r="Q108" s="110"/>
      <c r="R108" s="110">
        <f t="shared" si="7"/>
        <v>-1564069673</v>
      </c>
    </row>
    <row r="109" spans="1:18">
      <c r="A109" s="268" t="s">
        <v>396</v>
      </c>
      <c r="B109" s="149" t="s">
        <v>239</v>
      </c>
      <c r="D109" s="110">
        <v>822401</v>
      </c>
      <c r="E109" s="110"/>
      <c r="F109" s="110">
        <v>4143559479.0000005</v>
      </c>
      <c r="G109" s="110"/>
      <c r="H109" s="110">
        <v>4654342750</v>
      </c>
      <c r="I109" s="110"/>
      <c r="J109" s="110">
        <f t="shared" si="6"/>
        <v>-510783270.99999952</v>
      </c>
      <c r="K109" s="110"/>
      <c r="L109" s="110">
        <v>822401</v>
      </c>
      <c r="M109" s="110"/>
      <c r="N109" s="110">
        <v>4143559479.0000005</v>
      </c>
      <c r="O109" s="110"/>
      <c r="P109" s="110">
        <v>5063631607</v>
      </c>
      <c r="Q109" s="110"/>
      <c r="R109" s="110">
        <f t="shared" si="7"/>
        <v>-920072127.99999952</v>
      </c>
    </row>
    <row r="110" spans="1:18">
      <c r="A110" s="268" t="s">
        <v>397</v>
      </c>
      <c r="B110" s="149" t="s">
        <v>112</v>
      </c>
      <c r="D110" s="110">
        <v>733317</v>
      </c>
      <c r="E110" s="110"/>
      <c r="F110" s="110">
        <v>3406472075</v>
      </c>
      <c r="G110" s="110"/>
      <c r="H110" s="110">
        <v>3838391525</v>
      </c>
      <c r="I110" s="110"/>
      <c r="J110" s="110">
        <f t="shared" si="6"/>
        <v>-431919450</v>
      </c>
      <c r="K110" s="110"/>
      <c r="L110" s="110">
        <v>733317</v>
      </c>
      <c r="M110" s="110"/>
      <c r="N110" s="110">
        <v>3406472075</v>
      </c>
      <c r="O110" s="110"/>
      <c r="P110" s="110">
        <v>3934108603</v>
      </c>
      <c r="Q110" s="110"/>
      <c r="R110" s="110">
        <f t="shared" si="7"/>
        <v>-527636528</v>
      </c>
    </row>
    <row r="111" spans="1:18">
      <c r="A111" s="268" t="s">
        <v>398</v>
      </c>
      <c r="B111" s="149" t="s">
        <v>110</v>
      </c>
      <c r="D111" s="110">
        <v>250064</v>
      </c>
      <c r="E111" s="110"/>
      <c r="F111" s="110">
        <v>4647650735</v>
      </c>
      <c r="G111" s="110"/>
      <c r="H111" s="110">
        <v>4797405695</v>
      </c>
      <c r="I111" s="110"/>
      <c r="J111" s="110">
        <f t="shared" si="6"/>
        <v>-149754960</v>
      </c>
      <c r="K111" s="110"/>
      <c r="L111" s="110">
        <v>250064</v>
      </c>
      <c r="M111" s="110"/>
      <c r="N111" s="110">
        <v>4647650735</v>
      </c>
      <c r="O111" s="110"/>
      <c r="P111" s="110">
        <v>5313384620</v>
      </c>
      <c r="Q111" s="110"/>
      <c r="R111" s="110">
        <f t="shared" si="7"/>
        <v>-665733885</v>
      </c>
    </row>
    <row r="112" spans="1:18">
      <c r="A112" s="268" t="s">
        <v>399</v>
      </c>
      <c r="B112" s="149" t="s">
        <v>162</v>
      </c>
      <c r="D112" s="110">
        <v>1341942</v>
      </c>
      <c r="E112" s="110"/>
      <c r="F112" s="110">
        <v>9363930725</v>
      </c>
      <c r="G112" s="110"/>
      <c r="H112" s="110">
        <v>10260149277</v>
      </c>
      <c r="I112" s="110"/>
      <c r="J112" s="110">
        <f t="shared" si="6"/>
        <v>-896218552</v>
      </c>
      <c r="K112" s="110"/>
      <c r="L112" s="110">
        <v>1341942</v>
      </c>
      <c r="M112" s="110"/>
      <c r="N112" s="110">
        <v>9363930725</v>
      </c>
      <c r="O112" s="110"/>
      <c r="P112" s="110">
        <v>11699381240</v>
      </c>
      <c r="Q112" s="110"/>
      <c r="R112" s="110">
        <f t="shared" si="7"/>
        <v>-2335450515</v>
      </c>
    </row>
    <row r="113" spans="1:18">
      <c r="A113" s="268" t="s">
        <v>400</v>
      </c>
      <c r="B113" s="149" t="s">
        <v>173</v>
      </c>
      <c r="D113" s="110">
        <v>72426</v>
      </c>
      <c r="E113" s="110"/>
      <c r="F113" s="110">
        <v>7725351191</v>
      </c>
      <c r="G113" s="110"/>
      <c r="H113" s="110">
        <v>8145105706</v>
      </c>
      <c r="I113" s="110"/>
      <c r="J113" s="110">
        <f t="shared" si="6"/>
        <v>-419754515</v>
      </c>
      <c r="K113" s="110"/>
      <c r="L113" s="110">
        <v>72426</v>
      </c>
      <c r="M113" s="110"/>
      <c r="N113" s="110">
        <v>7725351191</v>
      </c>
      <c r="O113" s="110"/>
      <c r="P113" s="110">
        <v>7373698158</v>
      </c>
      <c r="Q113" s="110"/>
      <c r="R113" s="110">
        <f t="shared" si="7"/>
        <v>351653033</v>
      </c>
    </row>
    <row r="114" spans="1:18">
      <c r="A114" s="268" t="s">
        <v>401</v>
      </c>
      <c r="B114" s="149" t="s">
        <v>278</v>
      </c>
      <c r="D114" s="110">
        <v>844982</v>
      </c>
      <c r="E114" s="110"/>
      <c r="F114" s="110">
        <v>9965992634</v>
      </c>
      <c r="G114" s="110"/>
      <c r="H114" s="110">
        <v>10100503047</v>
      </c>
      <c r="I114" s="110"/>
      <c r="J114" s="110">
        <f t="shared" si="6"/>
        <v>-134510413</v>
      </c>
      <c r="K114" s="110"/>
      <c r="L114" s="110">
        <v>844982</v>
      </c>
      <c r="M114" s="110"/>
      <c r="N114" s="110">
        <v>9965992634</v>
      </c>
      <c r="O114" s="110"/>
      <c r="P114" s="110">
        <v>10100503047</v>
      </c>
      <c r="Q114" s="110"/>
      <c r="R114" s="110">
        <f t="shared" si="7"/>
        <v>-134510413</v>
      </c>
    </row>
    <row r="115" spans="1:18">
      <c r="A115" s="268" t="s">
        <v>402</v>
      </c>
      <c r="B115" s="149" t="s">
        <v>211</v>
      </c>
      <c r="D115" s="110">
        <v>4191078</v>
      </c>
      <c r="E115" s="110"/>
      <c r="F115" s="110">
        <v>10081507886.999998</v>
      </c>
      <c r="G115" s="110"/>
      <c r="H115" s="110">
        <v>10553790339.999998</v>
      </c>
      <c r="I115" s="110"/>
      <c r="J115" s="110">
        <f t="shared" si="6"/>
        <v>-472282453</v>
      </c>
      <c r="K115" s="110"/>
      <c r="L115" s="110">
        <v>4191078</v>
      </c>
      <c r="M115" s="110"/>
      <c r="N115" s="110">
        <v>10081507886.999998</v>
      </c>
      <c r="O115" s="110"/>
      <c r="P115" s="110">
        <v>12591918795.999998</v>
      </c>
      <c r="Q115" s="110"/>
      <c r="R115" s="110">
        <f t="shared" si="7"/>
        <v>-2510410909</v>
      </c>
    </row>
    <row r="116" spans="1:18">
      <c r="A116" s="268" t="s">
        <v>403</v>
      </c>
      <c r="B116" s="149" t="s">
        <v>218</v>
      </c>
      <c r="D116" s="110">
        <v>318610</v>
      </c>
      <c r="E116" s="110"/>
      <c r="F116" s="110">
        <v>4197623051.0000005</v>
      </c>
      <c r="G116" s="110"/>
      <c r="H116" s="110">
        <v>4938655731</v>
      </c>
      <c r="I116" s="110"/>
      <c r="J116" s="110">
        <f t="shared" si="6"/>
        <v>-741032679.99999952</v>
      </c>
      <c r="K116" s="110"/>
      <c r="L116" s="110">
        <v>318610</v>
      </c>
      <c r="M116" s="110"/>
      <c r="N116" s="110">
        <v>4197623051.0000005</v>
      </c>
      <c r="O116" s="110"/>
      <c r="P116" s="110">
        <v>5543985919</v>
      </c>
      <c r="Q116" s="110"/>
      <c r="R116" s="110">
        <f t="shared" si="7"/>
        <v>-1346362867.9999995</v>
      </c>
    </row>
    <row r="117" spans="1:18">
      <c r="A117" s="268" t="s">
        <v>404</v>
      </c>
      <c r="B117" s="149" t="s">
        <v>111</v>
      </c>
      <c r="D117" s="110">
        <v>1044773</v>
      </c>
      <c r="E117" s="110"/>
      <c r="F117" s="110">
        <v>14352086917</v>
      </c>
      <c r="G117" s="110"/>
      <c r="H117" s="110">
        <v>15214772106</v>
      </c>
      <c r="I117" s="110"/>
      <c r="J117" s="110">
        <f t="shared" si="6"/>
        <v>-862685189</v>
      </c>
      <c r="K117" s="110"/>
      <c r="L117" s="110">
        <v>1044773</v>
      </c>
      <c r="M117" s="110"/>
      <c r="N117" s="110">
        <v>14352086917</v>
      </c>
      <c r="O117" s="110"/>
      <c r="P117" s="110">
        <v>15404898942</v>
      </c>
      <c r="Q117" s="110"/>
      <c r="R117" s="110">
        <f t="shared" si="7"/>
        <v>-1052812025</v>
      </c>
    </row>
    <row r="118" spans="1:18">
      <c r="A118" s="268" t="s">
        <v>405</v>
      </c>
      <c r="B118" s="149" t="s">
        <v>129</v>
      </c>
      <c r="D118" s="110">
        <v>7803060</v>
      </c>
      <c r="E118" s="110"/>
      <c r="F118" s="110">
        <v>17301120805</v>
      </c>
      <c r="G118" s="110"/>
      <c r="H118" s="110">
        <v>17315813201</v>
      </c>
      <c r="I118" s="110"/>
      <c r="J118" s="110">
        <f t="shared" si="6"/>
        <v>-14692396</v>
      </c>
      <c r="K118" s="110"/>
      <c r="L118" s="110">
        <v>7803060</v>
      </c>
      <c r="M118" s="110"/>
      <c r="N118" s="110">
        <v>17301120805</v>
      </c>
      <c r="O118" s="110"/>
      <c r="P118" s="110">
        <v>18949934925</v>
      </c>
      <c r="Q118" s="110"/>
      <c r="R118" s="110">
        <f t="shared" si="7"/>
        <v>-1648814120</v>
      </c>
    </row>
    <row r="119" spans="1:18">
      <c r="A119" s="268" t="s">
        <v>406</v>
      </c>
      <c r="B119" s="149" t="s">
        <v>202</v>
      </c>
      <c r="D119" s="110">
        <v>1088075</v>
      </c>
      <c r="E119" s="110"/>
      <c r="F119" s="110">
        <v>12471244970</v>
      </c>
      <c r="G119" s="110"/>
      <c r="H119" s="110">
        <v>12131382198</v>
      </c>
      <c r="I119" s="110"/>
      <c r="J119" s="110">
        <f t="shared" si="6"/>
        <v>339862772</v>
      </c>
      <c r="K119" s="110"/>
      <c r="L119" s="110">
        <v>1088075</v>
      </c>
      <c r="M119" s="110"/>
      <c r="N119" s="110">
        <v>12471244970</v>
      </c>
      <c r="O119" s="110"/>
      <c r="P119" s="110">
        <v>12949925658</v>
      </c>
      <c r="Q119" s="110"/>
      <c r="R119" s="110">
        <f t="shared" si="7"/>
        <v>-478680688</v>
      </c>
    </row>
    <row r="120" spans="1:18">
      <c r="A120" s="268" t="s">
        <v>407</v>
      </c>
      <c r="B120" s="149" t="s">
        <v>147</v>
      </c>
      <c r="D120" s="110">
        <v>332703</v>
      </c>
      <c r="E120" s="110"/>
      <c r="F120" s="110">
        <v>35792223605</v>
      </c>
      <c r="G120" s="110"/>
      <c r="H120" s="110">
        <v>36084561635</v>
      </c>
      <c r="I120" s="110"/>
      <c r="J120" s="110">
        <f t="shared" si="6"/>
        <v>-292338030</v>
      </c>
      <c r="K120" s="110"/>
      <c r="L120" s="110">
        <v>332703</v>
      </c>
      <c r="M120" s="110"/>
      <c r="N120" s="110">
        <v>35792223605</v>
      </c>
      <c r="O120" s="110"/>
      <c r="P120" s="110">
        <v>36449639671</v>
      </c>
      <c r="Q120" s="110"/>
      <c r="R120" s="110">
        <f t="shared" si="7"/>
        <v>-657416066</v>
      </c>
    </row>
    <row r="121" spans="1:18">
      <c r="A121" s="268" t="s">
        <v>408</v>
      </c>
      <c r="B121" s="149" t="s">
        <v>169</v>
      </c>
      <c r="D121" s="110">
        <v>5309580</v>
      </c>
      <c r="E121" s="110"/>
      <c r="F121" s="110">
        <v>6470382190</v>
      </c>
      <c r="G121" s="110"/>
      <c r="H121" s="110">
        <v>7004924816</v>
      </c>
      <c r="I121" s="110"/>
      <c r="J121" s="110">
        <f t="shared" si="6"/>
        <v>-534542626</v>
      </c>
      <c r="K121" s="110"/>
      <c r="L121" s="110">
        <v>5309580</v>
      </c>
      <c r="M121" s="110"/>
      <c r="N121" s="110">
        <v>6470382190</v>
      </c>
      <c r="O121" s="110"/>
      <c r="P121" s="110">
        <v>7095738304</v>
      </c>
      <c r="Q121" s="110"/>
      <c r="R121" s="110">
        <f t="shared" si="7"/>
        <v>-625356114</v>
      </c>
    </row>
    <row r="122" spans="1:18">
      <c r="A122" s="268" t="s">
        <v>409</v>
      </c>
      <c r="B122" s="149" t="s">
        <v>288</v>
      </c>
      <c r="D122" s="110">
        <v>67317</v>
      </c>
      <c r="E122" s="110"/>
      <c r="F122" s="110">
        <v>6843201698</v>
      </c>
      <c r="G122" s="110"/>
      <c r="H122" s="110">
        <v>6781776727</v>
      </c>
      <c r="I122" s="110"/>
      <c r="J122" s="110">
        <f t="shared" si="6"/>
        <v>61424971</v>
      </c>
      <c r="K122" s="110"/>
      <c r="L122" s="110">
        <v>67317</v>
      </c>
      <c r="M122" s="110"/>
      <c r="N122" s="110">
        <v>6843201698</v>
      </c>
      <c r="O122" s="110"/>
      <c r="P122" s="110">
        <v>6781776727</v>
      </c>
      <c r="Q122" s="110"/>
      <c r="R122" s="110">
        <f t="shared" si="7"/>
        <v>61424971</v>
      </c>
    </row>
    <row r="123" spans="1:18">
      <c r="A123" s="268" t="s">
        <v>410</v>
      </c>
      <c r="B123" s="149" t="s">
        <v>148</v>
      </c>
      <c r="D123" s="110">
        <v>2942969</v>
      </c>
      <c r="E123" s="110"/>
      <c r="F123" s="110">
        <v>13699848850</v>
      </c>
      <c r="G123" s="110"/>
      <c r="H123" s="110">
        <v>15101661675</v>
      </c>
      <c r="I123" s="110"/>
      <c r="J123" s="110">
        <f t="shared" si="6"/>
        <v>-1401812825</v>
      </c>
      <c r="K123" s="110"/>
      <c r="L123" s="110">
        <v>2942969</v>
      </c>
      <c r="M123" s="110"/>
      <c r="N123" s="110">
        <v>13699848850</v>
      </c>
      <c r="O123" s="110"/>
      <c r="P123" s="110">
        <v>15817068158</v>
      </c>
      <c r="Q123" s="110"/>
      <c r="R123" s="110">
        <f t="shared" si="7"/>
        <v>-2117219308</v>
      </c>
    </row>
    <row r="124" spans="1:18">
      <c r="A124" s="268" t="s">
        <v>411</v>
      </c>
      <c r="B124" s="149" t="s">
        <v>233</v>
      </c>
      <c r="D124" s="110">
        <v>2530949</v>
      </c>
      <c r="E124" s="110"/>
      <c r="F124" s="110">
        <v>11829455445.000002</v>
      </c>
      <c r="G124" s="110"/>
      <c r="H124" s="110">
        <v>11125091468.000002</v>
      </c>
      <c r="I124" s="110"/>
      <c r="J124" s="110">
        <f t="shared" si="6"/>
        <v>704363977</v>
      </c>
      <c r="K124" s="110"/>
      <c r="L124" s="110">
        <v>2530949</v>
      </c>
      <c r="M124" s="110"/>
      <c r="N124" s="110">
        <v>11829455445.000002</v>
      </c>
      <c r="O124" s="110"/>
      <c r="P124" s="110">
        <v>13138408723.000002</v>
      </c>
      <c r="Q124" s="110"/>
      <c r="R124" s="110">
        <f t="shared" si="7"/>
        <v>-1308953278</v>
      </c>
    </row>
    <row r="125" spans="1:18">
      <c r="A125" s="268" t="s">
        <v>412</v>
      </c>
      <c r="B125" s="149" t="s">
        <v>238</v>
      </c>
      <c r="D125" s="110">
        <v>341621</v>
      </c>
      <c r="E125" s="110"/>
      <c r="F125" s="110">
        <v>33098647633</v>
      </c>
      <c r="G125" s="110"/>
      <c r="H125" s="110">
        <v>32377114869</v>
      </c>
      <c r="I125" s="110"/>
      <c r="J125" s="110">
        <f t="shared" si="6"/>
        <v>721532764</v>
      </c>
      <c r="K125" s="110"/>
      <c r="L125" s="110">
        <v>341621</v>
      </c>
      <c r="M125" s="110"/>
      <c r="N125" s="110">
        <v>33098647633</v>
      </c>
      <c r="O125" s="110"/>
      <c r="P125" s="110">
        <v>33428320595</v>
      </c>
      <c r="Q125" s="110"/>
      <c r="R125" s="110">
        <f t="shared" si="7"/>
        <v>-329672962</v>
      </c>
    </row>
    <row r="126" spans="1:18">
      <c r="A126" s="268" t="s">
        <v>413</v>
      </c>
      <c r="B126" s="149" t="s">
        <v>219</v>
      </c>
      <c r="D126" s="110">
        <v>1297650</v>
      </c>
      <c r="E126" s="110"/>
      <c r="F126" s="110">
        <v>3477661662</v>
      </c>
      <c r="G126" s="110"/>
      <c r="H126" s="110">
        <v>3399014437</v>
      </c>
      <c r="I126" s="110"/>
      <c r="J126" s="110">
        <f t="shared" si="6"/>
        <v>78647225</v>
      </c>
      <c r="K126" s="110"/>
      <c r="L126" s="110">
        <v>1297650</v>
      </c>
      <c r="M126" s="110"/>
      <c r="N126" s="110">
        <v>3477661662</v>
      </c>
      <c r="O126" s="110"/>
      <c r="P126" s="110">
        <v>4322372058</v>
      </c>
      <c r="Q126" s="110"/>
      <c r="R126" s="110">
        <f t="shared" si="7"/>
        <v>-844710396</v>
      </c>
    </row>
    <row r="127" spans="1:18">
      <c r="A127" s="268" t="s">
        <v>414</v>
      </c>
      <c r="B127" s="149" t="s">
        <v>124</v>
      </c>
      <c r="D127" s="110">
        <v>1109644</v>
      </c>
      <c r="E127" s="110"/>
      <c r="F127" s="110">
        <v>35381709633</v>
      </c>
      <c r="G127" s="110"/>
      <c r="H127" s="110">
        <v>35920354756</v>
      </c>
      <c r="I127" s="110"/>
      <c r="J127" s="110">
        <f t="shared" si="6"/>
        <v>-538645123</v>
      </c>
      <c r="K127" s="110"/>
      <c r="L127" s="110">
        <v>1109644</v>
      </c>
      <c r="M127" s="110"/>
      <c r="N127" s="110">
        <v>35381709633</v>
      </c>
      <c r="O127" s="110"/>
      <c r="P127" s="110">
        <v>36645531955</v>
      </c>
      <c r="Q127" s="110"/>
      <c r="R127" s="110">
        <f t="shared" si="7"/>
        <v>-1263822322</v>
      </c>
    </row>
    <row r="128" spans="1:18">
      <c r="A128" s="268" t="s">
        <v>415</v>
      </c>
      <c r="B128" s="149" t="s">
        <v>172</v>
      </c>
      <c r="D128" s="110">
        <v>448371</v>
      </c>
      <c r="E128" s="110"/>
      <c r="F128" s="110">
        <v>15527827016.999998</v>
      </c>
      <c r="G128" s="110"/>
      <c r="H128" s="110">
        <v>15732543886.999998</v>
      </c>
      <c r="I128" s="110"/>
      <c r="J128" s="110">
        <f t="shared" si="6"/>
        <v>-204716870</v>
      </c>
      <c r="K128" s="110"/>
      <c r="L128" s="110">
        <v>448371</v>
      </c>
      <c r="M128" s="110"/>
      <c r="N128" s="110">
        <v>15527827016.999998</v>
      </c>
      <c r="O128" s="110"/>
      <c r="P128" s="110">
        <v>16007638338.999998</v>
      </c>
      <c r="Q128" s="110"/>
      <c r="R128" s="110">
        <f t="shared" si="7"/>
        <v>-479811322</v>
      </c>
    </row>
    <row r="129" spans="1:18">
      <c r="A129" s="268" t="s">
        <v>416</v>
      </c>
      <c r="B129" s="149" t="s">
        <v>175</v>
      </c>
      <c r="D129" s="110">
        <v>514482</v>
      </c>
      <c r="E129" s="110"/>
      <c r="F129" s="110">
        <v>10269066551</v>
      </c>
      <c r="G129" s="110"/>
      <c r="H129" s="110">
        <v>10691356349</v>
      </c>
      <c r="I129" s="110"/>
      <c r="J129" s="110">
        <f t="shared" si="6"/>
        <v>-422289798</v>
      </c>
      <c r="K129" s="110"/>
      <c r="L129" s="110">
        <v>514482</v>
      </c>
      <c r="M129" s="110"/>
      <c r="N129" s="110">
        <v>10269066551</v>
      </c>
      <c r="O129" s="110"/>
      <c r="P129" s="110">
        <v>11124472251</v>
      </c>
      <c r="Q129" s="110"/>
      <c r="R129" s="110">
        <f t="shared" si="7"/>
        <v>-855405700</v>
      </c>
    </row>
    <row r="130" spans="1:18">
      <c r="A130" s="268" t="s">
        <v>417</v>
      </c>
      <c r="B130" s="149" t="s">
        <v>104</v>
      </c>
      <c r="D130" s="110">
        <v>812067</v>
      </c>
      <c r="E130" s="110"/>
      <c r="F130" s="110">
        <v>10245483472</v>
      </c>
      <c r="G130" s="110"/>
      <c r="H130" s="110">
        <v>10060096990</v>
      </c>
      <c r="I130" s="110"/>
      <c r="J130" s="110">
        <f t="shared" si="6"/>
        <v>185386482</v>
      </c>
      <c r="K130" s="110"/>
      <c r="L130" s="110">
        <v>812067</v>
      </c>
      <c r="M130" s="110"/>
      <c r="N130" s="110">
        <v>10245483472</v>
      </c>
      <c r="O130" s="110"/>
      <c r="P130" s="110">
        <v>10083377754</v>
      </c>
      <c r="Q130" s="110"/>
      <c r="R130" s="110">
        <f t="shared" si="7"/>
        <v>162105718</v>
      </c>
    </row>
    <row r="131" spans="1:18">
      <c r="A131" s="268" t="s">
        <v>418</v>
      </c>
      <c r="B131" s="149" t="s">
        <v>234</v>
      </c>
      <c r="D131" s="110">
        <v>478711</v>
      </c>
      <c r="E131" s="110"/>
      <c r="F131" s="110">
        <v>8029860495</v>
      </c>
      <c r="G131" s="110"/>
      <c r="H131" s="110">
        <v>8660585924</v>
      </c>
      <c r="I131" s="110"/>
      <c r="J131" s="110">
        <f t="shared" si="6"/>
        <v>-630725429</v>
      </c>
      <c r="K131" s="110"/>
      <c r="L131" s="110">
        <v>478711</v>
      </c>
      <c r="M131" s="110"/>
      <c r="N131" s="110">
        <v>8029860495</v>
      </c>
      <c r="O131" s="110"/>
      <c r="P131" s="110">
        <v>8188041413</v>
      </c>
      <c r="Q131" s="110"/>
      <c r="R131" s="110">
        <f t="shared" si="7"/>
        <v>-158180918</v>
      </c>
    </row>
    <row r="132" spans="1:18">
      <c r="A132" s="268" t="s">
        <v>419</v>
      </c>
      <c r="B132" s="149" t="s">
        <v>137</v>
      </c>
      <c r="D132" s="110">
        <v>160458</v>
      </c>
      <c r="E132" s="110"/>
      <c r="F132" s="110">
        <v>18356103287</v>
      </c>
      <c r="G132" s="110"/>
      <c r="H132" s="110">
        <v>18524582322</v>
      </c>
      <c r="I132" s="110"/>
      <c r="J132" s="110">
        <f t="shared" si="6"/>
        <v>-168479035</v>
      </c>
      <c r="K132" s="110"/>
      <c r="L132" s="110">
        <v>160458</v>
      </c>
      <c r="M132" s="110"/>
      <c r="N132" s="110">
        <v>18356103287</v>
      </c>
      <c r="O132" s="110"/>
      <c r="P132" s="110">
        <v>19737079844</v>
      </c>
      <c r="Q132" s="110"/>
      <c r="R132" s="110">
        <f t="shared" si="7"/>
        <v>-1380976557</v>
      </c>
    </row>
    <row r="133" spans="1:18">
      <c r="A133" s="268" t="s">
        <v>420</v>
      </c>
      <c r="B133" s="149" t="s">
        <v>160</v>
      </c>
      <c r="D133" s="110">
        <v>4004612</v>
      </c>
      <c r="E133" s="110"/>
      <c r="F133" s="110">
        <v>24082396066.000004</v>
      </c>
      <c r="G133" s="110"/>
      <c r="H133" s="110">
        <v>24427592619.000004</v>
      </c>
      <c r="I133" s="110"/>
      <c r="J133" s="110">
        <f t="shared" si="6"/>
        <v>-345196553</v>
      </c>
      <c r="K133" s="110"/>
      <c r="L133" s="110">
        <v>4004612</v>
      </c>
      <c r="M133" s="110"/>
      <c r="N133" s="110">
        <v>24082396066.000004</v>
      </c>
      <c r="O133" s="110"/>
      <c r="P133" s="110">
        <v>24951905015.000004</v>
      </c>
      <c r="Q133" s="110"/>
      <c r="R133" s="110">
        <f t="shared" si="7"/>
        <v>-869508949</v>
      </c>
    </row>
    <row r="134" spans="1:18">
      <c r="A134" s="268" t="s">
        <v>421</v>
      </c>
      <c r="B134" s="149" t="s">
        <v>192</v>
      </c>
      <c r="D134" s="110">
        <v>1063187</v>
      </c>
      <c r="E134" s="110"/>
      <c r="F134" s="110">
        <v>3743562679</v>
      </c>
      <c r="G134" s="110"/>
      <c r="H134" s="110">
        <v>2409946110</v>
      </c>
      <c r="I134" s="110"/>
      <c r="J134" s="110">
        <f t="shared" si="6"/>
        <v>1333616569</v>
      </c>
      <c r="K134" s="110"/>
      <c r="L134" s="110">
        <v>1063187</v>
      </c>
      <c r="M134" s="110"/>
      <c r="N134" s="110">
        <v>3743562679</v>
      </c>
      <c r="O134" s="110"/>
      <c r="P134" s="110">
        <v>7179438551</v>
      </c>
      <c r="Q134" s="110"/>
      <c r="R134" s="110">
        <f t="shared" si="7"/>
        <v>-3435875872</v>
      </c>
    </row>
    <row r="135" spans="1:18">
      <c r="A135" s="268" t="s">
        <v>422</v>
      </c>
      <c r="B135" s="149" t="s">
        <v>188</v>
      </c>
      <c r="D135" s="110">
        <v>99393</v>
      </c>
      <c r="E135" s="110"/>
      <c r="F135" s="110">
        <v>5953021512</v>
      </c>
      <c r="G135" s="110"/>
      <c r="H135" s="110">
        <v>5874335992</v>
      </c>
      <c r="I135" s="110"/>
      <c r="J135" s="110">
        <f t="shared" ref="J135:J169" si="8">F135-H135</f>
        <v>78685520</v>
      </c>
      <c r="K135" s="110"/>
      <c r="L135" s="110">
        <v>99393</v>
      </c>
      <c r="M135" s="110"/>
      <c r="N135" s="110">
        <v>5953021512</v>
      </c>
      <c r="O135" s="110"/>
      <c r="P135" s="110">
        <v>5983776294</v>
      </c>
      <c r="Q135" s="110"/>
      <c r="R135" s="110">
        <f t="shared" ref="R135:R169" si="9">N135-P135</f>
        <v>-30754782</v>
      </c>
    </row>
    <row r="136" spans="1:18">
      <c r="A136" s="268" t="s">
        <v>423</v>
      </c>
      <c r="B136" s="149" t="s">
        <v>282</v>
      </c>
      <c r="D136" s="110">
        <v>125848</v>
      </c>
      <c r="E136" s="110"/>
      <c r="F136" s="110">
        <v>6680789414</v>
      </c>
      <c r="G136" s="110"/>
      <c r="H136" s="110">
        <v>6717725825</v>
      </c>
      <c r="I136" s="110"/>
      <c r="J136" s="110">
        <f t="shared" si="8"/>
        <v>-36936411</v>
      </c>
      <c r="K136" s="110"/>
      <c r="L136" s="110">
        <v>125848</v>
      </c>
      <c r="M136" s="110"/>
      <c r="N136" s="110">
        <v>6680789414</v>
      </c>
      <c r="O136" s="110"/>
      <c r="P136" s="110">
        <v>6717725825</v>
      </c>
      <c r="Q136" s="110"/>
      <c r="R136" s="110">
        <f t="shared" si="9"/>
        <v>-36936411</v>
      </c>
    </row>
    <row r="137" spans="1:18">
      <c r="A137" s="268" t="s">
        <v>424</v>
      </c>
      <c r="B137" s="149" t="s">
        <v>229</v>
      </c>
      <c r="D137" s="110">
        <v>2536097</v>
      </c>
      <c r="E137" s="110"/>
      <c r="F137" s="110">
        <v>890080486</v>
      </c>
      <c r="G137" s="110"/>
      <c r="H137" s="110">
        <v>1770914260</v>
      </c>
      <c r="I137" s="110"/>
      <c r="J137" s="110">
        <f t="shared" si="8"/>
        <v>-880833774</v>
      </c>
      <c r="K137" s="110"/>
      <c r="L137" s="110">
        <v>2536097</v>
      </c>
      <c r="M137" s="110"/>
      <c r="N137" s="110">
        <v>890080486</v>
      </c>
      <c r="O137" s="110"/>
      <c r="P137" s="110">
        <v>3049091167</v>
      </c>
      <c r="Q137" s="110"/>
      <c r="R137" s="110">
        <f t="shared" si="9"/>
        <v>-2159010681</v>
      </c>
    </row>
    <row r="138" spans="1:18">
      <c r="A138" s="268" t="s">
        <v>425</v>
      </c>
      <c r="B138" s="149" t="s">
        <v>203</v>
      </c>
      <c r="D138" s="110">
        <v>347475</v>
      </c>
      <c r="E138" s="110"/>
      <c r="F138" s="110">
        <v>2865908154</v>
      </c>
      <c r="G138" s="110"/>
      <c r="H138" s="110">
        <v>3452999488</v>
      </c>
      <c r="I138" s="110"/>
      <c r="J138" s="110">
        <f t="shared" si="8"/>
        <v>-587091334</v>
      </c>
      <c r="K138" s="110"/>
      <c r="L138" s="110">
        <v>347475</v>
      </c>
      <c r="M138" s="110"/>
      <c r="N138" s="110">
        <v>2865908154</v>
      </c>
      <c r="O138" s="110"/>
      <c r="P138" s="110">
        <v>2445135674</v>
      </c>
      <c r="Q138" s="110"/>
      <c r="R138" s="110">
        <f t="shared" si="9"/>
        <v>420772480</v>
      </c>
    </row>
    <row r="139" spans="1:18">
      <c r="A139" s="268" t="s">
        <v>426</v>
      </c>
      <c r="B139" s="149" t="s">
        <v>227</v>
      </c>
      <c r="D139" s="110">
        <v>7325293</v>
      </c>
      <c r="E139" s="110"/>
      <c r="F139" s="110">
        <v>20270913935</v>
      </c>
      <c r="G139" s="110"/>
      <c r="H139" s="110">
        <v>19348608560</v>
      </c>
      <c r="I139" s="110"/>
      <c r="J139" s="110">
        <f t="shared" si="8"/>
        <v>922305375</v>
      </c>
      <c r="K139" s="110"/>
      <c r="L139" s="110">
        <v>7325293</v>
      </c>
      <c r="M139" s="110"/>
      <c r="N139" s="110">
        <v>20270913935</v>
      </c>
      <c r="O139" s="110"/>
      <c r="P139" s="110">
        <v>20632816024</v>
      </c>
      <c r="Q139" s="110"/>
      <c r="R139" s="110">
        <f t="shared" si="9"/>
        <v>-361902089</v>
      </c>
    </row>
    <row r="140" spans="1:18">
      <c r="A140" s="268" t="s">
        <v>427</v>
      </c>
      <c r="B140" s="149" t="s">
        <v>152</v>
      </c>
      <c r="D140" s="110">
        <v>467028</v>
      </c>
      <c r="E140" s="110"/>
      <c r="F140" s="110">
        <v>1896293720</v>
      </c>
      <c r="G140" s="110"/>
      <c r="H140" s="110">
        <v>1346151258</v>
      </c>
      <c r="I140" s="110"/>
      <c r="J140" s="110">
        <f t="shared" si="8"/>
        <v>550142462</v>
      </c>
      <c r="K140" s="110"/>
      <c r="L140" s="110">
        <v>467028</v>
      </c>
      <c r="M140" s="110"/>
      <c r="N140" s="110">
        <v>1896293720</v>
      </c>
      <c r="O140" s="110"/>
      <c r="P140" s="110">
        <v>3171492972</v>
      </c>
      <c r="Q140" s="110"/>
      <c r="R140" s="110">
        <f t="shared" si="9"/>
        <v>-1275199252</v>
      </c>
    </row>
    <row r="141" spans="1:18">
      <c r="A141" s="268" t="s">
        <v>428</v>
      </c>
      <c r="B141" s="149" t="s">
        <v>99</v>
      </c>
      <c r="D141" s="110">
        <v>760217</v>
      </c>
      <c r="E141" s="110"/>
      <c r="F141" s="110">
        <v>6248411319</v>
      </c>
      <c r="G141" s="110"/>
      <c r="H141" s="110">
        <v>5949494276</v>
      </c>
      <c r="I141" s="110"/>
      <c r="J141" s="110">
        <f t="shared" si="8"/>
        <v>298917043</v>
      </c>
      <c r="K141" s="110"/>
      <c r="L141" s="110">
        <v>760217</v>
      </c>
      <c r="M141" s="110"/>
      <c r="N141" s="110">
        <v>6248411319</v>
      </c>
      <c r="O141" s="110"/>
      <c r="P141" s="110">
        <v>6399527294</v>
      </c>
      <c r="Q141" s="110"/>
      <c r="R141" s="110">
        <f t="shared" si="9"/>
        <v>-151115975</v>
      </c>
    </row>
    <row r="142" spans="1:18">
      <c r="A142" s="268" t="s">
        <v>429</v>
      </c>
      <c r="B142" s="149" t="s">
        <v>180</v>
      </c>
      <c r="D142" s="110">
        <v>350509</v>
      </c>
      <c r="E142" s="110"/>
      <c r="F142" s="110">
        <v>18472538510</v>
      </c>
      <c r="G142" s="110"/>
      <c r="H142" s="110">
        <v>19416763249</v>
      </c>
      <c r="I142" s="110"/>
      <c r="J142" s="110">
        <f t="shared" si="8"/>
        <v>-944224739</v>
      </c>
      <c r="K142" s="110"/>
      <c r="L142" s="110">
        <v>350509</v>
      </c>
      <c r="M142" s="110"/>
      <c r="N142" s="110">
        <v>18472538510</v>
      </c>
      <c r="O142" s="110"/>
      <c r="P142" s="110">
        <v>19750965280</v>
      </c>
      <c r="Q142" s="110"/>
      <c r="R142" s="110">
        <f t="shared" si="9"/>
        <v>-1278426770</v>
      </c>
    </row>
    <row r="143" spans="1:18">
      <c r="A143" s="268" t="s">
        <v>430</v>
      </c>
      <c r="B143" s="149" t="s">
        <v>284</v>
      </c>
      <c r="D143" s="110">
        <v>764035</v>
      </c>
      <c r="E143" s="110"/>
      <c r="F143" s="110">
        <v>8778746294</v>
      </c>
      <c r="G143" s="110"/>
      <c r="H143" s="110">
        <v>8675569461</v>
      </c>
      <c r="I143" s="110"/>
      <c r="J143" s="110">
        <f t="shared" si="8"/>
        <v>103176833</v>
      </c>
      <c r="K143" s="110"/>
      <c r="L143" s="110">
        <v>764035</v>
      </c>
      <c r="M143" s="110"/>
      <c r="N143" s="110">
        <v>8778746294</v>
      </c>
      <c r="O143" s="110"/>
      <c r="P143" s="110">
        <v>8675569461</v>
      </c>
      <c r="Q143" s="110"/>
      <c r="R143" s="110">
        <f t="shared" si="9"/>
        <v>103176833</v>
      </c>
    </row>
    <row r="144" spans="1:18">
      <c r="A144" s="268" t="s">
        <v>431</v>
      </c>
      <c r="B144" s="149" t="s">
        <v>214</v>
      </c>
      <c r="D144" s="110">
        <v>175194</v>
      </c>
      <c r="E144" s="110"/>
      <c r="F144" s="110">
        <v>19023498676</v>
      </c>
      <c r="G144" s="110"/>
      <c r="H144" s="110">
        <v>18550045543</v>
      </c>
      <c r="I144" s="110"/>
      <c r="J144" s="110">
        <f t="shared" si="8"/>
        <v>473453133</v>
      </c>
      <c r="K144" s="110"/>
      <c r="L144" s="110">
        <v>175194</v>
      </c>
      <c r="M144" s="110"/>
      <c r="N144" s="110">
        <v>19023498676</v>
      </c>
      <c r="O144" s="110"/>
      <c r="P144" s="110">
        <v>19232455497</v>
      </c>
      <c r="Q144" s="110"/>
      <c r="R144" s="110">
        <f t="shared" si="9"/>
        <v>-208956821</v>
      </c>
    </row>
    <row r="145" spans="1:18">
      <c r="A145" s="268" t="s">
        <v>432</v>
      </c>
      <c r="B145" s="149" t="s">
        <v>276</v>
      </c>
      <c r="D145" s="110">
        <v>39327</v>
      </c>
      <c r="E145" s="110"/>
      <c r="F145" s="110">
        <v>6461129111</v>
      </c>
      <c r="G145" s="110"/>
      <c r="H145" s="110">
        <v>6598404473</v>
      </c>
      <c r="I145" s="110"/>
      <c r="J145" s="110">
        <f t="shared" si="8"/>
        <v>-137275362</v>
      </c>
      <c r="K145" s="110"/>
      <c r="L145" s="110">
        <v>39327</v>
      </c>
      <c r="M145" s="110"/>
      <c r="N145" s="110">
        <v>6461129111</v>
      </c>
      <c r="O145" s="110"/>
      <c r="P145" s="110">
        <v>6598404473</v>
      </c>
      <c r="Q145" s="110"/>
      <c r="R145" s="110">
        <f t="shared" si="9"/>
        <v>-137275362</v>
      </c>
    </row>
    <row r="146" spans="1:18">
      <c r="A146" s="268" t="s">
        <v>433</v>
      </c>
      <c r="B146" s="149" t="s">
        <v>182</v>
      </c>
      <c r="D146" s="110">
        <v>1474253</v>
      </c>
      <c r="E146" s="110"/>
      <c r="F146" s="110">
        <v>15449416960</v>
      </c>
      <c r="G146" s="110"/>
      <c r="H146" s="110">
        <v>15893214355</v>
      </c>
      <c r="I146" s="110"/>
      <c r="J146" s="110">
        <f t="shared" si="8"/>
        <v>-443797395</v>
      </c>
      <c r="K146" s="110"/>
      <c r="L146" s="110">
        <v>1474253</v>
      </c>
      <c r="M146" s="110"/>
      <c r="N146" s="110">
        <v>15449416960</v>
      </c>
      <c r="O146" s="110"/>
      <c r="P146" s="110">
        <v>17442901523</v>
      </c>
      <c r="Q146" s="110"/>
      <c r="R146" s="110">
        <f t="shared" si="9"/>
        <v>-1993484563</v>
      </c>
    </row>
    <row r="147" spans="1:18">
      <c r="A147" s="268" t="s">
        <v>434</v>
      </c>
      <c r="B147" s="149" t="s">
        <v>213</v>
      </c>
      <c r="D147" s="110">
        <v>22889</v>
      </c>
      <c r="E147" s="110"/>
      <c r="F147" s="110">
        <v>1095709876</v>
      </c>
      <c r="G147" s="110"/>
      <c r="H147" s="110">
        <v>1091512275</v>
      </c>
      <c r="I147" s="110"/>
      <c r="J147" s="110">
        <f t="shared" si="8"/>
        <v>4197601</v>
      </c>
      <c r="K147" s="110"/>
      <c r="L147" s="110">
        <v>22889</v>
      </c>
      <c r="M147" s="110"/>
      <c r="N147" s="110">
        <v>1095709876</v>
      </c>
      <c r="O147" s="110"/>
      <c r="P147" s="110">
        <v>1102276534</v>
      </c>
      <c r="Q147" s="110"/>
      <c r="R147" s="110">
        <f t="shared" si="9"/>
        <v>-6566658</v>
      </c>
    </row>
    <row r="148" spans="1:18">
      <c r="A148" s="268" t="s">
        <v>435</v>
      </c>
      <c r="B148" s="149" t="s">
        <v>125</v>
      </c>
      <c r="D148" s="110">
        <v>2024418</v>
      </c>
      <c r="E148" s="110"/>
      <c r="F148" s="110">
        <v>649734757</v>
      </c>
      <c r="G148" s="110"/>
      <c r="H148" s="110">
        <v>22174657</v>
      </c>
      <c r="I148" s="110"/>
      <c r="J148" s="110">
        <f t="shared" si="8"/>
        <v>627560100</v>
      </c>
      <c r="K148" s="110"/>
      <c r="L148" s="110">
        <v>2024418</v>
      </c>
      <c r="M148" s="110"/>
      <c r="N148" s="110">
        <v>649734757</v>
      </c>
      <c r="O148" s="110"/>
      <c r="P148" s="110">
        <v>473575623</v>
      </c>
      <c r="Q148" s="110"/>
      <c r="R148" s="110">
        <f t="shared" si="9"/>
        <v>176159134</v>
      </c>
    </row>
    <row r="149" spans="1:18">
      <c r="A149" s="268" t="s">
        <v>436</v>
      </c>
      <c r="B149" s="149" t="s">
        <v>184</v>
      </c>
      <c r="D149" s="110">
        <v>5688457</v>
      </c>
      <c r="E149" s="110"/>
      <c r="F149" s="110">
        <v>13283124981</v>
      </c>
      <c r="G149" s="110"/>
      <c r="H149" s="110">
        <v>13213101808</v>
      </c>
      <c r="I149" s="110"/>
      <c r="J149" s="110">
        <f t="shared" si="8"/>
        <v>70023173</v>
      </c>
      <c r="K149" s="110"/>
      <c r="L149" s="110">
        <v>5688457</v>
      </c>
      <c r="M149" s="110"/>
      <c r="N149" s="110">
        <v>13283124981</v>
      </c>
      <c r="O149" s="110"/>
      <c r="P149" s="110">
        <v>14338151815</v>
      </c>
      <c r="Q149" s="110"/>
      <c r="R149" s="110">
        <f t="shared" si="9"/>
        <v>-1055026834</v>
      </c>
    </row>
    <row r="150" spans="1:18">
      <c r="A150" s="268" t="s">
        <v>437</v>
      </c>
      <c r="B150" s="149" t="s">
        <v>107</v>
      </c>
      <c r="D150" s="110">
        <v>2731283</v>
      </c>
      <c r="E150" s="110"/>
      <c r="F150" s="110">
        <v>10352526254</v>
      </c>
      <c r="G150" s="110"/>
      <c r="H150" s="110">
        <v>9891882781</v>
      </c>
      <c r="I150" s="110"/>
      <c r="J150" s="110">
        <f t="shared" si="8"/>
        <v>460643473</v>
      </c>
      <c r="K150" s="110"/>
      <c r="L150" s="110">
        <v>2731283</v>
      </c>
      <c r="M150" s="110"/>
      <c r="N150" s="110">
        <v>10352526254</v>
      </c>
      <c r="O150" s="110"/>
      <c r="P150" s="110">
        <v>10161423522</v>
      </c>
      <c r="Q150" s="110"/>
      <c r="R150" s="110">
        <f t="shared" si="9"/>
        <v>191102732</v>
      </c>
    </row>
    <row r="151" spans="1:18">
      <c r="A151" s="268" t="s">
        <v>438</v>
      </c>
      <c r="B151" s="149" t="s">
        <v>164</v>
      </c>
      <c r="D151" s="110">
        <v>568886</v>
      </c>
      <c r="E151" s="110"/>
      <c r="F151" s="110">
        <v>3437373114</v>
      </c>
      <c r="G151" s="110"/>
      <c r="H151" s="110">
        <v>3272630071</v>
      </c>
      <c r="I151" s="110"/>
      <c r="J151" s="110">
        <f t="shared" si="8"/>
        <v>164743043</v>
      </c>
      <c r="K151" s="110"/>
      <c r="L151" s="110">
        <v>568886</v>
      </c>
      <c r="M151" s="110"/>
      <c r="N151" s="110">
        <v>3437373114</v>
      </c>
      <c r="O151" s="110"/>
      <c r="P151" s="110">
        <v>3199167943</v>
      </c>
      <c r="Q151" s="110"/>
      <c r="R151" s="110">
        <f t="shared" si="9"/>
        <v>238205171</v>
      </c>
    </row>
    <row r="152" spans="1:18">
      <c r="A152" s="268" t="s">
        <v>439</v>
      </c>
      <c r="B152" s="149" t="s">
        <v>146</v>
      </c>
      <c r="D152" s="110">
        <v>2075239</v>
      </c>
      <c r="E152" s="110"/>
      <c r="F152" s="110">
        <v>16836543199</v>
      </c>
      <c r="G152" s="110"/>
      <c r="H152" s="110">
        <v>17422213510</v>
      </c>
      <c r="I152" s="110"/>
      <c r="J152" s="110">
        <f t="shared" si="8"/>
        <v>-585670311</v>
      </c>
      <c r="K152" s="110"/>
      <c r="L152" s="110">
        <v>2075239</v>
      </c>
      <c r="M152" s="110"/>
      <c r="N152" s="110">
        <v>16836543199</v>
      </c>
      <c r="O152" s="110"/>
      <c r="P152" s="110">
        <v>17617885340</v>
      </c>
      <c r="Q152" s="110"/>
      <c r="R152" s="110">
        <f t="shared" si="9"/>
        <v>-781342141</v>
      </c>
    </row>
    <row r="153" spans="1:18">
      <c r="A153" s="268" t="s">
        <v>440</v>
      </c>
      <c r="B153" s="149" t="s">
        <v>141</v>
      </c>
      <c r="D153" s="110">
        <v>3145933</v>
      </c>
      <c r="E153" s="110"/>
      <c r="F153" s="110">
        <v>4518459525</v>
      </c>
      <c r="G153" s="110"/>
      <c r="H153" s="110">
        <v>4421477453</v>
      </c>
      <c r="I153" s="110"/>
      <c r="J153" s="110">
        <f t="shared" si="8"/>
        <v>96982072</v>
      </c>
      <c r="K153" s="110"/>
      <c r="L153" s="110">
        <v>3145933</v>
      </c>
      <c r="M153" s="110"/>
      <c r="N153" s="110">
        <v>4518459525</v>
      </c>
      <c r="O153" s="110"/>
      <c r="P153" s="110">
        <v>4931614859</v>
      </c>
      <c r="Q153" s="110"/>
      <c r="R153" s="110">
        <f t="shared" si="9"/>
        <v>-413155334</v>
      </c>
    </row>
    <row r="154" spans="1:18">
      <c r="A154" s="268" t="s">
        <v>441</v>
      </c>
      <c r="B154" s="149" t="s">
        <v>200</v>
      </c>
      <c r="D154" s="110">
        <v>1327093</v>
      </c>
      <c r="E154" s="110"/>
      <c r="F154" s="110">
        <v>6427518449</v>
      </c>
      <c r="G154" s="110"/>
      <c r="H154" s="110">
        <v>10271638729</v>
      </c>
      <c r="I154" s="110"/>
      <c r="J154" s="110">
        <f t="shared" si="8"/>
        <v>-3844120280</v>
      </c>
      <c r="K154" s="110"/>
      <c r="L154" s="110">
        <v>1327093</v>
      </c>
      <c r="M154" s="110"/>
      <c r="N154" s="110">
        <v>6427518449</v>
      </c>
      <c r="O154" s="110"/>
      <c r="P154" s="110">
        <v>15367781381</v>
      </c>
      <c r="Q154" s="110"/>
      <c r="R154" s="110">
        <f t="shared" si="9"/>
        <v>-8940262932</v>
      </c>
    </row>
    <row r="155" spans="1:18">
      <c r="A155" s="268" t="s">
        <v>442</v>
      </c>
      <c r="B155" s="149" t="s">
        <v>106</v>
      </c>
      <c r="D155" s="110">
        <v>409223</v>
      </c>
      <c r="E155" s="110"/>
      <c r="F155" s="110">
        <v>11529119555</v>
      </c>
      <c r="G155" s="110"/>
      <c r="H155" s="110">
        <v>11961223596</v>
      </c>
      <c r="I155" s="110"/>
      <c r="J155" s="110">
        <f t="shared" si="8"/>
        <v>-432104041</v>
      </c>
      <c r="K155" s="110"/>
      <c r="L155" s="110">
        <v>409223</v>
      </c>
      <c r="M155" s="110"/>
      <c r="N155" s="110">
        <v>11529119555</v>
      </c>
      <c r="O155" s="110"/>
      <c r="P155" s="110">
        <v>12497281918</v>
      </c>
      <c r="Q155" s="110"/>
      <c r="R155" s="110">
        <f t="shared" si="9"/>
        <v>-968162363</v>
      </c>
    </row>
    <row r="156" spans="1:18">
      <c r="A156" s="268" t="s">
        <v>443</v>
      </c>
      <c r="B156" s="149" t="s">
        <v>204</v>
      </c>
      <c r="D156" s="110">
        <v>334577</v>
      </c>
      <c r="E156" s="110"/>
      <c r="F156" s="110">
        <v>5851493618</v>
      </c>
      <c r="G156" s="110"/>
      <c r="H156" s="110">
        <v>6038997375</v>
      </c>
      <c r="I156" s="110"/>
      <c r="J156" s="110">
        <f t="shared" si="8"/>
        <v>-187503757</v>
      </c>
      <c r="K156" s="110"/>
      <c r="L156" s="110">
        <v>334577</v>
      </c>
      <c r="M156" s="110"/>
      <c r="N156" s="110">
        <v>5851493618</v>
      </c>
      <c r="O156" s="110"/>
      <c r="P156" s="110">
        <v>6872047923</v>
      </c>
      <c r="Q156" s="110"/>
      <c r="R156" s="110">
        <f t="shared" si="9"/>
        <v>-1020554305</v>
      </c>
    </row>
    <row r="157" spans="1:18">
      <c r="A157" s="268" t="s">
        <v>444</v>
      </c>
      <c r="B157" s="149" t="s">
        <v>105</v>
      </c>
      <c r="D157" s="110">
        <v>1642045</v>
      </c>
      <c r="E157" s="110"/>
      <c r="F157" s="110">
        <v>43683655199</v>
      </c>
      <c r="G157" s="110"/>
      <c r="H157" s="110">
        <v>43806565982</v>
      </c>
      <c r="I157" s="110"/>
      <c r="J157" s="110">
        <f t="shared" si="8"/>
        <v>-122910783</v>
      </c>
      <c r="K157" s="110"/>
      <c r="L157" s="110">
        <v>1642045</v>
      </c>
      <c r="M157" s="110"/>
      <c r="N157" s="110">
        <v>43683655199</v>
      </c>
      <c r="O157" s="110"/>
      <c r="P157" s="110">
        <v>44911579351</v>
      </c>
      <c r="Q157" s="110"/>
      <c r="R157" s="110">
        <f t="shared" si="9"/>
        <v>-1227924152</v>
      </c>
    </row>
    <row r="158" spans="1:18">
      <c r="A158" s="268" t="s">
        <v>445</v>
      </c>
      <c r="B158" s="149" t="s">
        <v>216</v>
      </c>
      <c r="D158" s="110">
        <v>1515558</v>
      </c>
      <c r="E158" s="110"/>
      <c r="F158" s="110">
        <v>5611325214</v>
      </c>
      <c r="G158" s="110"/>
      <c r="H158" s="110">
        <v>5561102800</v>
      </c>
      <c r="I158" s="110"/>
      <c r="J158" s="110">
        <f t="shared" si="8"/>
        <v>50222414</v>
      </c>
      <c r="K158" s="110"/>
      <c r="L158" s="110">
        <v>1515558</v>
      </c>
      <c r="M158" s="110"/>
      <c r="N158" s="110">
        <v>5611325214</v>
      </c>
      <c r="O158" s="110"/>
      <c r="P158" s="110">
        <v>7908865806</v>
      </c>
      <c r="Q158" s="110"/>
      <c r="R158" s="110">
        <f t="shared" si="9"/>
        <v>-2297540592</v>
      </c>
    </row>
    <row r="159" spans="1:18">
      <c r="A159" s="268" t="s">
        <v>446</v>
      </c>
      <c r="B159" s="149" t="s">
        <v>187</v>
      </c>
      <c r="D159" s="110">
        <v>1081842</v>
      </c>
      <c r="E159" s="110"/>
      <c r="F159" s="110">
        <v>15939523761</v>
      </c>
      <c r="G159" s="110"/>
      <c r="H159" s="110">
        <v>16812000661</v>
      </c>
      <c r="I159" s="110"/>
      <c r="J159" s="110">
        <f t="shared" si="8"/>
        <v>-872476900</v>
      </c>
      <c r="K159" s="110"/>
      <c r="L159" s="110">
        <v>1081842</v>
      </c>
      <c r="M159" s="110"/>
      <c r="N159" s="110">
        <v>15939523761</v>
      </c>
      <c r="O159" s="110"/>
      <c r="P159" s="110">
        <v>16811838096</v>
      </c>
      <c r="Q159" s="110"/>
      <c r="R159" s="110">
        <f t="shared" si="9"/>
        <v>-872314335</v>
      </c>
    </row>
    <row r="160" spans="1:18">
      <c r="A160" s="268" t="s">
        <v>447</v>
      </c>
      <c r="B160" s="149" t="s">
        <v>185</v>
      </c>
      <c r="D160" s="110">
        <v>121684</v>
      </c>
      <c r="E160" s="110"/>
      <c r="F160" s="110">
        <v>11466819245</v>
      </c>
      <c r="G160" s="110"/>
      <c r="H160" s="110">
        <v>12664360285</v>
      </c>
      <c r="I160" s="110"/>
      <c r="J160" s="110">
        <f t="shared" si="8"/>
        <v>-1197541040</v>
      </c>
      <c r="K160" s="110"/>
      <c r="L160" s="110">
        <v>121684</v>
      </c>
      <c r="M160" s="110"/>
      <c r="N160" s="110">
        <v>11466819245</v>
      </c>
      <c r="O160" s="110"/>
      <c r="P160" s="110">
        <v>11555236294</v>
      </c>
      <c r="Q160" s="110"/>
      <c r="R160" s="110">
        <f t="shared" si="9"/>
        <v>-88417049</v>
      </c>
    </row>
    <row r="161" spans="1:18">
      <c r="A161" s="268" t="s">
        <v>448</v>
      </c>
      <c r="B161" s="149" t="s">
        <v>130</v>
      </c>
      <c r="D161" s="110">
        <v>295578</v>
      </c>
      <c r="E161" s="110"/>
      <c r="F161" s="110">
        <v>9965030174</v>
      </c>
      <c r="G161" s="110"/>
      <c r="H161" s="110">
        <v>10682245846</v>
      </c>
      <c r="I161" s="110"/>
      <c r="J161" s="110">
        <f t="shared" si="8"/>
        <v>-717215672</v>
      </c>
      <c r="K161" s="110"/>
      <c r="L161" s="110">
        <v>295578</v>
      </c>
      <c r="M161" s="110"/>
      <c r="N161" s="110">
        <v>9965030174</v>
      </c>
      <c r="O161" s="110"/>
      <c r="P161" s="110">
        <v>11187023450</v>
      </c>
      <c r="Q161" s="110"/>
      <c r="R161" s="110">
        <f t="shared" si="9"/>
        <v>-1221993276</v>
      </c>
    </row>
    <row r="162" spans="1:18">
      <c r="A162" s="268" t="s">
        <v>449</v>
      </c>
      <c r="B162" s="149" t="s">
        <v>181</v>
      </c>
      <c r="D162" s="110">
        <v>4083935</v>
      </c>
      <c r="E162" s="110"/>
      <c r="F162" s="110">
        <v>4998997929</v>
      </c>
      <c r="G162" s="110"/>
      <c r="H162" s="110">
        <v>6642119673</v>
      </c>
      <c r="I162" s="110"/>
      <c r="J162" s="110">
        <f t="shared" si="8"/>
        <v>-1643121744</v>
      </c>
      <c r="K162" s="110"/>
      <c r="L162" s="110">
        <v>4083935</v>
      </c>
      <c r="M162" s="110"/>
      <c r="N162" s="110">
        <v>4998997929</v>
      </c>
      <c r="O162" s="110"/>
      <c r="P162" s="110">
        <v>6591252975</v>
      </c>
      <c r="Q162" s="110"/>
      <c r="R162" s="110">
        <f t="shared" si="9"/>
        <v>-1592255046</v>
      </c>
    </row>
    <row r="163" spans="1:18">
      <c r="A163" s="268" t="s">
        <v>450</v>
      </c>
      <c r="B163" s="149" t="s">
        <v>286</v>
      </c>
      <c r="D163" s="110">
        <v>297083</v>
      </c>
      <c r="E163" s="110"/>
      <c r="F163" s="110">
        <v>5160992651</v>
      </c>
      <c r="G163" s="110"/>
      <c r="H163" s="110">
        <v>5172361252</v>
      </c>
      <c r="I163" s="110"/>
      <c r="J163" s="110">
        <f t="shared" si="8"/>
        <v>-11368601</v>
      </c>
      <c r="K163" s="110"/>
      <c r="L163" s="110">
        <v>297083</v>
      </c>
      <c r="M163" s="110"/>
      <c r="N163" s="110">
        <v>5160992651</v>
      </c>
      <c r="O163" s="110"/>
      <c r="P163" s="110">
        <v>5172361252</v>
      </c>
      <c r="Q163" s="110"/>
      <c r="R163" s="110">
        <f t="shared" si="9"/>
        <v>-11368601</v>
      </c>
    </row>
    <row r="164" spans="1:18">
      <c r="A164" s="268" t="s">
        <v>451</v>
      </c>
      <c r="B164" s="149" t="s">
        <v>158</v>
      </c>
      <c r="D164" s="110">
        <v>3727636</v>
      </c>
      <c r="E164" s="110"/>
      <c r="F164" s="110">
        <v>12092263973</v>
      </c>
      <c r="G164" s="110"/>
      <c r="H164" s="110">
        <v>12364985329</v>
      </c>
      <c r="I164" s="110"/>
      <c r="J164" s="110">
        <f t="shared" si="8"/>
        <v>-272721356</v>
      </c>
      <c r="K164" s="110"/>
      <c r="L164" s="110">
        <v>3727636</v>
      </c>
      <c r="M164" s="110"/>
      <c r="N164" s="110">
        <v>12092263973</v>
      </c>
      <c r="O164" s="110"/>
      <c r="P164" s="110">
        <v>13213553531</v>
      </c>
      <c r="Q164" s="110"/>
      <c r="R164" s="110">
        <f t="shared" si="9"/>
        <v>-1121289558</v>
      </c>
    </row>
    <row r="165" spans="1:18">
      <c r="A165" s="268" t="s">
        <v>452</v>
      </c>
      <c r="B165" s="149" t="s">
        <v>122</v>
      </c>
      <c r="D165" s="110">
        <v>927333</v>
      </c>
      <c r="E165" s="110"/>
      <c r="F165" s="110">
        <v>20170978106</v>
      </c>
      <c r="G165" s="110"/>
      <c r="H165" s="110">
        <v>18606908433</v>
      </c>
      <c r="I165" s="110"/>
      <c r="J165" s="110">
        <f t="shared" si="8"/>
        <v>1564069673</v>
      </c>
      <c r="K165" s="110"/>
      <c r="L165" s="110">
        <v>927333</v>
      </c>
      <c r="M165" s="110"/>
      <c r="N165" s="110">
        <v>20170978106</v>
      </c>
      <c r="O165" s="110"/>
      <c r="P165" s="110">
        <v>18617031657</v>
      </c>
      <c r="Q165" s="110"/>
      <c r="R165" s="110">
        <f t="shared" si="9"/>
        <v>1553946449</v>
      </c>
    </row>
    <row r="166" spans="1:18">
      <c r="A166" s="268" t="s">
        <v>453</v>
      </c>
      <c r="B166" s="149" t="s">
        <v>177</v>
      </c>
      <c r="D166" s="110">
        <v>1167062</v>
      </c>
      <c r="E166" s="110"/>
      <c r="F166" s="110">
        <v>7048506478</v>
      </c>
      <c r="G166" s="110"/>
      <c r="H166" s="110">
        <v>7426898230</v>
      </c>
      <c r="I166" s="110"/>
      <c r="J166" s="110">
        <f t="shared" si="8"/>
        <v>-378391752</v>
      </c>
      <c r="K166" s="110"/>
      <c r="L166" s="110">
        <v>1167062</v>
      </c>
      <c r="M166" s="110"/>
      <c r="N166" s="110">
        <v>7048506478</v>
      </c>
      <c r="O166" s="110"/>
      <c r="P166" s="110">
        <v>7837470288</v>
      </c>
      <c r="Q166" s="110"/>
      <c r="R166" s="110">
        <f t="shared" si="9"/>
        <v>-788963810</v>
      </c>
    </row>
    <row r="167" spans="1:18">
      <c r="A167" s="268" t="s">
        <v>454</v>
      </c>
      <c r="B167" s="149" t="s">
        <v>161</v>
      </c>
      <c r="D167" s="110">
        <v>701575</v>
      </c>
      <c r="E167" s="110"/>
      <c r="F167" s="110">
        <v>10019790414</v>
      </c>
      <c r="G167" s="110"/>
      <c r="H167" s="110">
        <v>10489045294</v>
      </c>
      <c r="I167" s="110"/>
      <c r="J167" s="110">
        <f t="shared" si="8"/>
        <v>-469254880</v>
      </c>
      <c r="K167" s="110"/>
      <c r="L167" s="110">
        <v>701575</v>
      </c>
      <c r="M167" s="110"/>
      <c r="N167" s="110">
        <v>10019790414</v>
      </c>
      <c r="O167" s="110"/>
      <c r="P167" s="110">
        <v>12843713051</v>
      </c>
      <c r="Q167" s="110"/>
      <c r="R167" s="110">
        <f t="shared" si="9"/>
        <v>-2823922637</v>
      </c>
    </row>
    <row r="168" spans="1:18">
      <c r="A168" s="268" t="s">
        <v>455</v>
      </c>
      <c r="B168" s="149" t="s">
        <v>149</v>
      </c>
      <c r="D168" s="110">
        <v>1458890</v>
      </c>
      <c r="E168" s="110"/>
      <c r="F168" s="110">
        <v>14414771678</v>
      </c>
      <c r="G168" s="110"/>
      <c r="H168" s="110">
        <v>14572725166</v>
      </c>
      <c r="I168" s="110"/>
      <c r="J168" s="110">
        <f t="shared" si="8"/>
        <v>-157953488</v>
      </c>
      <c r="K168" s="110"/>
      <c r="L168" s="110">
        <v>1458890</v>
      </c>
      <c r="M168" s="110"/>
      <c r="N168" s="110">
        <v>14414771678</v>
      </c>
      <c r="O168" s="110"/>
      <c r="P168" s="110">
        <v>14468517603</v>
      </c>
      <c r="Q168" s="110"/>
      <c r="R168" s="110">
        <f t="shared" si="9"/>
        <v>-53745925</v>
      </c>
    </row>
    <row r="169" spans="1:18">
      <c r="A169" s="268" t="s">
        <v>456</v>
      </c>
      <c r="B169" s="149" t="s">
        <v>143</v>
      </c>
      <c r="D169" s="110">
        <v>1436909</v>
      </c>
      <c r="E169" s="110"/>
      <c r="F169" s="110">
        <v>22128422526</v>
      </c>
      <c r="G169" s="110"/>
      <c r="H169" s="110">
        <v>22880878058</v>
      </c>
      <c r="I169" s="110"/>
      <c r="J169" s="110">
        <f t="shared" si="8"/>
        <v>-752455532</v>
      </c>
      <c r="K169" s="110"/>
      <c r="L169" s="110">
        <v>1436909</v>
      </c>
      <c r="M169" s="110"/>
      <c r="N169" s="110">
        <v>22128422526</v>
      </c>
      <c r="O169" s="110"/>
      <c r="P169" s="110">
        <v>22527058684</v>
      </c>
      <c r="Q169" s="110"/>
      <c r="R169" s="110">
        <f t="shared" si="9"/>
        <v>-398636158</v>
      </c>
    </row>
    <row r="170" spans="1:18" ht="23.25" thickBot="1">
      <c r="B170" s="150"/>
      <c r="C170" s="150"/>
      <c r="D170" s="150"/>
      <c r="E170" s="150"/>
      <c r="F170" s="234">
        <f>SUM(F7:F169)</f>
        <v>1537198642614.6162</v>
      </c>
      <c r="G170" s="235"/>
      <c r="H170" s="234">
        <f>SUM(H7:H169)</f>
        <v>1593223192892.6162</v>
      </c>
      <c r="I170" s="152"/>
      <c r="J170" s="151">
        <f>SUM(J7:J169)</f>
        <v>-56024550278</v>
      </c>
      <c r="K170" s="152"/>
      <c r="L170" s="150"/>
      <c r="M170" s="152"/>
      <c r="N170" s="234">
        <f>SUM(N7:N169)</f>
        <v>1537198642614.6162</v>
      </c>
      <c r="O170" s="235"/>
      <c r="P170" s="234">
        <f>SUM(P7:P169)</f>
        <v>1669421848458.6162</v>
      </c>
      <c r="Q170" s="152"/>
      <c r="R170" s="151">
        <f>SUM(R7:R169)</f>
        <v>-132223205844</v>
      </c>
    </row>
    <row r="171" spans="1:18" ht="7.5" customHeight="1" thickTop="1">
      <c r="B171" s="30"/>
      <c r="C171" s="30"/>
    </row>
    <row r="172" spans="1:18" ht="24.75" customHeight="1">
      <c r="B172" s="327" t="s">
        <v>44</v>
      </c>
      <c r="C172" s="328"/>
      <c r="D172" s="328"/>
      <c r="E172" s="328"/>
      <c r="F172" s="328"/>
      <c r="G172" s="328"/>
      <c r="H172" s="328"/>
      <c r="I172" s="328"/>
      <c r="J172" s="328"/>
      <c r="K172" s="328"/>
      <c r="L172" s="328"/>
      <c r="M172" s="328"/>
      <c r="N172" s="328"/>
      <c r="O172" s="328"/>
      <c r="P172" s="328"/>
      <c r="Q172" s="328"/>
      <c r="R172" s="329"/>
    </row>
    <row r="173" spans="1:18">
      <c r="F173" s="21">
        <v>3284171969</v>
      </c>
      <c r="R173" s="143"/>
    </row>
    <row r="174" spans="1:18" s="153" customFormat="1" ht="24">
      <c r="A174" s="110"/>
      <c r="J174" s="110"/>
      <c r="K174" s="145"/>
      <c r="L174" s="145"/>
      <c r="M174" s="145"/>
      <c r="N174" s="145"/>
      <c r="O174" s="145"/>
      <c r="P174" s="145"/>
      <c r="Q174" s="145"/>
      <c r="R174" s="110"/>
    </row>
    <row r="175" spans="1:18">
      <c r="B175" s="100"/>
      <c r="C175" s="110"/>
      <c r="D175" s="100"/>
      <c r="E175" s="110"/>
      <c r="F175" s="100"/>
      <c r="G175" s="110"/>
      <c r="H175" s="100"/>
      <c r="I175" s="100"/>
      <c r="J175" s="110"/>
      <c r="K175" s="100"/>
      <c r="L175" s="110"/>
      <c r="M175" s="100"/>
      <c r="N175" s="100"/>
      <c r="O175" s="110"/>
      <c r="P175" s="100"/>
      <c r="Q175" s="110"/>
      <c r="R175" s="100"/>
    </row>
    <row r="176" spans="1:18" ht="24.75">
      <c r="B176" s="100"/>
      <c r="D176" s="110"/>
      <c r="E176" s="110"/>
      <c r="F176" s="110"/>
      <c r="G176" s="110"/>
      <c r="H176" s="110"/>
      <c r="I176" s="110"/>
      <c r="J176" s="146"/>
      <c r="K176" s="146"/>
      <c r="L176" s="146"/>
      <c r="M176" s="146"/>
      <c r="N176" s="224"/>
      <c r="O176" s="146"/>
      <c r="P176" s="224"/>
      <c r="Q176" s="146"/>
      <c r="R176" s="146"/>
    </row>
    <row r="177" spans="1:18" s="153" customFormat="1" ht="24">
      <c r="A177" s="110"/>
      <c r="J177" s="146"/>
      <c r="K177" s="146"/>
      <c r="L177" s="146"/>
      <c r="M177" s="146"/>
      <c r="N177" s="146"/>
      <c r="O177" s="146"/>
      <c r="P177" s="146"/>
      <c r="Q177" s="146"/>
      <c r="R177" s="146"/>
    </row>
    <row r="178" spans="1:18" s="153" customFormat="1" ht="24.75">
      <c r="A178" s="110"/>
      <c r="J178" s="147"/>
      <c r="K178" s="146"/>
      <c r="L178" s="146"/>
      <c r="M178" s="146"/>
      <c r="N178" s="146"/>
      <c r="O178" s="146"/>
      <c r="P178" s="146"/>
      <c r="Q178" s="146"/>
      <c r="R178" s="147"/>
    </row>
    <row r="179" spans="1:18" s="153" customFormat="1" ht="24">
      <c r="A179" s="110"/>
      <c r="J179" s="132"/>
      <c r="R179" s="132"/>
    </row>
    <row r="180" spans="1:18" s="153" customFormat="1" ht="24">
      <c r="A180" s="110"/>
    </row>
    <row r="181" spans="1:18" s="153" customFormat="1" ht="24">
      <c r="A181" s="110"/>
    </row>
    <row r="182" spans="1:18" s="153" customFormat="1" ht="24">
      <c r="A182" s="110"/>
    </row>
    <row r="183" spans="1:18" s="153" customFormat="1" ht="24">
      <c r="A183" s="110"/>
    </row>
    <row r="184" spans="1:18" s="153" customFormat="1" ht="24">
      <c r="A184" s="110"/>
    </row>
    <row r="185" spans="1:18" s="153" customFormat="1" ht="24">
      <c r="A185" s="110"/>
    </row>
  </sheetData>
  <autoFilter ref="B6:R6" xr:uid="{00000000-0009-0000-0000-000008000000}">
    <sortState xmlns:xlrd2="http://schemas.microsoft.com/office/spreadsheetml/2017/richdata2" ref="B7:R169">
      <sortCondition ref="B6"/>
    </sortState>
  </autoFilter>
  <mergeCells count="7">
    <mergeCell ref="B172:R172"/>
    <mergeCell ref="D5:J5"/>
    <mergeCell ref="L5:R5"/>
    <mergeCell ref="B4:I4"/>
    <mergeCell ref="B1:R1"/>
    <mergeCell ref="B2:R2"/>
    <mergeCell ref="B3:R3"/>
  </mergeCells>
  <printOptions horizontalCentered="1"/>
  <pageMargins left="0.25" right="0.25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20</vt:i4>
      </vt:variant>
    </vt:vector>
  </HeadingPairs>
  <TitlesOfParts>
    <vt:vector size="33" baseType="lpstr">
      <vt:lpstr>روکش</vt:lpstr>
      <vt:lpstr> سهام</vt:lpstr>
      <vt:lpstr>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  <vt:lpstr>تحققنیافته</vt:lpstr>
      <vt:lpstr>سود</vt:lpstr>
      <vt:lpstr>فروش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Sadaf Najiun</cp:lastModifiedBy>
  <cp:lastPrinted>2022-09-01T06:30:11Z</cp:lastPrinted>
  <dcterms:created xsi:type="dcterms:W3CDTF">2017-11-22T14:26:20Z</dcterms:created>
  <dcterms:modified xsi:type="dcterms:W3CDTF">2022-09-03T10:39:57Z</dcterms:modified>
</cp:coreProperties>
</file>