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D78707D7-2112-41FF-9B43-84AE91AF915B}" xr6:coauthVersionLast="47" xr6:coauthVersionMax="47" xr10:uidLastSave="{00000000-0000-0000-0000-000000000000}"/>
  <bookViews>
    <workbookView xWindow="-108" yWindow="-108" windowWidth="23256" windowHeight="12576" tabRatio="91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1" hidden="1">' سهام'!$B$8:$N$310</definedName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'!$B$8:$B$315</definedName>
    <definedName name="_xlnm._FilterDatabase" localSheetId="9" hidden="1">'درآمد سود سهام'!$A$8:$A$130</definedName>
    <definedName name="_xlnm._FilterDatabase" localSheetId="13" hidden="1">'درآمد ناشی از تغییر قیمت اوراق '!$A$7:$Q$307</definedName>
    <definedName name="_xlnm._FilterDatabase" localSheetId="12" hidden="1">'درآمد ناشی ازفروش'!$A$7:$Q$290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ازفروش'!$A$8:$Q$290</definedName>
    <definedName name="_xlnm.Print_Area" localSheetId="1">' سهام'!$B$1:$X$311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'!$B$1:$V$317</definedName>
    <definedName name="_xlnm.Print_Area" localSheetId="9">'درآمد سود سهام'!$A$1:$S$131</definedName>
    <definedName name="_xlnm.Print_Area" localSheetId="13">'درآمد ناشی از تغییر قیمت اوراق '!$A$1:$Q$311</definedName>
    <definedName name="_xlnm.Print_Area" localSheetId="12">'درآمد ناشی ازفروش'!$A$1:$Q$294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سپرده!$A$1:$K$15</definedName>
    <definedName name="_xlnm.Print_Area" localSheetId="10">'سود اوراق بهادار '!$A$1:$S$11</definedName>
    <definedName name="_xlnm.Print_Area" localSheetId="11">'سود سپرده بانکی'!$A$1:$M$13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5" l="1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11" i="5"/>
  <c r="G13" i="7"/>
  <c r="C13" i="7"/>
  <c r="H311" i="5"/>
  <c r="H93" i="5"/>
  <c r="R12" i="5"/>
  <c r="R13" i="5"/>
  <c r="R14" i="5"/>
  <c r="R15" i="5"/>
  <c r="R16" i="5"/>
  <c r="R17" i="5"/>
  <c r="R18" i="5"/>
  <c r="R19" i="5"/>
  <c r="R20" i="5"/>
  <c r="R21" i="5"/>
  <c r="R22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9" i="5"/>
  <c r="R40" i="5"/>
  <c r="R41" i="5"/>
  <c r="R42" i="5"/>
  <c r="R43" i="5"/>
  <c r="R44" i="5"/>
  <c r="R45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1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5" i="5"/>
  <c r="R116" i="5"/>
  <c r="R117" i="5"/>
  <c r="R118" i="5"/>
  <c r="R119" i="5"/>
  <c r="R120" i="5"/>
  <c r="R121" i="5"/>
  <c r="R122" i="5"/>
  <c r="R123" i="5"/>
  <c r="R124" i="5"/>
  <c r="R125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2" i="5"/>
  <c r="R143" i="5"/>
  <c r="R144" i="5"/>
  <c r="R145" i="5"/>
  <c r="R146" i="5"/>
  <c r="R147" i="5"/>
  <c r="R148" i="5"/>
  <c r="R149" i="5"/>
  <c r="R150" i="5"/>
  <c r="R151" i="5"/>
  <c r="R154" i="5"/>
  <c r="R155" i="5"/>
  <c r="R156" i="5"/>
  <c r="R157" i="5"/>
  <c r="R158" i="5"/>
  <c r="R159" i="5"/>
  <c r="R160" i="5"/>
  <c r="R161" i="5"/>
  <c r="R162" i="5"/>
  <c r="R163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7" i="5"/>
  <c r="R188" i="5"/>
  <c r="R189" i="5"/>
  <c r="R190" i="5"/>
  <c r="R191" i="5"/>
  <c r="R192" i="5"/>
  <c r="R193" i="5"/>
  <c r="R194" i="5"/>
  <c r="R195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30" i="5"/>
  <c r="R231" i="5"/>
  <c r="R232" i="5"/>
  <c r="R233" i="5"/>
  <c r="R234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11" i="5"/>
  <c r="H11" i="5"/>
  <c r="H12" i="5"/>
  <c r="H13" i="5"/>
  <c r="H14" i="5"/>
  <c r="H15" i="5"/>
  <c r="H16" i="5"/>
  <c r="H17" i="5"/>
  <c r="H18" i="5"/>
  <c r="H19" i="5"/>
  <c r="H20" i="5"/>
  <c r="H21" i="5"/>
  <c r="H22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1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5" i="5"/>
  <c r="H116" i="5"/>
  <c r="H117" i="5"/>
  <c r="H118" i="5"/>
  <c r="H119" i="5"/>
  <c r="H120" i="5"/>
  <c r="H121" i="5"/>
  <c r="H122" i="5"/>
  <c r="H123" i="5"/>
  <c r="H124" i="5"/>
  <c r="H125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2" i="5"/>
  <c r="H143" i="5"/>
  <c r="H144" i="5"/>
  <c r="H145" i="5"/>
  <c r="H146" i="5"/>
  <c r="H147" i="5"/>
  <c r="H148" i="5"/>
  <c r="H149" i="5"/>
  <c r="H150" i="5"/>
  <c r="H151" i="5"/>
  <c r="H154" i="5"/>
  <c r="H155" i="5"/>
  <c r="H156" i="5"/>
  <c r="H157" i="5"/>
  <c r="H158" i="5"/>
  <c r="H159" i="5"/>
  <c r="H160" i="5"/>
  <c r="H161" i="5"/>
  <c r="H162" i="5"/>
  <c r="H163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7" i="5"/>
  <c r="H188" i="5"/>
  <c r="H189" i="5"/>
  <c r="H190" i="5"/>
  <c r="H191" i="5"/>
  <c r="H192" i="5"/>
  <c r="H193" i="5"/>
  <c r="H194" i="5"/>
  <c r="H195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30" i="5"/>
  <c r="H231" i="5"/>
  <c r="H232" i="5"/>
  <c r="H233" i="5"/>
  <c r="H234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P133" i="5"/>
  <c r="P139" i="5"/>
  <c r="P157" i="5"/>
  <c r="P163" i="5"/>
  <c r="P169" i="5"/>
  <c r="P175" i="5"/>
  <c r="P181" i="5"/>
  <c r="P187" i="5"/>
  <c r="P194" i="5"/>
  <c r="P200" i="5"/>
  <c r="P206" i="5"/>
  <c r="P212" i="5"/>
  <c r="P218" i="5"/>
  <c r="P224" i="5"/>
  <c r="P229" i="5"/>
  <c r="P236" i="5"/>
  <c r="P247" i="5"/>
  <c r="P248" i="5"/>
  <c r="P254" i="5"/>
  <c r="P259" i="5"/>
  <c r="P260" i="5"/>
  <c r="P265" i="5"/>
  <c r="P272" i="5"/>
  <c r="P278" i="5"/>
  <c r="P279" i="5"/>
  <c r="P283" i="5"/>
  <c r="P284" i="5"/>
  <c r="P286" i="5"/>
  <c r="P291" i="5"/>
  <c r="P293" i="5"/>
  <c r="P296" i="5"/>
  <c r="P297" i="5"/>
  <c r="P298" i="5"/>
  <c r="P302" i="5"/>
  <c r="P303" i="5"/>
  <c r="P304" i="5"/>
  <c r="P308" i="5"/>
  <c r="P310" i="5"/>
  <c r="P313" i="5"/>
  <c r="N12" i="5"/>
  <c r="N16" i="5"/>
  <c r="N17" i="5"/>
  <c r="N19" i="5"/>
  <c r="N23" i="5"/>
  <c r="N24" i="5"/>
  <c r="N31" i="5"/>
  <c r="N36" i="5"/>
  <c r="N40" i="5"/>
  <c r="N45" i="5"/>
  <c r="N50" i="5"/>
  <c r="N54" i="5"/>
  <c r="N55" i="5"/>
  <c r="N56" i="5"/>
  <c r="N58" i="5"/>
  <c r="N62" i="5"/>
  <c r="N64" i="5"/>
  <c r="N66" i="5"/>
  <c r="N68" i="5"/>
  <c r="N70" i="5"/>
  <c r="N72" i="5"/>
  <c r="N73" i="5"/>
  <c r="N75" i="5"/>
  <c r="N76" i="5"/>
  <c r="N79" i="5"/>
  <c r="N80" i="5"/>
  <c r="N81" i="5"/>
  <c r="N85" i="5"/>
  <c r="N86" i="5"/>
  <c r="N87" i="5"/>
  <c r="N88" i="5"/>
  <c r="N89" i="5"/>
  <c r="N91" i="5"/>
  <c r="N93" i="5"/>
  <c r="N94" i="5"/>
  <c r="N95" i="5"/>
  <c r="N98" i="5"/>
  <c r="N100" i="5"/>
  <c r="N102" i="5"/>
  <c r="N104" i="5"/>
  <c r="N108" i="5"/>
  <c r="N112" i="5"/>
  <c r="N115" i="5"/>
  <c r="N119" i="5"/>
  <c r="N125" i="5"/>
  <c r="N127" i="5"/>
  <c r="N128" i="5"/>
  <c r="N131" i="5"/>
  <c r="N133" i="5"/>
  <c r="N135" i="5"/>
  <c r="N137" i="5"/>
  <c r="N144" i="5"/>
  <c r="N148" i="5"/>
  <c r="N150" i="5"/>
  <c r="N151" i="5"/>
  <c r="N154" i="5"/>
  <c r="N158" i="5"/>
  <c r="N159" i="5"/>
  <c r="N160" i="5"/>
  <c r="N167" i="5"/>
  <c r="N168" i="5"/>
  <c r="N172" i="5"/>
  <c r="N174" i="5"/>
  <c r="N177" i="5"/>
  <c r="N178" i="5"/>
  <c r="N179" i="5"/>
  <c r="N181" i="5"/>
  <c r="N185" i="5"/>
  <c r="N189" i="5"/>
  <c r="N192" i="5"/>
  <c r="N193" i="5"/>
  <c r="N195" i="5"/>
  <c r="N197" i="5"/>
  <c r="N199" i="5"/>
  <c r="N200" i="5"/>
  <c r="N201" i="5"/>
  <c r="N203" i="5"/>
  <c r="N204" i="5"/>
  <c r="N208" i="5"/>
  <c r="N209" i="5"/>
  <c r="N213" i="5"/>
  <c r="N217" i="5"/>
  <c r="N218" i="5"/>
  <c r="N219" i="5"/>
  <c r="N220" i="5"/>
  <c r="N221" i="5"/>
  <c r="N223" i="5"/>
  <c r="N225" i="5"/>
  <c r="N230" i="5"/>
  <c r="N231" i="5"/>
  <c r="N233" i="5"/>
  <c r="N237" i="5"/>
  <c r="N238" i="5"/>
  <c r="N246" i="5"/>
  <c r="N248" i="5"/>
  <c r="N251" i="5"/>
  <c r="N253" i="5"/>
  <c r="N254" i="5"/>
  <c r="N256" i="5"/>
  <c r="N257" i="5"/>
  <c r="N258" i="5"/>
  <c r="N260" i="5"/>
  <c r="N264" i="5"/>
  <c r="N268" i="5"/>
  <c r="N269" i="5"/>
  <c r="N271" i="5"/>
  <c r="N272" i="5"/>
  <c r="N274" i="5"/>
  <c r="N275" i="5"/>
  <c r="N278" i="5"/>
  <c r="N281" i="5"/>
  <c r="N282" i="5"/>
  <c r="N283" i="5"/>
  <c r="N288" i="5"/>
  <c r="N289" i="5"/>
  <c r="N291" i="5"/>
  <c r="N295" i="5"/>
  <c r="N297" i="5"/>
  <c r="N298" i="5"/>
  <c r="N301" i="5"/>
  <c r="N11" i="5"/>
  <c r="Q306" i="14"/>
  <c r="P210" i="5" s="1"/>
  <c r="Q305" i="14"/>
  <c r="Q304" i="14"/>
  <c r="P87" i="5" s="1"/>
  <c r="Q303" i="14"/>
  <c r="P62" i="5" s="1"/>
  <c r="Q302" i="14"/>
  <c r="P186" i="5" s="1"/>
  <c r="Q301" i="14"/>
  <c r="P113" i="5" s="1"/>
  <c r="Q300" i="14"/>
  <c r="P188" i="5" s="1"/>
  <c r="Q299" i="14"/>
  <c r="P40" i="5" s="1"/>
  <c r="Q298" i="14"/>
  <c r="P217" i="5" s="1"/>
  <c r="Q297" i="14"/>
  <c r="P145" i="5" s="1"/>
  <c r="Q296" i="14"/>
  <c r="P230" i="5" s="1"/>
  <c r="Q295" i="14"/>
  <c r="P95" i="5" s="1"/>
  <c r="Q294" i="14"/>
  <c r="P37" i="5" s="1"/>
  <c r="Q293" i="14"/>
  <c r="P112" i="5" s="1"/>
  <c r="Q292" i="14"/>
  <c r="Q291" i="14"/>
  <c r="P44" i="5" s="1"/>
  <c r="Q290" i="14"/>
  <c r="P205" i="5" s="1"/>
  <c r="Q289" i="14"/>
  <c r="P27" i="5" s="1"/>
  <c r="Q288" i="14"/>
  <c r="P121" i="5" s="1"/>
  <c r="Q287" i="14"/>
  <c r="P150" i="5" s="1"/>
  <c r="Q286" i="14"/>
  <c r="P26" i="5" s="1"/>
  <c r="Q285" i="14"/>
  <c r="P22" i="5" s="1"/>
  <c r="Q284" i="14"/>
  <c r="P195" i="5" s="1"/>
  <c r="Q283" i="14"/>
  <c r="P79" i="5" s="1"/>
  <c r="Q282" i="14"/>
  <c r="P231" i="5" s="1"/>
  <c r="Q281" i="14"/>
  <c r="P273" i="5" s="1"/>
  <c r="Q280" i="14"/>
  <c r="P201" i="5" s="1"/>
  <c r="Q279" i="14"/>
  <c r="P152" i="5" s="1"/>
  <c r="Q278" i="14"/>
  <c r="P173" i="5" s="1"/>
  <c r="Q277" i="14"/>
  <c r="P130" i="5" s="1"/>
  <c r="Q276" i="14"/>
  <c r="P294" i="5" s="1"/>
  <c r="Q275" i="14"/>
  <c r="Q274" i="14"/>
  <c r="P251" i="5" s="1"/>
  <c r="Q273" i="14"/>
  <c r="P25" i="5" s="1"/>
  <c r="Q272" i="14"/>
  <c r="P65" i="5" s="1"/>
  <c r="Q271" i="14"/>
  <c r="P171" i="5" s="1"/>
  <c r="Q270" i="14"/>
  <c r="P23" i="5" s="1"/>
  <c r="Q269" i="14"/>
  <c r="P137" i="5" s="1"/>
  <c r="Q268" i="14"/>
  <c r="Q267" i="14"/>
  <c r="P228" i="5" s="1"/>
  <c r="Q266" i="14"/>
  <c r="P170" i="5" s="1"/>
  <c r="Q265" i="14"/>
  <c r="P131" i="5" s="1"/>
  <c r="Q264" i="14"/>
  <c r="Q263" i="14"/>
  <c r="P75" i="5" s="1"/>
  <c r="Q262" i="14"/>
  <c r="P21" i="5" s="1"/>
  <c r="Q261" i="14"/>
  <c r="Q260" i="14"/>
  <c r="P119" i="5" s="1"/>
  <c r="Q259" i="14"/>
  <c r="P39" i="5" s="1"/>
  <c r="Q258" i="14"/>
  <c r="P108" i="5" s="1"/>
  <c r="Q257" i="14"/>
  <c r="Q256" i="14"/>
  <c r="Q255" i="14"/>
  <c r="P307" i="5" s="1"/>
  <c r="Q254" i="14"/>
  <c r="P116" i="5" s="1"/>
  <c r="Q253" i="14"/>
  <c r="P282" i="5" s="1"/>
  <c r="Q252" i="14"/>
  <c r="P172" i="5" s="1"/>
  <c r="Q251" i="14"/>
  <c r="P222" i="5" s="1"/>
  <c r="Q250" i="14"/>
  <c r="Q249" i="14"/>
  <c r="P96" i="5" s="1"/>
  <c r="Q248" i="14"/>
  <c r="P105" i="5" s="1"/>
  <c r="Q247" i="14"/>
  <c r="P20" i="5" s="1"/>
  <c r="Q246" i="14"/>
  <c r="P274" i="5" s="1"/>
  <c r="Q245" i="14"/>
  <c r="Q244" i="14"/>
  <c r="P61" i="5" s="1"/>
  <c r="Q243" i="14"/>
  <c r="P207" i="5" s="1"/>
  <c r="Q242" i="14"/>
  <c r="Q241" i="14"/>
  <c r="P271" i="5" s="1"/>
  <c r="Q240" i="14"/>
  <c r="P72" i="5" s="1"/>
  <c r="Q239" i="14"/>
  <c r="P125" i="5" s="1"/>
  <c r="Q238" i="14"/>
  <c r="P41" i="5" s="1"/>
  <c r="Q237" i="14"/>
  <c r="P180" i="5" s="1"/>
  <c r="Q236" i="14"/>
  <c r="P24" i="5" s="1"/>
  <c r="Q235" i="14"/>
  <c r="P225" i="5" s="1"/>
  <c r="Q234" i="14"/>
  <c r="P106" i="5" s="1"/>
  <c r="Q233" i="14"/>
  <c r="P35" i="5" s="1"/>
  <c r="Q232" i="14"/>
  <c r="P156" i="5" s="1"/>
  <c r="Q231" i="14"/>
  <c r="P77" i="5" s="1"/>
  <c r="Q230" i="14"/>
  <c r="P162" i="5" s="1"/>
  <c r="Q229" i="14"/>
  <c r="P216" i="5" s="1"/>
  <c r="Q228" i="14"/>
  <c r="P64" i="5" s="1"/>
  <c r="Q227" i="14"/>
  <c r="P190" i="5" s="1"/>
  <c r="Q226" i="14"/>
  <c r="P146" i="5" s="1"/>
  <c r="Q225" i="14"/>
  <c r="P177" i="5" s="1"/>
  <c r="Q224" i="14"/>
  <c r="P111" i="5" s="1"/>
  <c r="Q223" i="14"/>
  <c r="P143" i="5" s="1"/>
  <c r="Q222" i="14"/>
  <c r="P88" i="5" s="1"/>
  <c r="Q221" i="14"/>
  <c r="Q220" i="14"/>
  <c r="P33" i="5" s="1"/>
  <c r="Q219" i="14"/>
  <c r="P19" i="5" s="1"/>
  <c r="Q218" i="14"/>
  <c r="P70" i="5" s="1"/>
  <c r="Q217" i="14"/>
  <c r="P243" i="5" s="1"/>
  <c r="Q216" i="14"/>
  <c r="P221" i="5" s="1"/>
  <c r="Q215" i="14"/>
  <c r="P204" i="5" s="1"/>
  <c r="Q214" i="14"/>
  <c r="P227" i="5" s="1"/>
  <c r="Q213" i="14"/>
  <c r="P31" i="5" s="1"/>
  <c r="Q212" i="14"/>
  <c r="P242" i="5" s="1"/>
  <c r="Q211" i="14"/>
  <c r="P80" i="5" s="1"/>
  <c r="Q210" i="14"/>
  <c r="P12" i="5" s="1"/>
  <c r="Q209" i="14"/>
  <c r="P140" i="5" s="1"/>
  <c r="Q208" i="14"/>
  <c r="P91" i="5" s="1"/>
  <c r="Q207" i="14"/>
  <c r="P220" i="5" s="1"/>
  <c r="Q206" i="14"/>
  <c r="P71" i="5" s="1"/>
  <c r="Q205" i="14"/>
  <c r="P223" i="5" s="1"/>
  <c r="Q204" i="14"/>
  <c r="P14" i="5" s="1"/>
  <c r="Q203" i="14"/>
  <c r="P280" i="5" s="1"/>
  <c r="Q202" i="14"/>
  <c r="P262" i="5" s="1"/>
  <c r="Q201" i="14"/>
  <c r="P148" i="5" s="1"/>
  <c r="Q200" i="14"/>
  <c r="P166" i="5" s="1"/>
  <c r="Q199" i="14"/>
  <c r="P56" i="5" s="1"/>
  <c r="Q198" i="14"/>
  <c r="P135" i="5" s="1"/>
  <c r="Q197" i="14"/>
  <c r="Q196" i="14"/>
  <c r="Q195" i="14"/>
  <c r="Q194" i="14"/>
  <c r="P74" i="5" s="1"/>
  <c r="Q193" i="14"/>
  <c r="P238" i="5" s="1"/>
  <c r="Q192" i="14"/>
  <c r="Q191" i="14"/>
  <c r="P38" i="5" s="1"/>
  <c r="Q190" i="14"/>
  <c r="P141" i="5" s="1"/>
  <c r="Q189" i="14"/>
  <c r="P101" i="5" s="1"/>
  <c r="Q188" i="14"/>
  <c r="P232" i="5" s="1"/>
  <c r="Q187" i="14"/>
  <c r="P219" i="5" s="1"/>
  <c r="Q186" i="14"/>
  <c r="P244" i="5" s="1"/>
  <c r="Q185" i="14"/>
  <c r="P58" i="5" s="1"/>
  <c r="Q184" i="14"/>
  <c r="P226" i="5" s="1"/>
  <c r="Q183" i="14"/>
  <c r="P11" i="5" s="1"/>
  <c r="Q182" i="14"/>
  <c r="P266" i="5" s="1"/>
  <c r="Q181" i="14"/>
  <c r="Q180" i="14"/>
  <c r="P136" i="5" s="1"/>
  <c r="Q179" i="14"/>
  <c r="Q178" i="14"/>
  <c r="P179" i="5" s="1"/>
  <c r="Q177" i="14"/>
  <c r="P142" i="5" s="1"/>
  <c r="Q176" i="14"/>
  <c r="P18" i="5" s="1"/>
  <c r="Q175" i="14"/>
  <c r="P103" i="5" s="1"/>
  <c r="Q174" i="14"/>
  <c r="P63" i="5" s="1"/>
  <c r="Q173" i="14"/>
  <c r="Q172" i="14"/>
  <c r="P147" i="5" s="1"/>
  <c r="Q171" i="14"/>
  <c r="P202" i="5" s="1"/>
  <c r="Q170" i="14"/>
  <c r="P43" i="5" s="1"/>
  <c r="Q169" i="14"/>
  <c r="P215" i="5" s="1"/>
  <c r="Q168" i="14"/>
  <c r="P199" i="5" s="1"/>
  <c r="Q167" i="14"/>
  <c r="P129" i="5" s="1"/>
  <c r="Q166" i="14"/>
  <c r="P176" i="5" s="1"/>
  <c r="Q165" i="14"/>
  <c r="P234" i="5" s="1"/>
  <c r="Q164" i="14"/>
  <c r="P45" i="5" s="1"/>
  <c r="Q163" i="14"/>
  <c r="P191" i="5" s="1"/>
  <c r="Q162" i="14"/>
  <c r="Q161" i="14"/>
  <c r="P203" i="5" s="1"/>
  <c r="Q160" i="14"/>
  <c r="P82" i="5" s="1"/>
  <c r="Q159" i="14"/>
  <c r="P185" i="5" s="1"/>
  <c r="Q158" i="14"/>
  <c r="P165" i="5" s="1"/>
  <c r="Q157" i="14"/>
  <c r="P99" i="5" s="1"/>
  <c r="Q156" i="14"/>
  <c r="P159" i="5" s="1"/>
  <c r="Q155" i="14"/>
  <c r="Q154" i="14"/>
  <c r="P29" i="5" s="1"/>
  <c r="Q153" i="14"/>
  <c r="P59" i="5" s="1"/>
  <c r="Q152" i="14"/>
  <c r="P154" i="5" s="1"/>
  <c r="Q151" i="14"/>
  <c r="P281" i="5" s="1"/>
  <c r="Q150" i="14"/>
  <c r="P270" i="5" s="1"/>
  <c r="Q149" i="14"/>
  <c r="P134" i="5" s="1"/>
  <c r="Q148" i="14"/>
  <c r="P289" i="5" s="1"/>
  <c r="Q147" i="14"/>
  <c r="P50" i="5" s="1"/>
  <c r="Q146" i="14"/>
  <c r="P241" i="5" s="1"/>
  <c r="Q145" i="14"/>
  <c r="P97" i="5" s="1"/>
  <c r="Q144" i="14"/>
  <c r="P249" i="5" s="1"/>
  <c r="Q143" i="14"/>
  <c r="P66" i="5" s="1"/>
  <c r="Q142" i="14"/>
  <c r="P48" i="5" s="1"/>
  <c r="Q141" i="14"/>
  <c r="P15" i="5" s="1"/>
  <c r="Q140" i="14"/>
  <c r="P183" i="5" s="1"/>
  <c r="Q139" i="14"/>
  <c r="P167" i="5" s="1"/>
  <c r="Q138" i="14"/>
  <c r="P117" i="5" s="1"/>
  <c r="Q137" i="14"/>
  <c r="Q136" i="14"/>
  <c r="P47" i="5" s="1"/>
  <c r="Q135" i="14"/>
  <c r="P287" i="5" s="1"/>
  <c r="Q134" i="14"/>
  <c r="P309" i="5" s="1"/>
  <c r="Q133" i="14"/>
  <c r="P138" i="5" s="1"/>
  <c r="Q132" i="14"/>
  <c r="P81" i="5" s="1"/>
  <c r="Q131" i="14"/>
  <c r="Q130" i="14"/>
  <c r="P42" i="5" s="1"/>
  <c r="Q129" i="14"/>
  <c r="P83" i="5" s="1"/>
  <c r="Q128" i="14"/>
  <c r="P55" i="5" s="1"/>
  <c r="Q127" i="14"/>
  <c r="P90" i="5" s="1"/>
  <c r="Q126" i="14"/>
  <c r="Q125" i="14"/>
  <c r="Q124" i="14"/>
  <c r="P67" i="5" s="1"/>
  <c r="Q123" i="14"/>
  <c r="P118" i="5" s="1"/>
  <c r="Q122" i="14"/>
  <c r="P84" i="5" s="1"/>
  <c r="Q121" i="14"/>
  <c r="P28" i="5" s="1"/>
  <c r="Q120" i="14"/>
  <c r="P233" i="5" s="1"/>
  <c r="Q119" i="14"/>
  <c r="Q118" i="14"/>
  <c r="P267" i="5" s="1"/>
  <c r="Q117" i="14"/>
  <c r="P252" i="5" s="1"/>
  <c r="Q116" i="14"/>
  <c r="P288" i="5" s="1"/>
  <c r="Q115" i="14"/>
  <c r="P16" i="5" s="1"/>
  <c r="Q114" i="14"/>
  <c r="P60" i="5" s="1"/>
  <c r="Q113" i="14"/>
  <c r="P168" i="5" s="1"/>
  <c r="Q112" i="14"/>
  <c r="P122" i="5" s="1"/>
  <c r="Q111" i="14"/>
  <c r="P235" i="5" s="1"/>
  <c r="Q110" i="14"/>
  <c r="P115" i="5" s="1"/>
  <c r="Q109" i="14"/>
  <c r="P102" i="5" s="1"/>
  <c r="Q108" i="14"/>
  <c r="P155" i="5" s="1"/>
  <c r="Q107" i="14"/>
  <c r="P196" i="5" s="1"/>
  <c r="Q106" i="14"/>
  <c r="Q105" i="14"/>
  <c r="Q104" i="14"/>
  <c r="P76" i="5" s="1"/>
  <c r="Q103" i="14"/>
  <c r="P160" i="5" s="1"/>
  <c r="Q102" i="14"/>
  <c r="P110" i="5" s="1"/>
  <c r="Q101" i="14"/>
  <c r="P144" i="5" s="1"/>
  <c r="Q100" i="14"/>
  <c r="P250" i="5" s="1"/>
  <c r="Q99" i="14"/>
  <c r="P32" i="5" s="1"/>
  <c r="Q98" i="14"/>
  <c r="P51" i="5" s="1"/>
  <c r="Q97" i="14"/>
  <c r="P269" i="5" s="1"/>
  <c r="Q96" i="14"/>
  <c r="P49" i="5" s="1"/>
  <c r="Q95" i="14"/>
  <c r="Q94" i="14"/>
  <c r="P246" i="5" s="1"/>
  <c r="Q93" i="14"/>
  <c r="P245" i="5" s="1"/>
  <c r="Q92" i="14"/>
  <c r="P149" i="5" s="1"/>
  <c r="Q91" i="14"/>
  <c r="P57" i="5" s="1"/>
  <c r="Q90" i="14"/>
  <c r="P197" i="5" s="1"/>
  <c r="Q89" i="14"/>
  <c r="P213" i="5" s="1"/>
  <c r="Q88" i="14"/>
  <c r="P268" i="5" s="1"/>
  <c r="Q87" i="14"/>
  <c r="P30" i="5" s="1"/>
  <c r="Q86" i="14"/>
  <c r="P292" i="5" s="1"/>
  <c r="Q85" i="14"/>
  <c r="P178" i="5" s="1"/>
  <c r="Q84" i="14"/>
  <c r="P124" i="5" s="1"/>
  <c r="Q83" i="14"/>
  <c r="P53" i="5" s="1"/>
  <c r="Q82" i="14"/>
  <c r="P93" i="5" s="1"/>
  <c r="Q81" i="14"/>
  <c r="P174" i="5" s="1"/>
  <c r="Q80" i="14"/>
  <c r="P214" i="5" s="1"/>
  <c r="Q79" i="14"/>
  <c r="P300" i="5" s="1"/>
  <c r="Q78" i="14"/>
  <c r="P17" i="5" s="1"/>
  <c r="Q77" i="14"/>
  <c r="P164" i="5" s="1"/>
  <c r="Q76" i="14"/>
  <c r="P276" i="5" s="1"/>
  <c r="Q75" i="14"/>
  <c r="P315" i="5" s="1"/>
  <c r="Q74" i="14"/>
  <c r="P277" i="5" s="1"/>
  <c r="Q73" i="14"/>
  <c r="P305" i="5" s="1"/>
  <c r="Q72" i="14"/>
  <c r="P153" i="5" s="1"/>
  <c r="Q71" i="14"/>
  <c r="P132" i="5" s="1"/>
  <c r="Q70" i="14"/>
  <c r="P46" i="5" s="1"/>
  <c r="Q69" i="14"/>
  <c r="P78" i="5" s="1"/>
  <c r="Q68" i="14"/>
  <c r="P123" i="5" s="1"/>
  <c r="Q67" i="14"/>
  <c r="P36" i="5" s="1"/>
  <c r="Q66" i="14"/>
  <c r="P314" i="5" s="1"/>
  <c r="Q65" i="14"/>
  <c r="Q64" i="14"/>
  <c r="Q63" i="14"/>
  <c r="P263" i="5" s="1"/>
  <c r="Q62" i="14"/>
  <c r="P94" i="5" s="1"/>
  <c r="Q61" i="14"/>
  <c r="P239" i="5" s="1"/>
  <c r="Q60" i="14"/>
  <c r="Q59" i="14"/>
  <c r="P208" i="5" s="1"/>
  <c r="Q58" i="14"/>
  <c r="P52" i="5" s="1"/>
  <c r="Q57" i="14"/>
  <c r="P151" i="5" s="1"/>
  <c r="Q56" i="14"/>
  <c r="P275" i="5" s="1"/>
  <c r="Q55" i="14"/>
  <c r="P253" i="5" s="1"/>
  <c r="Q54" i="14"/>
  <c r="P198" i="5" s="1"/>
  <c r="Q53" i="14"/>
  <c r="Q52" i="14"/>
  <c r="P299" i="5" s="1"/>
  <c r="Q51" i="14"/>
  <c r="P104" i="5" s="1"/>
  <c r="Q50" i="14"/>
  <c r="P85" i="5" s="1"/>
  <c r="Q49" i="14"/>
  <c r="P184" i="5" s="1"/>
  <c r="Q48" i="14"/>
  <c r="Q47" i="14"/>
  <c r="Q46" i="14"/>
  <c r="Q45" i="14"/>
  <c r="P161" i="5" s="1"/>
  <c r="Q44" i="14"/>
  <c r="P68" i="5" s="1"/>
  <c r="Q43" i="14"/>
  <c r="P237" i="5" s="1"/>
  <c r="Q42" i="14"/>
  <c r="P255" i="5" s="1"/>
  <c r="Q41" i="14"/>
  <c r="P114" i="5" s="1"/>
  <c r="Q40" i="14"/>
  <c r="P100" i="5" s="1"/>
  <c r="Q39" i="14"/>
  <c r="P290" i="5" s="1"/>
  <c r="Q38" i="14"/>
  <c r="P301" i="5" s="1"/>
  <c r="Q37" i="14"/>
  <c r="P261" i="5" s="1"/>
  <c r="Q36" i="14"/>
  <c r="P264" i="5" s="1"/>
  <c r="Q35" i="14"/>
  <c r="P258" i="5" s="1"/>
  <c r="Q34" i="14"/>
  <c r="Q33" i="14"/>
  <c r="P107" i="5" s="1"/>
  <c r="Q32" i="14"/>
  <c r="P89" i="5" s="1"/>
  <c r="Q31" i="14"/>
  <c r="P240" i="5" s="1"/>
  <c r="Q30" i="14"/>
  <c r="P158" i="5" s="1"/>
  <c r="Q29" i="14"/>
  <c r="P256" i="5" s="1"/>
  <c r="Q28" i="14"/>
  <c r="P34" i="5" s="1"/>
  <c r="Q27" i="14"/>
  <c r="P86" i="5" s="1"/>
  <c r="Q26" i="14"/>
  <c r="P54" i="5" s="1"/>
  <c r="Q25" i="14"/>
  <c r="P127" i="5" s="1"/>
  <c r="Q24" i="14"/>
  <c r="P98" i="5" s="1"/>
  <c r="Q23" i="14"/>
  <c r="P92" i="5" s="1"/>
  <c r="Q22" i="14"/>
  <c r="P257" i="5" s="1"/>
  <c r="Q21" i="14"/>
  <c r="P295" i="5" s="1"/>
  <c r="Q20" i="14"/>
  <c r="P126" i="5" s="1"/>
  <c r="Q19" i="14"/>
  <c r="P73" i="5" s="1"/>
  <c r="Q18" i="14"/>
  <c r="P13" i="5" s="1"/>
  <c r="Q17" i="14"/>
  <c r="P128" i="5" s="1"/>
  <c r="Q16" i="14"/>
  <c r="Q15" i="14"/>
  <c r="P69" i="5" s="1"/>
  <c r="Q14" i="14"/>
  <c r="P211" i="5" s="1"/>
  <c r="Q13" i="14"/>
  <c r="P209" i="5" s="1"/>
  <c r="Q12" i="14"/>
  <c r="Q11" i="14"/>
  <c r="P189" i="5" s="1"/>
  <c r="Q10" i="14"/>
  <c r="P182" i="5" s="1"/>
  <c r="Q9" i="14"/>
  <c r="P120" i="5" s="1"/>
  <c r="Q8" i="14"/>
  <c r="P193" i="5" s="1"/>
  <c r="E306" i="14"/>
  <c r="I306" i="14" s="1"/>
  <c r="F210" i="5" s="1"/>
  <c r="C306" i="14"/>
  <c r="E9" i="14" l="1"/>
  <c r="I9" i="14" s="1"/>
  <c r="F120" i="5" s="1"/>
  <c r="E10" i="14"/>
  <c r="I10" i="14" s="1"/>
  <c r="F182" i="5" s="1"/>
  <c r="E11" i="14"/>
  <c r="I11" i="14" s="1"/>
  <c r="F189" i="5" s="1"/>
  <c r="E12" i="14"/>
  <c r="I12" i="14" s="1"/>
  <c r="F272" i="5" s="1"/>
  <c r="E13" i="14"/>
  <c r="I13" i="14" s="1"/>
  <c r="F209" i="5" s="1"/>
  <c r="E14" i="14"/>
  <c r="I14" i="14" s="1"/>
  <c r="F211" i="5" s="1"/>
  <c r="E15" i="14"/>
  <c r="I15" i="14" s="1"/>
  <c r="F69" i="5" s="1"/>
  <c r="E16" i="14"/>
  <c r="I16" i="14" s="1"/>
  <c r="F175" i="5" s="1"/>
  <c r="E17" i="14"/>
  <c r="I17" i="14" s="1"/>
  <c r="F128" i="5" s="1"/>
  <c r="E18" i="14"/>
  <c r="I18" i="14" s="1"/>
  <c r="F13" i="5" s="1"/>
  <c r="E19" i="14"/>
  <c r="I19" i="14" s="1"/>
  <c r="F73" i="5" s="1"/>
  <c r="E20" i="14"/>
  <c r="I20" i="14" s="1"/>
  <c r="F126" i="5" s="1"/>
  <c r="E21" i="14"/>
  <c r="I21" i="14" s="1"/>
  <c r="F295" i="5" s="1"/>
  <c r="E22" i="14"/>
  <c r="I22" i="14" s="1"/>
  <c r="F257" i="5" s="1"/>
  <c r="E23" i="14"/>
  <c r="I23" i="14" s="1"/>
  <c r="F92" i="5" s="1"/>
  <c r="E24" i="14"/>
  <c r="I24" i="14" s="1"/>
  <c r="F98" i="5" s="1"/>
  <c r="E25" i="14"/>
  <c r="I25" i="14" s="1"/>
  <c r="F127" i="5" s="1"/>
  <c r="E26" i="14"/>
  <c r="I26" i="14" s="1"/>
  <c r="F54" i="5" s="1"/>
  <c r="E27" i="14"/>
  <c r="I27" i="14" s="1"/>
  <c r="F86" i="5" s="1"/>
  <c r="E28" i="14"/>
  <c r="I28" i="14" s="1"/>
  <c r="F34" i="5" s="1"/>
  <c r="E29" i="14"/>
  <c r="I29" i="14" s="1"/>
  <c r="F256" i="5" s="1"/>
  <c r="E30" i="14"/>
  <c r="I30" i="14" s="1"/>
  <c r="F158" i="5" s="1"/>
  <c r="E31" i="14"/>
  <c r="I31" i="14" s="1"/>
  <c r="F240" i="5" s="1"/>
  <c r="E32" i="14"/>
  <c r="I32" i="14" s="1"/>
  <c r="F89" i="5" s="1"/>
  <c r="E33" i="14"/>
  <c r="I33" i="14" s="1"/>
  <c r="F107" i="5" s="1"/>
  <c r="E34" i="14"/>
  <c r="I34" i="14" s="1"/>
  <c r="F181" i="5" s="1"/>
  <c r="E35" i="14"/>
  <c r="I35" i="14" s="1"/>
  <c r="F258" i="5" s="1"/>
  <c r="E36" i="14"/>
  <c r="I36" i="14" s="1"/>
  <c r="F264" i="5" s="1"/>
  <c r="E37" i="14"/>
  <c r="I37" i="14" s="1"/>
  <c r="F261" i="5" s="1"/>
  <c r="E38" i="14"/>
  <c r="I38" i="14" s="1"/>
  <c r="F301" i="5" s="1"/>
  <c r="E39" i="14"/>
  <c r="I39" i="14" s="1"/>
  <c r="F290" i="5" s="1"/>
  <c r="E40" i="14"/>
  <c r="I40" i="14" s="1"/>
  <c r="F100" i="5" s="1"/>
  <c r="E41" i="14"/>
  <c r="I41" i="14" s="1"/>
  <c r="F114" i="5" s="1"/>
  <c r="E42" i="14"/>
  <c r="I42" i="14" s="1"/>
  <c r="F255" i="5" s="1"/>
  <c r="E43" i="14"/>
  <c r="I43" i="14" s="1"/>
  <c r="F237" i="5" s="1"/>
  <c r="E44" i="14"/>
  <c r="I44" i="14" s="1"/>
  <c r="F68" i="5" s="1"/>
  <c r="E45" i="14"/>
  <c r="I45" i="14" s="1"/>
  <c r="F161" i="5" s="1"/>
  <c r="E46" i="14"/>
  <c r="I46" i="14" s="1"/>
  <c r="F265" i="5" s="1"/>
  <c r="E47" i="14"/>
  <c r="I47" i="14" s="1"/>
  <c r="F236" i="5" s="1"/>
  <c r="E48" i="14"/>
  <c r="I48" i="14" s="1"/>
  <c r="F212" i="5" s="1"/>
  <c r="E49" i="14"/>
  <c r="I49" i="14" s="1"/>
  <c r="F184" i="5" s="1"/>
  <c r="E50" i="14"/>
  <c r="I50" i="14" s="1"/>
  <c r="F85" i="5" s="1"/>
  <c r="E51" i="14"/>
  <c r="I51" i="14" s="1"/>
  <c r="F104" i="5" s="1"/>
  <c r="E52" i="14"/>
  <c r="I52" i="14" s="1"/>
  <c r="F299" i="5" s="1"/>
  <c r="E53" i="14"/>
  <c r="I53" i="14" s="1"/>
  <c r="F194" i="5" s="1"/>
  <c r="E54" i="14"/>
  <c r="I54" i="14" s="1"/>
  <c r="F198" i="5" s="1"/>
  <c r="E55" i="14"/>
  <c r="I55" i="14" s="1"/>
  <c r="F253" i="5" s="1"/>
  <c r="E56" i="14"/>
  <c r="I56" i="14" s="1"/>
  <c r="F275" i="5" s="1"/>
  <c r="E57" i="14"/>
  <c r="I57" i="14" s="1"/>
  <c r="F151" i="5" s="1"/>
  <c r="E58" i="14"/>
  <c r="I58" i="14" s="1"/>
  <c r="F52" i="5" s="1"/>
  <c r="E59" i="14"/>
  <c r="I59" i="14" s="1"/>
  <c r="F208" i="5" s="1"/>
  <c r="E60" i="14"/>
  <c r="I60" i="14" s="1"/>
  <c r="F163" i="5" s="1"/>
  <c r="E61" i="14"/>
  <c r="I61" i="14" s="1"/>
  <c r="F239" i="5" s="1"/>
  <c r="E62" i="14"/>
  <c r="I62" i="14" s="1"/>
  <c r="F94" i="5" s="1"/>
  <c r="E63" i="14"/>
  <c r="I63" i="14" s="1"/>
  <c r="F263" i="5" s="1"/>
  <c r="E64" i="14"/>
  <c r="I64" i="14" s="1"/>
  <c r="F283" i="5" s="1"/>
  <c r="E65" i="14"/>
  <c r="I65" i="14" s="1"/>
  <c r="F302" i="5" s="1"/>
  <c r="E66" i="14"/>
  <c r="I66" i="14" s="1"/>
  <c r="F314" i="5" s="1"/>
  <c r="E67" i="14"/>
  <c r="I67" i="14" s="1"/>
  <c r="F36" i="5" s="1"/>
  <c r="E68" i="14"/>
  <c r="I68" i="14" s="1"/>
  <c r="F123" i="5" s="1"/>
  <c r="E69" i="14"/>
  <c r="I69" i="14" s="1"/>
  <c r="F78" i="5" s="1"/>
  <c r="E70" i="14"/>
  <c r="I70" i="14" s="1"/>
  <c r="F46" i="5" s="1"/>
  <c r="E71" i="14"/>
  <c r="I71" i="14" s="1"/>
  <c r="F132" i="5" s="1"/>
  <c r="E72" i="14"/>
  <c r="I72" i="14" s="1"/>
  <c r="F153" i="5" s="1"/>
  <c r="E73" i="14"/>
  <c r="I73" i="14" s="1"/>
  <c r="F305" i="5" s="1"/>
  <c r="E74" i="14"/>
  <c r="I74" i="14" s="1"/>
  <c r="F277" i="5" s="1"/>
  <c r="E75" i="14"/>
  <c r="I75" i="14" s="1"/>
  <c r="F315" i="5" s="1"/>
  <c r="E76" i="14"/>
  <c r="I76" i="14" s="1"/>
  <c r="F276" i="5" s="1"/>
  <c r="E77" i="14"/>
  <c r="I77" i="14" s="1"/>
  <c r="F164" i="5" s="1"/>
  <c r="E78" i="14"/>
  <c r="I78" i="14" s="1"/>
  <c r="F17" i="5" s="1"/>
  <c r="E79" i="14"/>
  <c r="I79" i="14" s="1"/>
  <c r="F300" i="5" s="1"/>
  <c r="E80" i="14"/>
  <c r="I80" i="14" s="1"/>
  <c r="F214" i="5" s="1"/>
  <c r="E81" i="14"/>
  <c r="I81" i="14" s="1"/>
  <c r="F174" i="5" s="1"/>
  <c r="E82" i="14"/>
  <c r="I82" i="14" s="1"/>
  <c r="F93" i="5" s="1"/>
  <c r="E83" i="14"/>
  <c r="I83" i="14" s="1"/>
  <c r="F53" i="5" s="1"/>
  <c r="E84" i="14"/>
  <c r="I84" i="14" s="1"/>
  <c r="F124" i="5" s="1"/>
  <c r="E85" i="14"/>
  <c r="I85" i="14" s="1"/>
  <c r="F178" i="5" s="1"/>
  <c r="E86" i="14"/>
  <c r="I86" i="14" s="1"/>
  <c r="F292" i="5" s="1"/>
  <c r="E87" i="14"/>
  <c r="I87" i="14" s="1"/>
  <c r="F30" i="5" s="1"/>
  <c r="E88" i="14"/>
  <c r="I88" i="14" s="1"/>
  <c r="F268" i="5" s="1"/>
  <c r="E89" i="14"/>
  <c r="I89" i="14" s="1"/>
  <c r="F213" i="5" s="1"/>
  <c r="E90" i="14"/>
  <c r="I90" i="14" s="1"/>
  <c r="F197" i="5" s="1"/>
  <c r="E91" i="14"/>
  <c r="I91" i="14" s="1"/>
  <c r="F57" i="5" s="1"/>
  <c r="E92" i="14"/>
  <c r="I92" i="14" s="1"/>
  <c r="F149" i="5" s="1"/>
  <c r="E93" i="14"/>
  <c r="I93" i="14" s="1"/>
  <c r="F245" i="5" s="1"/>
  <c r="E94" i="14"/>
  <c r="I94" i="14" s="1"/>
  <c r="F246" i="5" s="1"/>
  <c r="E95" i="14"/>
  <c r="I95" i="14" s="1"/>
  <c r="F229" i="5" s="1"/>
  <c r="E96" i="14"/>
  <c r="I96" i="14" s="1"/>
  <c r="F49" i="5" s="1"/>
  <c r="E97" i="14"/>
  <c r="I97" i="14" s="1"/>
  <c r="F269" i="5" s="1"/>
  <c r="E98" i="14"/>
  <c r="I98" i="14" s="1"/>
  <c r="F51" i="5" s="1"/>
  <c r="E99" i="14"/>
  <c r="I99" i="14" s="1"/>
  <c r="F32" i="5" s="1"/>
  <c r="E100" i="14"/>
  <c r="I100" i="14" s="1"/>
  <c r="F250" i="5" s="1"/>
  <c r="E101" i="14"/>
  <c r="I101" i="14" s="1"/>
  <c r="F144" i="5" s="1"/>
  <c r="E102" i="14"/>
  <c r="I102" i="14" s="1"/>
  <c r="F110" i="5" s="1"/>
  <c r="E103" i="14"/>
  <c r="I103" i="14" s="1"/>
  <c r="F160" i="5" s="1"/>
  <c r="E104" i="14"/>
  <c r="I104" i="14" s="1"/>
  <c r="F76" i="5" s="1"/>
  <c r="E105" i="14"/>
  <c r="I105" i="14" s="1"/>
  <c r="F296" i="5" s="1"/>
  <c r="E106" i="14"/>
  <c r="I106" i="14" s="1"/>
  <c r="F260" i="5" s="1"/>
  <c r="E107" i="14"/>
  <c r="I107" i="14" s="1"/>
  <c r="F196" i="5" s="1"/>
  <c r="E108" i="14"/>
  <c r="I108" i="14" s="1"/>
  <c r="F155" i="5" s="1"/>
  <c r="E109" i="14"/>
  <c r="I109" i="14" s="1"/>
  <c r="F102" i="5" s="1"/>
  <c r="E110" i="14"/>
  <c r="I110" i="14" s="1"/>
  <c r="F115" i="5" s="1"/>
  <c r="E111" i="14"/>
  <c r="I111" i="14" s="1"/>
  <c r="F235" i="5" s="1"/>
  <c r="E112" i="14"/>
  <c r="I112" i="14" s="1"/>
  <c r="F122" i="5" s="1"/>
  <c r="E113" i="14"/>
  <c r="I113" i="14" s="1"/>
  <c r="F168" i="5" s="1"/>
  <c r="E114" i="14"/>
  <c r="I114" i="14" s="1"/>
  <c r="F60" i="5" s="1"/>
  <c r="E115" i="14"/>
  <c r="I115" i="14" s="1"/>
  <c r="F16" i="5" s="1"/>
  <c r="E116" i="14"/>
  <c r="I116" i="14" s="1"/>
  <c r="F288" i="5" s="1"/>
  <c r="E117" i="14"/>
  <c r="I117" i="14" s="1"/>
  <c r="F252" i="5" s="1"/>
  <c r="E118" i="14"/>
  <c r="I118" i="14" s="1"/>
  <c r="F267" i="5" s="1"/>
  <c r="E119" i="14"/>
  <c r="I119" i="14" s="1"/>
  <c r="F139" i="5" s="1"/>
  <c r="E120" i="14"/>
  <c r="I120" i="14" s="1"/>
  <c r="F233" i="5" s="1"/>
  <c r="E121" i="14"/>
  <c r="I121" i="14" s="1"/>
  <c r="F28" i="5" s="1"/>
  <c r="E122" i="14"/>
  <c r="I122" i="14" s="1"/>
  <c r="F84" i="5" s="1"/>
  <c r="E123" i="14"/>
  <c r="I123" i="14" s="1"/>
  <c r="F118" i="5" s="1"/>
  <c r="E124" i="14"/>
  <c r="I124" i="14" s="1"/>
  <c r="F67" i="5" s="1"/>
  <c r="E125" i="14"/>
  <c r="I125" i="14" s="1"/>
  <c r="F293" i="5" s="1"/>
  <c r="E126" i="14"/>
  <c r="I126" i="14" s="1"/>
  <c r="F259" i="5" s="1"/>
  <c r="E127" i="14"/>
  <c r="I127" i="14" s="1"/>
  <c r="F90" i="5" s="1"/>
  <c r="E128" i="14"/>
  <c r="I128" i="14" s="1"/>
  <c r="F55" i="5" s="1"/>
  <c r="E129" i="14"/>
  <c r="I129" i="14" s="1"/>
  <c r="F83" i="5" s="1"/>
  <c r="E130" i="14"/>
  <c r="I130" i="14" s="1"/>
  <c r="F42" i="5" s="1"/>
  <c r="E131" i="14"/>
  <c r="I131" i="14" s="1"/>
  <c r="F133" i="5" s="1"/>
  <c r="E132" i="14"/>
  <c r="I132" i="14" s="1"/>
  <c r="F81" i="5" s="1"/>
  <c r="E133" i="14"/>
  <c r="I133" i="14" s="1"/>
  <c r="F138" i="5" s="1"/>
  <c r="E134" i="14"/>
  <c r="I134" i="14" s="1"/>
  <c r="F309" i="5" s="1"/>
  <c r="E135" i="14"/>
  <c r="I135" i="14" s="1"/>
  <c r="F287" i="5" s="1"/>
  <c r="E136" i="14"/>
  <c r="I136" i="14" s="1"/>
  <c r="F47" i="5" s="1"/>
  <c r="E137" i="14"/>
  <c r="I137" i="14" s="1"/>
  <c r="F187" i="5" s="1"/>
  <c r="E138" i="14"/>
  <c r="I138" i="14" s="1"/>
  <c r="F117" i="5" s="1"/>
  <c r="E139" i="14"/>
  <c r="I139" i="14" s="1"/>
  <c r="F167" i="5" s="1"/>
  <c r="E140" i="14"/>
  <c r="I140" i="14" s="1"/>
  <c r="F183" i="5" s="1"/>
  <c r="E141" i="14"/>
  <c r="I141" i="14" s="1"/>
  <c r="F15" i="5" s="1"/>
  <c r="E142" i="14"/>
  <c r="I142" i="14" s="1"/>
  <c r="F48" i="5" s="1"/>
  <c r="E143" i="14"/>
  <c r="I143" i="14" s="1"/>
  <c r="F66" i="5" s="1"/>
  <c r="E144" i="14"/>
  <c r="I144" i="14" s="1"/>
  <c r="F249" i="5" s="1"/>
  <c r="E145" i="14"/>
  <c r="I145" i="14" s="1"/>
  <c r="F97" i="5" s="1"/>
  <c r="E146" i="14"/>
  <c r="I146" i="14" s="1"/>
  <c r="F241" i="5" s="1"/>
  <c r="E147" i="14"/>
  <c r="I147" i="14" s="1"/>
  <c r="F50" i="5" s="1"/>
  <c r="E148" i="14"/>
  <c r="I148" i="14" s="1"/>
  <c r="F289" i="5" s="1"/>
  <c r="E149" i="14"/>
  <c r="I149" i="14" s="1"/>
  <c r="F134" i="5" s="1"/>
  <c r="E150" i="14"/>
  <c r="I150" i="14" s="1"/>
  <c r="F270" i="5" s="1"/>
  <c r="E151" i="14"/>
  <c r="I151" i="14" s="1"/>
  <c r="F281" i="5" s="1"/>
  <c r="E152" i="14"/>
  <c r="I152" i="14" s="1"/>
  <c r="F154" i="5" s="1"/>
  <c r="E153" i="14"/>
  <c r="I153" i="14" s="1"/>
  <c r="F59" i="5" s="1"/>
  <c r="E154" i="14"/>
  <c r="I154" i="14" s="1"/>
  <c r="F29" i="5" s="1"/>
  <c r="E155" i="14"/>
  <c r="I155" i="14" s="1"/>
  <c r="F284" i="5" s="1"/>
  <c r="E156" i="14"/>
  <c r="I156" i="14" s="1"/>
  <c r="F159" i="5" s="1"/>
  <c r="E157" i="14"/>
  <c r="I157" i="14" s="1"/>
  <c r="F99" i="5" s="1"/>
  <c r="E158" i="14"/>
  <c r="I158" i="14" s="1"/>
  <c r="F165" i="5" s="1"/>
  <c r="E159" i="14"/>
  <c r="I159" i="14" s="1"/>
  <c r="F185" i="5" s="1"/>
  <c r="E160" i="14"/>
  <c r="I160" i="14" s="1"/>
  <c r="F82" i="5" s="1"/>
  <c r="E161" i="14"/>
  <c r="I161" i="14" s="1"/>
  <c r="F203" i="5" s="1"/>
  <c r="E162" i="14"/>
  <c r="I162" i="14" s="1"/>
  <c r="F298" i="5" s="1"/>
  <c r="E163" i="14"/>
  <c r="I163" i="14" s="1"/>
  <c r="F191" i="5" s="1"/>
  <c r="E164" i="14"/>
  <c r="I164" i="14" s="1"/>
  <c r="F45" i="5" s="1"/>
  <c r="E165" i="14"/>
  <c r="I165" i="14" s="1"/>
  <c r="F234" i="5" s="1"/>
  <c r="E166" i="14"/>
  <c r="I166" i="14" s="1"/>
  <c r="F176" i="5" s="1"/>
  <c r="E167" i="14"/>
  <c r="I167" i="14" s="1"/>
  <c r="F129" i="5" s="1"/>
  <c r="E168" i="14"/>
  <c r="I168" i="14" s="1"/>
  <c r="F199" i="5" s="1"/>
  <c r="E169" i="14"/>
  <c r="I169" i="14" s="1"/>
  <c r="F215" i="5" s="1"/>
  <c r="E170" i="14"/>
  <c r="I170" i="14" s="1"/>
  <c r="F43" i="5" s="1"/>
  <c r="E171" i="14"/>
  <c r="I171" i="14" s="1"/>
  <c r="F202" i="5" s="1"/>
  <c r="E172" i="14"/>
  <c r="I172" i="14" s="1"/>
  <c r="F147" i="5" s="1"/>
  <c r="E173" i="14"/>
  <c r="I173" i="14" s="1"/>
  <c r="F206" i="5" s="1"/>
  <c r="E174" i="14"/>
  <c r="I174" i="14" s="1"/>
  <c r="F63" i="5" s="1"/>
  <c r="E175" i="14"/>
  <c r="I175" i="14" s="1"/>
  <c r="F103" i="5" s="1"/>
  <c r="E176" i="14"/>
  <c r="I176" i="14" s="1"/>
  <c r="F18" i="5" s="1"/>
  <c r="E177" i="14"/>
  <c r="I177" i="14" s="1"/>
  <c r="F142" i="5" s="1"/>
  <c r="E178" i="14"/>
  <c r="I178" i="14" s="1"/>
  <c r="F179" i="5" s="1"/>
  <c r="E179" i="14"/>
  <c r="I179" i="14" s="1"/>
  <c r="F247" i="5" s="1"/>
  <c r="E180" i="14"/>
  <c r="I180" i="14" s="1"/>
  <c r="F136" i="5" s="1"/>
  <c r="E181" i="14"/>
  <c r="I181" i="14" s="1"/>
  <c r="F224" i="5" s="1"/>
  <c r="E182" i="14"/>
  <c r="I182" i="14" s="1"/>
  <c r="F266" i="5" s="1"/>
  <c r="E183" i="14"/>
  <c r="I183" i="14" s="1"/>
  <c r="F11" i="5" s="1"/>
  <c r="E184" i="14"/>
  <c r="I184" i="14" s="1"/>
  <c r="F226" i="5" s="1"/>
  <c r="E185" i="14"/>
  <c r="I185" i="14" s="1"/>
  <c r="F58" i="5" s="1"/>
  <c r="E186" i="14"/>
  <c r="I186" i="14" s="1"/>
  <c r="F244" i="5" s="1"/>
  <c r="E187" i="14"/>
  <c r="I187" i="14" s="1"/>
  <c r="F219" i="5" s="1"/>
  <c r="E188" i="14"/>
  <c r="I188" i="14" s="1"/>
  <c r="F232" i="5" s="1"/>
  <c r="E189" i="14"/>
  <c r="I189" i="14" s="1"/>
  <c r="F101" i="5" s="1"/>
  <c r="E190" i="14"/>
  <c r="I190" i="14" s="1"/>
  <c r="F141" i="5" s="1"/>
  <c r="E191" i="14"/>
  <c r="I191" i="14" s="1"/>
  <c r="F38" i="5" s="1"/>
  <c r="E192" i="14"/>
  <c r="I192" i="14" s="1"/>
  <c r="F303" i="5" s="1"/>
  <c r="E193" i="14"/>
  <c r="I193" i="14" s="1"/>
  <c r="F238" i="5" s="1"/>
  <c r="E194" i="14"/>
  <c r="I194" i="14" s="1"/>
  <c r="F74" i="5" s="1"/>
  <c r="E195" i="14"/>
  <c r="I195" i="14" s="1"/>
  <c r="F297" i="5" s="1"/>
  <c r="E196" i="14"/>
  <c r="I196" i="14" s="1"/>
  <c r="F169" i="5" s="1"/>
  <c r="E197" i="14"/>
  <c r="I197" i="14" s="1"/>
  <c r="F291" i="5" s="1"/>
  <c r="E198" i="14"/>
  <c r="I198" i="14" s="1"/>
  <c r="F135" i="5" s="1"/>
  <c r="E199" i="14"/>
  <c r="I199" i="14" s="1"/>
  <c r="F56" i="5" s="1"/>
  <c r="E200" i="14"/>
  <c r="I200" i="14" s="1"/>
  <c r="F166" i="5" s="1"/>
  <c r="E201" i="14"/>
  <c r="I201" i="14" s="1"/>
  <c r="F148" i="5" s="1"/>
  <c r="E202" i="14"/>
  <c r="I202" i="14" s="1"/>
  <c r="F262" i="5" s="1"/>
  <c r="E203" i="14"/>
  <c r="I203" i="14" s="1"/>
  <c r="F280" i="5" s="1"/>
  <c r="E204" i="14"/>
  <c r="I204" i="14" s="1"/>
  <c r="F14" i="5" s="1"/>
  <c r="E205" i="14"/>
  <c r="I205" i="14" s="1"/>
  <c r="F223" i="5" s="1"/>
  <c r="E206" i="14"/>
  <c r="I206" i="14" s="1"/>
  <c r="F71" i="5" s="1"/>
  <c r="E207" i="14"/>
  <c r="I207" i="14" s="1"/>
  <c r="F220" i="5" s="1"/>
  <c r="E208" i="14"/>
  <c r="I208" i="14" s="1"/>
  <c r="F91" i="5" s="1"/>
  <c r="E209" i="14"/>
  <c r="I209" i="14" s="1"/>
  <c r="F140" i="5" s="1"/>
  <c r="E210" i="14"/>
  <c r="I210" i="14" s="1"/>
  <c r="F12" i="5" s="1"/>
  <c r="E211" i="14"/>
  <c r="I211" i="14" s="1"/>
  <c r="F80" i="5" s="1"/>
  <c r="E212" i="14"/>
  <c r="I212" i="14" s="1"/>
  <c r="F242" i="5" s="1"/>
  <c r="E213" i="14"/>
  <c r="I213" i="14" s="1"/>
  <c r="F31" i="5" s="1"/>
  <c r="E214" i="14"/>
  <c r="I214" i="14" s="1"/>
  <c r="F227" i="5" s="1"/>
  <c r="E215" i="14"/>
  <c r="I215" i="14" s="1"/>
  <c r="F204" i="5" s="1"/>
  <c r="E216" i="14"/>
  <c r="I216" i="14" s="1"/>
  <c r="F221" i="5" s="1"/>
  <c r="E217" i="14"/>
  <c r="I217" i="14" s="1"/>
  <c r="F243" i="5" s="1"/>
  <c r="E218" i="14"/>
  <c r="I218" i="14" s="1"/>
  <c r="F70" i="5" s="1"/>
  <c r="E219" i="14"/>
  <c r="I219" i="14" s="1"/>
  <c r="F19" i="5" s="1"/>
  <c r="E220" i="14"/>
  <c r="I220" i="14" s="1"/>
  <c r="F33" i="5" s="1"/>
  <c r="E221" i="14"/>
  <c r="I221" i="14" s="1"/>
  <c r="F218" i="5" s="1"/>
  <c r="E222" i="14"/>
  <c r="I222" i="14" s="1"/>
  <c r="F88" i="5" s="1"/>
  <c r="E223" i="14"/>
  <c r="I223" i="14" s="1"/>
  <c r="F143" i="5" s="1"/>
  <c r="E224" i="14"/>
  <c r="I224" i="14" s="1"/>
  <c r="F111" i="5" s="1"/>
  <c r="E225" i="14"/>
  <c r="I225" i="14" s="1"/>
  <c r="F177" i="5" s="1"/>
  <c r="E226" i="14"/>
  <c r="I226" i="14" s="1"/>
  <c r="F146" i="5" s="1"/>
  <c r="E227" i="14"/>
  <c r="I227" i="14" s="1"/>
  <c r="F190" i="5" s="1"/>
  <c r="E228" i="14"/>
  <c r="I228" i="14" s="1"/>
  <c r="F64" i="5" s="1"/>
  <c r="E229" i="14"/>
  <c r="I229" i="14" s="1"/>
  <c r="F216" i="5" s="1"/>
  <c r="E230" i="14"/>
  <c r="I230" i="14" s="1"/>
  <c r="F162" i="5" s="1"/>
  <c r="E231" i="14"/>
  <c r="I231" i="14" s="1"/>
  <c r="F77" i="5" s="1"/>
  <c r="E232" i="14"/>
  <c r="I232" i="14" s="1"/>
  <c r="F156" i="5" s="1"/>
  <c r="E233" i="14"/>
  <c r="I233" i="14" s="1"/>
  <c r="F35" i="5" s="1"/>
  <c r="E234" i="14"/>
  <c r="I234" i="14" s="1"/>
  <c r="F106" i="5" s="1"/>
  <c r="E235" i="14"/>
  <c r="I235" i="14" s="1"/>
  <c r="F225" i="5" s="1"/>
  <c r="E236" i="14"/>
  <c r="I236" i="14" s="1"/>
  <c r="F24" i="5" s="1"/>
  <c r="E237" i="14"/>
  <c r="I237" i="14" s="1"/>
  <c r="F180" i="5" s="1"/>
  <c r="E238" i="14"/>
  <c r="I238" i="14" s="1"/>
  <c r="F41" i="5" s="1"/>
  <c r="E239" i="14"/>
  <c r="I239" i="14" s="1"/>
  <c r="F125" i="5" s="1"/>
  <c r="E240" i="14"/>
  <c r="I240" i="14" s="1"/>
  <c r="F72" i="5" s="1"/>
  <c r="E241" i="14"/>
  <c r="I241" i="14" s="1"/>
  <c r="F271" i="5" s="1"/>
  <c r="E242" i="14"/>
  <c r="I242" i="14" s="1"/>
  <c r="F278" i="5" s="1"/>
  <c r="E243" i="14"/>
  <c r="I243" i="14" s="1"/>
  <c r="F207" i="5" s="1"/>
  <c r="E244" i="14"/>
  <c r="I244" i="14" s="1"/>
  <c r="F61" i="5" s="1"/>
  <c r="E245" i="14"/>
  <c r="I245" i="14" s="1"/>
  <c r="F279" i="5" s="1"/>
  <c r="E246" i="14"/>
  <c r="I246" i="14" s="1"/>
  <c r="F274" i="5" s="1"/>
  <c r="E247" i="14"/>
  <c r="I247" i="14" s="1"/>
  <c r="F20" i="5" s="1"/>
  <c r="E248" i="14"/>
  <c r="I248" i="14" s="1"/>
  <c r="F105" i="5" s="1"/>
  <c r="E249" i="14"/>
  <c r="I249" i="14" s="1"/>
  <c r="F96" i="5" s="1"/>
  <c r="E250" i="14"/>
  <c r="I250" i="14" s="1"/>
  <c r="F254" i="5" s="1"/>
  <c r="E251" i="14"/>
  <c r="I251" i="14" s="1"/>
  <c r="F222" i="5" s="1"/>
  <c r="E252" i="14"/>
  <c r="I252" i="14" s="1"/>
  <c r="F172" i="5" s="1"/>
  <c r="E253" i="14"/>
  <c r="I253" i="14" s="1"/>
  <c r="F282" i="5" s="1"/>
  <c r="E254" i="14"/>
  <c r="I254" i="14" s="1"/>
  <c r="F116" i="5" s="1"/>
  <c r="E255" i="14"/>
  <c r="I255" i="14" s="1"/>
  <c r="F307" i="5" s="1"/>
  <c r="E256" i="14"/>
  <c r="I256" i="14" s="1"/>
  <c r="F304" i="5" s="1"/>
  <c r="E257" i="14"/>
  <c r="I257" i="14" s="1"/>
  <c r="F286" i="5" s="1"/>
  <c r="E258" i="14"/>
  <c r="I258" i="14" s="1"/>
  <c r="F108" i="5" s="1"/>
  <c r="E259" i="14"/>
  <c r="I259" i="14" s="1"/>
  <c r="F39" i="5" s="1"/>
  <c r="E260" i="14"/>
  <c r="I260" i="14" s="1"/>
  <c r="F119" i="5" s="1"/>
  <c r="E261" i="14"/>
  <c r="I261" i="14" s="1"/>
  <c r="F310" i="5" s="1"/>
  <c r="E262" i="14"/>
  <c r="I262" i="14" s="1"/>
  <c r="F21" i="5" s="1"/>
  <c r="E263" i="14"/>
  <c r="I263" i="14" s="1"/>
  <c r="F75" i="5" s="1"/>
  <c r="E264" i="14"/>
  <c r="I264" i="14" s="1"/>
  <c r="F248" i="5" s="1"/>
  <c r="E265" i="14"/>
  <c r="I265" i="14" s="1"/>
  <c r="F131" i="5" s="1"/>
  <c r="E266" i="14"/>
  <c r="I266" i="14" s="1"/>
  <c r="F170" i="5" s="1"/>
  <c r="E267" i="14"/>
  <c r="I267" i="14" s="1"/>
  <c r="F228" i="5" s="1"/>
  <c r="E268" i="14"/>
  <c r="I268" i="14" s="1"/>
  <c r="F200" i="5" s="1"/>
  <c r="E269" i="14"/>
  <c r="I269" i="14" s="1"/>
  <c r="F137" i="5" s="1"/>
  <c r="E270" i="14"/>
  <c r="I270" i="14" s="1"/>
  <c r="F23" i="5" s="1"/>
  <c r="E271" i="14"/>
  <c r="I271" i="14" s="1"/>
  <c r="F171" i="5" s="1"/>
  <c r="E272" i="14"/>
  <c r="I272" i="14" s="1"/>
  <c r="F65" i="5" s="1"/>
  <c r="E273" i="14"/>
  <c r="I273" i="14" s="1"/>
  <c r="F25" i="5" s="1"/>
  <c r="E274" i="14"/>
  <c r="I274" i="14" s="1"/>
  <c r="F251" i="5" s="1"/>
  <c r="E275" i="14"/>
  <c r="I275" i="14" s="1"/>
  <c r="F313" i="5" s="1"/>
  <c r="E276" i="14"/>
  <c r="I276" i="14" s="1"/>
  <c r="F294" i="5" s="1"/>
  <c r="E277" i="14"/>
  <c r="I277" i="14" s="1"/>
  <c r="F130" i="5" s="1"/>
  <c r="E278" i="14"/>
  <c r="I278" i="14" s="1"/>
  <c r="F173" i="5" s="1"/>
  <c r="E279" i="14"/>
  <c r="I279" i="14" s="1"/>
  <c r="F152" i="5" s="1"/>
  <c r="E280" i="14"/>
  <c r="I280" i="14" s="1"/>
  <c r="F201" i="5" s="1"/>
  <c r="E281" i="14"/>
  <c r="I281" i="14" s="1"/>
  <c r="F273" i="5" s="1"/>
  <c r="E282" i="14"/>
  <c r="I282" i="14" s="1"/>
  <c r="F231" i="5" s="1"/>
  <c r="E283" i="14"/>
  <c r="I283" i="14" s="1"/>
  <c r="F79" i="5" s="1"/>
  <c r="E284" i="14"/>
  <c r="I284" i="14" s="1"/>
  <c r="F195" i="5" s="1"/>
  <c r="E285" i="14"/>
  <c r="I285" i="14" s="1"/>
  <c r="F22" i="5" s="1"/>
  <c r="E286" i="14"/>
  <c r="I286" i="14" s="1"/>
  <c r="F26" i="5" s="1"/>
  <c r="E287" i="14"/>
  <c r="I287" i="14" s="1"/>
  <c r="F150" i="5" s="1"/>
  <c r="E288" i="14"/>
  <c r="I288" i="14" s="1"/>
  <c r="F121" i="5" s="1"/>
  <c r="E289" i="14"/>
  <c r="I289" i="14" s="1"/>
  <c r="F27" i="5" s="1"/>
  <c r="E290" i="14"/>
  <c r="I290" i="14" s="1"/>
  <c r="F205" i="5" s="1"/>
  <c r="E291" i="14"/>
  <c r="I291" i="14" s="1"/>
  <c r="F44" i="5" s="1"/>
  <c r="E292" i="14"/>
  <c r="I292" i="14" s="1"/>
  <c r="F308" i="5" s="1"/>
  <c r="E293" i="14"/>
  <c r="I293" i="14" s="1"/>
  <c r="F112" i="5" s="1"/>
  <c r="E294" i="14"/>
  <c r="I294" i="14" s="1"/>
  <c r="F37" i="5" s="1"/>
  <c r="E295" i="14"/>
  <c r="I295" i="14" s="1"/>
  <c r="F95" i="5" s="1"/>
  <c r="E296" i="14"/>
  <c r="I296" i="14" s="1"/>
  <c r="F230" i="5" s="1"/>
  <c r="E297" i="14"/>
  <c r="I297" i="14" s="1"/>
  <c r="F145" i="5" s="1"/>
  <c r="E298" i="14"/>
  <c r="I298" i="14" s="1"/>
  <c r="F217" i="5" s="1"/>
  <c r="E299" i="14"/>
  <c r="I299" i="14" s="1"/>
  <c r="F40" i="5" s="1"/>
  <c r="E300" i="14"/>
  <c r="I300" i="14" s="1"/>
  <c r="F188" i="5" s="1"/>
  <c r="E301" i="14"/>
  <c r="I301" i="14" s="1"/>
  <c r="F113" i="5" s="1"/>
  <c r="E302" i="14"/>
  <c r="I302" i="14" s="1"/>
  <c r="F186" i="5" s="1"/>
  <c r="E303" i="14"/>
  <c r="I303" i="14" s="1"/>
  <c r="F62" i="5" s="1"/>
  <c r="E304" i="14"/>
  <c r="I304" i="14" s="1"/>
  <c r="F87" i="5" s="1"/>
  <c r="E305" i="14"/>
  <c r="I305" i="14" s="1"/>
  <c r="F157" i="5" s="1"/>
  <c r="E8" i="14"/>
  <c r="C8" i="14"/>
  <c r="C300" i="14"/>
  <c r="C301" i="14"/>
  <c r="C302" i="14"/>
  <c r="C303" i="14"/>
  <c r="C304" i="14"/>
  <c r="C305" i="14"/>
  <c r="C299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E307" i="14" l="1"/>
  <c r="I8" i="14"/>
  <c r="F193" i="5" s="1"/>
  <c r="F316" i="5" s="1"/>
  <c r="I8" i="15" l="1"/>
  <c r="D93" i="5"/>
  <c r="M130" i="18"/>
  <c r="M129" i="18"/>
  <c r="M128" i="18"/>
  <c r="M127" i="18"/>
  <c r="M123" i="18"/>
  <c r="D12" i="5"/>
  <c r="D16" i="5"/>
  <c r="D17" i="5"/>
  <c r="D19" i="5"/>
  <c r="D23" i="5"/>
  <c r="D24" i="5"/>
  <c r="D31" i="5"/>
  <c r="D36" i="5"/>
  <c r="D40" i="5"/>
  <c r="D45" i="5"/>
  <c r="D50" i="5"/>
  <c r="D54" i="5"/>
  <c r="D55" i="5"/>
  <c r="D56" i="5"/>
  <c r="D58" i="5"/>
  <c r="D62" i="5"/>
  <c r="D64" i="5"/>
  <c r="D66" i="5"/>
  <c r="D68" i="5"/>
  <c r="D70" i="5"/>
  <c r="D72" i="5"/>
  <c r="D73" i="5"/>
  <c r="D75" i="5"/>
  <c r="D76" i="5"/>
  <c r="D79" i="5"/>
  <c r="D80" i="5"/>
  <c r="D81" i="5"/>
  <c r="D85" i="5"/>
  <c r="D86" i="5"/>
  <c r="D87" i="5"/>
  <c r="D88" i="5"/>
  <c r="D89" i="5"/>
  <c r="D91" i="5"/>
  <c r="D94" i="5"/>
  <c r="D95" i="5"/>
  <c r="D98" i="5"/>
  <c r="D100" i="5"/>
  <c r="D102" i="5"/>
  <c r="D104" i="5"/>
  <c r="D108" i="5"/>
  <c r="D112" i="5"/>
  <c r="D115" i="5"/>
  <c r="D119" i="5"/>
  <c r="D125" i="5"/>
  <c r="D127" i="5"/>
  <c r="D128" i="5"/>
  <c r="D131" i="5"/>
  <c r="D133" i="5"/>
  <c r="D135" i="5"/>
  <c r="D137" i="5"/>
  <c r="D144" i="5"/>
  <c r="D148" i="5"/>
  <c r="D150" i="5"/>
  <c r="D151" i="5"/>
  <c r="D154" i="5"/>
  <c r="D158" i="5"/>
  <c r="D159" i="5"/>
  <c r="D160" i="5"/>
  <c r="D167" i="5"/>
  <c r="D168" i="5"/>
  <c r="D172" i="5"/>
  <c r="D174" i="5"/>
  <c r="D177" i="5"/>
  <c r="D178" i="5"/>
  <c r="D179" i="5"/>
  <c r="D181" i="5"/>
  <c r="D185" i="5"/>
  <c r="D189" i="5"/>
  <c r="D192" i="5"/>
  <c r="D193" i="5"/>
  <c r="D195" i="5"/>
  <c r="D197" i="5"/>
  <c r="D199" i="5"/>
  <c r="D200" i="5"/>
  <c r="D201" i="5"/>
  <c r="D203" i="5"/>
  <c r="D204" i="5"/>
  <c r="D208" i="5"/>
  <c r="D209" i="5"/>
  <c r="D213" i="5"/>
  <c r="D217" i="5"/>
  <c r="D218" i="5"/>
  <c r="D219" i="5"/>
  <c r="D220" i="5"/>
  <c r="D221" i="5"/>
  <c r="D223" i="5"/>
  <c r="D225" i="5"/>
  <c r="D230" i="5"/>
  <c r="D231" i="5"/>
  <c r="D233" i="5"/>
  <c r="D237" i="5"/>
  <c r="D238" i="5"/>
  <c r="D246" i="5"/>
  <c r="D248" i="5"/>
  <c r="D251" i="5"/>
  <c r="D253" i="5"/>
  <c r="D254" i="5"/>
  <c r="D256" i="5"/>
  <c r="D257" i="5"/>
  <c r="D258" i="5"/>
  <c r="D260" i="5"/>
  <c r="D264" i="5"/>
  <c r="D268" i="5"/>
  <c r="D269" i="5"/>
  <c r="D271" i="5"/>
  <c r="D272" i="5"/>
  <c r="D274" i="5"/>
  <c r="D275" i="5"/>
  <c r="D278" i="5"/>
  <c r="D281" i="5"/>
  <c r="D282" i="5"/>
  <c r="D283" i="5"/>
  <c r="D288" i="5"/>
  <c r="D289" i="5"/>
  <c r="D291" i="5"/>
  <c r="D295" i="5"/>
  <c r="D297" i="5"/>
  <c r="D298" i="5"/>
  <c r="D301" i="5"/>
  <c r="D11" i="5"/>
  <c r="I130" i="18" l="1"/>
  <c r="M185" i="1"/>
  <c r="M136" i="1" l="1"/>
  <c r="M218" i="1"/>
  <c r="V310" i="1"/>
  <c r="T12" i="5" l="1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V296" i="5" s="1"/>
  <c r="T297" i="5"/>
  <c r="V297" i="5" s="1"/>
  <c r="T298" i="5"/>
  <c r="V298" i="5" s="1"/>
  <c r="T299" i="5"/>
  <c r="V299" i="5" s="1"/>
  <c r="T300" i="5"/>
  <c r="V300" i="5" s="1"/>
  <c r="T301" i="5"/>
  <c r="V301" i="5" s="1"/>
  <c r="T302" i="5"/>
  <c r="V302" i="5" s="1"/>
  <c r="T303" i="5"/>
  <c r="V303" i="5" s="1"/>
  <c r="T304" i="5"/>
  <c r="V304" i="5" s="1"/>
  <c r="T305" i="5"/>
  <c r="V305" i="5" s="1"/>
  <c r="T306" i="5"/>
  <c r="V306" i="5" s="1"/>
  <c r="T307" i="5"/>
  <c r="V307" i="5" s="1"/>
  <c r="T308" i="5"/>
  <c r="V308" i="5" s="1"/>
  <c r="T309" i="5"/>
  <c r="V309" i="5" s="1"/>
  <c r="T310" i="5"/>
  <c r="V310" i="5" s="1"/>
  <c r="T311" i="5"/>
  <c r="V311" i="5" s="1"/>
  <c r="T312" i="5"/>
  <c r="V312" i="5" s="1"/>
  <c r="T313" i="5"/>
  <c r="V313" i="5" s="1"/>
  <c r="T314" i="5"/>
  <c r="V314" i="5" s="1"/>
  <c r="T315" i="5"/>
  <c r="V315" i="5" s="1"/>
  <c r="T11" i="5"/>
  <c r="N316" i="5"/>
  <c r="R316" i="5"/>
  <c r="P316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T316" i="5" l="1"/>
  <c r="O307" i="14" l="1"/>
  <c r="M10" i="18" l="1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4" i="18"/>
  <c r="M125" i="18"/>
  <c r="M126" i="18"/>
  <c r="K130" i="18" l="1"/>
  <c r="N310" i="1" l="1"/>
  <c r="F310" i="1"/>
  <c r="H310" i="1"/>
  <c r="K310" i="1"/>
  <c r="T310" i="1"/>
  <c r="M307" i="14" l="1"/>
  <c r="G307" i="14"/>
  <c r="O290" i="15"/>
  <c r="M290" i="15"/>
  <c r="G290" i="15"/>
  <c r="E290" i="15"/>
  <c r="Q285" i="15"/>
  <c r="Q286" i="15"/>
  <c r="Q287" i="15"/>
  <c r="Q288" i="15"/>
  <c r="Q289" i="15"/>
  <c r="I285" i="15"/>
  <c r="I286" i="15"/>
  <c r="I287" i="15"/>
  <c r="I288" i="15"/>
  <c r="I289" i="15"/>
  <c r="G11" i="13"/>
  <c r="G10" i="13"/>
  <c r="G9" i="13"/>
  <c r="S127" i="18"/>
  <c r="S128" i="18"/>
  <c r="S129" i="18"/>
  <c r="Q130" i="18"/>
  <c r="O130" i="18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C6" i="8"/>
  <c r="C7" i="7"/>
  <c r="C7" i="6"/>
  <c r="D7" i="5"/>
  <c r="J292" i="5"/>
  <c r="M10" i="13"/>
  <c r="M9" i="18"/>
  <c r="X11" i="1" l="1"/>
  <c r="C14" i="2"/>
  <c r="E14" i="2"/>
  <c r="G14" i="2"/>
  <c r="S114" i="18" l="1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Q180" i="15" l="1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J293" i="5"/>
  <c r="J294" i="5"/>
  <c r="V292" i="5"/>
  <c r="V293" i="5"/>
  <c r="V294" i="5"/>
  <c r="V295" i="5"/>
  <c r="J295" i="5" l="1"/>
  <c r="X293" i="1"/>
  <c r="X294" i="1"/>
  <c r="D316" i="5" l="1"/>
  <c r="E6" i="8"/>
  <c r="G7" i="7"/>
  <c r="K7" i="6"/>
  <c r="N7" i="5"/>
  <c r="S113" i="18"/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8" i="1"/>
  <c r="X77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4" i="1"/>
  <c r="X263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310" i="1" l="1"/>
  <c r="C11" i="8" l="1"/>
  <c r="G8" i="13"/>
  <c r="M8" i="13"/>
  <c r="A3" i="6" l="1"/>
  <c r="I9" i="7" l="1"/>
  <c r="E9" i="7"/>
  <c r="Q307" i="14" l="1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H316" i="5" s="1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S70" i="18"/>
  <c r="S62" i="18"/>
  <c r="S38" i="18"/>
  <c r="S55" i="18"/>
  <c r="S68" i="18"/>
  <c r="S103" i="18"/>
  <c r="S90" i="18"/>
  <c r="S14" i="18"/>
  <c r="S74" i="18"/>
  <c r="S82" i="18"/>
  <c r="S72" i="18"/>
  <c r="S89" i="18"/>
  <c r="S10" i="18"/>
  <c r="S54" i="18"/>
  <c r="S87" i="18"/>
  <c r="S34" i="18"/>
  <c r="S67" i="18"/>
  <c r="S42" i="18"/>
  <c r="S43" i="18"/>
  <c r="S97" i="18"/>
  <c r="S60" i="18"/>
  <c r="S24" i="18"/>
  <c r="S23" i="18"/>
  <c r="S52" i="18"/>
  <c r="S21" i="18"/>
  <c r="S33" i="18"/>
  <c r="S13" i="18"/>
  <c r="I11" i="2"/>
  <c r="I12" i="2"/>
  <c r="I13" i="2"/>
  <c r="I10" i="2"/>
  <c r="A3" i="17"/>
  <c r="A3" i="2"/>
  <c r="A3" i="11" s="1"/>
  <c r="I307" i="14" l="1"/>
  <c r="K10" i="2"/>
  <c r="I14" i="2"/>
  <c r="I158" i="15"/>
  <c r="I290" i="15" s="1"/>
  <c r="M9" i="13" l="1"/>
  <c r="M11" i="13"/>
  <c r="G12" i="13"/>
  <c r="K11" i="2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K12" i="13"/>
  <c r="I12" i="13"/>
  <c r="E12" i="13"/>
  <c r="C12" i="13"/>
  <c r="S78" i="18"/>
  <c r="S20" i="18"/>
  <c r="S12" i="18"/>
  <c r="S44" i="18"/>
  <c r="S36" i="18"/>
  <c r="S41" i="18"/>
  <c r="S84" i="18"/>
  <c r="S16" i="18"/>
  <c r="S46" i="18"/>
  <c r="S35" i="18"/>
  <c r="S111" i="18"/>
  <c r="S88" i="18"/>
  <c r="S58" i="18"/>
  <c r="S64" i="18"/>
  <c r="S81" i="18"/>
  <c r="S56" i="18"/>
  <c r="S75" i="18"/>
  <c r="S40" i="18"/>
  <c r="S101" i="18"/>
  <c r="S28" i="18"/>
  <c r="S31" i="18"/>
  <c r="S108" i="18"/>
  <c r="S32" i="18"/>
  <c r="S65" i="18"/>
  <c r="S27" i="18"/>
  <c r="S85" i="18"/>
  <c r="S11" i="18"/>
  <c r="S92" i="18"/>
  <c r="S19" i="18"/>
  <c r="S22" i="18"/>
  <c r="S83" i="18"/>
  <c r="S18" i="18"/>
  <c r="S69" i="18"/>
  <c r="S105" i="18"/>
  <c r="S17" i="18"/>
  <c r="S76" i="18"/>
  <c r="S79" i="18"/>
  <c r="S15" i="18"/>
  <c r="S104" i="18"/>
  <c r="S112" i="18"/>
  <c r="S98" i="18"/>
  <c r="S102" i="18"/>
  <c r="S94" i="18"/>
  <c r="S50" i="18"/>
  <c r="S95" i="18"/>
  <c r="S29" i="18"/>
  <c r="S9" i="18"/>
  <c r="S59" i="18"/>
  <c r="S106" i="18"/>
  <c r="S99" i="18"/>
  <c r="S39" i="18"/>
  <c r="S25" i="18"/>
  <c r="S37" i="18"/>
  <c r="S109" i="18"/>
  <c r="S63" i="18"/>
  <c r="S51" i="18"/>
  <c r="S100" i="18"/>
  <c r="S53" i="18"/>
  <c r="S86" i="18"/>
  <c r="S93" i="18"/>
  <c r="S49" i="18"/>
  <c r="S73" i="18"/>
  <c r="S96" i="18"/>
  <c r="S48" i="18"/>
  <c r="S47" i="18"/>
  <c r="S61" i="18"/>
  <c r="S107" i="18"/>
  <c r="S91" i="18"/>
  <c r="S110" i="18"/>
  <c r="S77" i="18"/>
  <c r="S45" i="18"/>
  <c r="S66" i="18"/>
  <c r="S80" i="18"/>
  <c r="S71" i="18"/>
  <c r="S57" i="18"/>
  <c r="S26" i="18"/>
  <c r="S30" i="18"/>
  <c r="J26" i="5"/>
  <c r="J21" i="5"/>
  <c r="J209" i="5"/>
  <c r="J198" i="5"/>
  <c r="J150" i="5"/>
  <c r="J200" i="5"/>
  <c r="J274" i="5"/>
  <c r="J18" i="5"/>
  <c r="J158" i="5"/>
  <c r="J260" i="5"/>
  <c r="J157" i="5"/>
  <c r="J111" i="5"/>
  <c r="J203" i="5"/>
  <c r="J147" i="5"/>
  <c r="J279" i="5"/>
  <c r="J126" i="5"/>
  <c r="J166" i="5"/>
  <c r="J289" i="5"/>
  <c r="J285" i="5"/>
  <c r="J133" i="5"/>
  <c r="J145" i="5"/>
  <c r="J115" i="5"/>
  <c r="J205" i="5"/>
  <c r="J243" i="5"/>
  <c r="J129" i="5"/>
  <c r="J75" i="5"/>
  <c r="J168" i="5"/>
  <c r="J123" i="5"/>
  <c r="J95" i="5"/>
  <c r="J197" i="5"/>
  <c r="J32" i="5"/>
  <c r="J236" i="5"/>
  <c r="J284" i="5"/>
  <c r="J246" i="5"/>
  <c r="J23" i="5"/>
  <c r="J247" i="5"/>
  <c r="J136" i="5"/>
  <c r="J245" i="5"/>
  <c r="J179" i="5"/>
  <c r="J181" i="5"/>
  <c r="J270" i="5"/>
  <c r="J74" i="5"/>
  <c r="J63" i="5"/>
  <c r="J78" i="5"/>
  <c r="J31" i="5"/>
  <c r="J43" i="5"/>
  <c r="J163" i="5"/>
  <c r="J71" i="5"/>
  <c r="J169" i="5"/>
  <c r="J259" i="5"/>
  <c r="J153" i="5"/>
  <c r="J139" i="5"/>
  <c r="J138" i="5"/>
  <c r="J222" i="5"/>
  <c r="J212" i="5"/>
  <c r="J29" i="5"/>
  <c r="J99" i="5"/>
  <c r="J288" i="5"/>
  <c r="J237" i="5"/>
  <c r="J24" i="5"/>
  <c r="J49" i="5"/>
  <c r="I11" i="7"/>
  <c r="E10" i="7"/>
  <c r="J12" i="5"/>
  <c r="J13" i="5"/>
  <c r="J14" i="5"/>
  <c r="J15" i="5"/>
  <c r="J16" i="5"/>
  <c r="J17" i="5"/>
  <c r="J19" i="5"/>
  <c r="J20" i="5"/>
  <c r="J22" i="5"/>
  <c r="J25" i="5"/>
  <c r="J27" i="5"/>
  <c r="J28" i="5"/>
  <c r="J30" i="5"/>
  <c r="J34" i="5"/>
  <c r="J35" i="5"/>
  <c r="J36" i="5"/>
  <c r="J37" i="5"/>
  <c r="J38" i="5"/>
  <c r="J39" i="5"/>
  <c r="J40" i="5"/>
  <c r="J41" i="5"/>
  <c r="J42" i="5"/>
  <c r="J44" i="5"/>
  <c r="J45" i="5"/>
  <c r="J46" i="5"/>
  <c r="J47" i="5"/>
  <c r="J48" i="5"/>
  <c r="J50" i="5"/>
  <c r="J52" i="5"/>
  <c r="J53" i="5"/>
  <c r="J54" i="5"/>
  <c r="J55" i="5"/>
  <c r="J56" i="5"/>
  <c r="J57" i="5"/>
  <c r="J59" i="5"/>
  <c r="J60" i="5"/>
  <c r="J61" i="5"/>
  <c r="J62" i="5"/>
  <c r="J64" i="5"/>
  <c r="J65" i="5"/>
  <c r="J66" i="5"/>
  <c r="J67" i="5"/>
  <c r="J68" i="5"/>
  <c r="J69" i="5"/>
  <c r="J70" i="5"/>
  <c r="J72" i="5"/>
  <c r="J73" i="5"/>
  <c r="J76" i="5"/>
  <c r="J77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6" i="5"/>
  <c r="J97" i="5"/>
  <c r="J98" i="5"/>
  <c r="J100" i="5"/>
  <c r="J101" i="5"/>
  <c r="J102" i="5"/>
  <c r="J103" i="5"/>
  <c r="J104" i="5"/>
  <c r="J105" i="5"/>
  <c r="J106" i="5"/>
  <c r="J107" i="5"/>
  <c r="J108" i="5"/>
  <c r="J109" i="5"/>
  <c r="J110" i="5"/>
  <c r="J112" i="5"/>
  <c r="J113" i="5"/>
  <c r="J114" i="5"/>
  <c r="J116" i="5"/>
  <c r="J117" i="5"/>
  <c r="J118" i="5"/>
  <c r="J119" i="5"/>
  <c r="J120" i="5"/>
  <c r="J121" i="5"/>
  <c r="J122" i="5"/>
  <c r="J124" i="5"/>
  <c r="J125" i="5"/>
  <c r="J127" i="5"/>
  <c r="J128" i="5"/>
  <c r="J130" i="5"/>
  <c r="J131" i="5"/>
  <c r="J132" i="5"/>
  <c r="J134" i="5"/>
  <c r="J135" i="5"/>
  <c r="J137" i="5"/>
  <c r="J140" i="5"/>
  <c r="J141" i="5"/>
  <c r="J142" i="5"/>
  <c r="J143" i="5"/>
  <c r="J144" i="5"/>
  <c r="J146" i="5"/>
  <c r="J148" i="5"/>
  <c r="J149" i="5"/>
  <c r="J151" i="5"/>
  <c r="J152" i="5"/>
  <c r="J154" i="5"/>
  <c r="J155" i="5"/>
  <c r="J156" i="5"/>
  <c r="J159" i="5"/>
  <c r="J160" i="5"/>
  <c r="J161" i="5"/>
  <c r="J162" i="5"/>
  <c r="J164" i="5"/>
  <c r="J165" i="5"/>
  <c r="J167" i="5"/>
  <c r="J170" i="5"/>
  <c r="J171" i="5"/>
  <c r="J172" i="5"/>
  <c r="J173" i="5"/>
  <c r="J174" i="5"/>
  <c r="J175" i="5"/>
  <c r="J176" i="5"/>
  <c r="J177" i="5"/>
  <c r="J178" i="5"/>
  <c r="J180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9" i="5"/>
  <c r="J201" i="5"/>
  <c r="J202" i="5"/>
  <c r="J204" i="5"/>
  <c r="J206" i="5"/>
  <c r="J207" i="5"/>
  <c r="J208" i="5"/>
  <c r="J210" i="5"/>
  <c r="J211" i="5"/>
  <c r="J213" i="5"/>
  <c r="J214" i="5"/>
  <c r="J215" i="5"/>
  <c r="J216" i="5"/>
  <c r="J217" i="5"/>
  <c r="J218" i="5"/>
  <c r="J219" i="5"/>
  <c r="J220" i="5"/>
  <c r="J221" i="5"/>
  <c r="J223" i="5"/>
  <c r="J225" i="5"/>
  <c r="J226" i="5"/>
  <c r="J227" i="5"/>
  <c r="J228" i="5"/>
  <c r="J229" i="5"/>
  <c r="J230" i="5"/>
  <c r="J231" i="5"/>
  <c r="J232" i="5"/>
  <c r="J233" i="5"/>
  <c r="J234" i="5"/>
  <c r="J235" i="5"/>
  <c r="J238" i="5"/>
  <c r="J239" i="5"/>
  <c r="J240" i="5"/>
  <c r="J241" i="5"/>
  <c r="J242" i="5"/>
  <c r="J244" i="5"/>
  <c r="J248" i="5"/>
  <c r="J249" i="5"/>
  <c r="J250" i="5"/>
  <c r="J251" i="5"/>
  <c r="J252" i="5"/>
  <c r="J253" i="5"/>
  <c r="J254" i="5"/>
  <c r="J255" i="5"/>
  <c r="J256" i="5"/>
  <c r="J257" i="5"/>
  <c r="J258" i="5"/>
  <c r="J261" i="5"/>
  <c r="J262" i="5"/>
  <c r="J263" i="5"/>
  <c r="J264" i="5"/>
  <c r="J265" i="5"/>
  <c r="J266" i="5"/>
  <c r="J267" i="5"/>
  <c r="J268" i="5"/>
  <c r="J269" i="5"/>
  <c r="J271" i="5"/>
  <c r="J272" i="5"/>
  <c r="J273" i="5"/>
  <c r="J275" i="5"/>
  <c r="J276" i="5"/>
  <c r="J277" i="5"/>
  <c r="J278" i="5"/>
  <c r="J280" i="5"/>
  <c r="J281" i="5"/>
  <c r="J282" i="5"/>
  <c r="J283" i="5"/>
  <c r="J286" i="5"/>
  <c r="J287" i="5"/>
  <c r="J290" i="5"/>
  <c r="J291" i="5"/>
  <c r="J11" i="5"/>
  <c r="R9" i="20"/>
  <c r="Q9" i="20"/>
  <c r="O9" i="20"/>
  <c r="M9" i="20"/>
  <c r="K9" i="20"/>
  <c r="I9" i="20"/>
  <c r="S8" i="20"/>
  <c r="O6" i="20"/>
  <c r="I6" i="20"/>
  <c r="A3" i="20"/>
  <c r="S130" i="18" l="1"/>
  <c r="Q290" i="15"/>
  <c r="K14" i="2"/>
  <c r="J58" i="5"/>
  <c r="J33" i="5"/>
  <c r="M12" i="13"/>
  <c r="I12" i="7"/>
  <c r="I10" i="7"/>
  <c r="I13" i="7" s="1"/>
  <c r="E11" i="7"/>
  <c r="E13" i="7" s="1"/>
  <c r="E12" i="7"/>
  <c r="J51" i="5"/>
  <c r="S9" i="20"/>
  <c r="E11" i="8"/>
  <c r="J224" i="5" l="1"/>
  <c r="J316" i="5" l="1"/>
  <c r="L316" i="5"/>
  <c r="B3" i="5"/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44" i="5" l="1"/>
  <c r="C6" i="15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I10" i="11" s="1"/>
  <c r="C12" i="6"/>
  <c r="I11" i="6"/>
  <c r="Q11" i="6"/>
  <c r="V11" i="5" l="1"/>
  <c r="V316" i="5" s="1"/>
  <c r="E8" i="11" l="1"/>
  <c r="I8" i="11" l="1"/>
  <c r="E12" i="11"/>
  <c r="A3" i="18"/>
  <c r="A3" i="15" l="1"/>
  <c r="Q12" i="6" l="1"/>
  <c r="O12" i="6"/>
  <c r="E9" i="11" l="1"/>
  <c r="M12" i="6"/>
  <c r="I9" i="11" l="1"/>
  <c r="I12" i="11" s="1"/>
  <c r="XEB290" i="15"/>
  <c r="XEX290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X198" i="5" l="1"/>
  <c r="XEZ30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9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<sst xmlns="http://schemas.openxmlformats.org/spreadsheetml/2006/main" count="1656" uniqueCount="446">
  <si>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</si>
  <si>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</si>
  <si>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</si>
  <si>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</si>
  <si>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</si>
  <si>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</si>
  <si>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</si>
  <si>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</si>
  <si>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</si>
  <si>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</si>
  <si>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</si>
  <si>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</si>
  <si>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</si>
  <si>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</si>
  <si>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</si>
  <si>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</si>
  <si>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</si>
  <si>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</si>
  <si>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</si>
  <si>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</si>
  <si>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</si>
  <si>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</si>
  <si>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</si>
  <si>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</si>
  <si>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</si>
  <si>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</si>
  <si>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</si>
  <si>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</si>
  <si>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</si>
  <si>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</si>
  <si>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</si>
  <si>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</si>
  <si>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</si>
  <si>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</si>
  <si>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</si>
  <si>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</si>
  <si>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</si>
  <si>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</si>
  <si>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</si>
  <si>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</si>
  <si>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</si>
  <si>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</si>
  <si>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</si>
  <si>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</si>
  <si>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</si>
  <si>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</si>
  <si>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</si>
  <si>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</si>
  <si>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</si>
  <si>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</si>
  <si>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</si>
  <si>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</si>
  <si>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</si>
  <si>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</si>
  <si>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</si>
  <si>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</si>
  <si>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</si>
  <si>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</si>
  <si>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</si>
  <si>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</si>
  <si>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</si>
  <si>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</si>
  <si>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</si>
  <si>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</si>
  <si>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</si>
  <si>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</si>
  <si>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</si>
  <si>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</si>
  <si>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</si>
  <si>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</si>
  <si>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</si>
  <si>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</si>
  <si>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</si>
  <si>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</si>
  <si>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</si>
  <si>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</si>
  <si>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</si>
  <si>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</si>
  <si>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</si>
  <si>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</si>
  <si>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</si>
  <si>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</si>
  <si>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</si>
  <si>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</si>
  <si>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</si>
  <si>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</si>
  <si>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</si>
  <si>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</si>
  <si>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</si>
  <si>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</si>
  <si>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</si>
  <si>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</si>
  <si>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</si>
  <si>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</si>
  <si>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</si>
  <si>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</si>
  <si>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</si>
  <si>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</si>
  <si>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</si>
  <si>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</si>
  <si>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</si>
  <si>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</si>
  <si>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</si>
  <si>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</si>
  <si>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</si>
  <si>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</si>
  <si>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</si>
  <si>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</si>
  <si>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</si>
  <si>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</si>
  <si>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</si>
  <si>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</si>
  <si>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</si>
  <si>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</si>
  <si>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</si>
  <si>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</si>
  <si>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</si>
  <si>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</si>
  <si>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</si>
  <si>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</si>
  <si>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</si>
  <si>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</si>
  <si>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</si>
  <si>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</si>
  <si>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</si>
  <si>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</si>
  <si>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</si>
  <si>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</si>
  <si>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</si>
  <si>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</si>
  <si>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</si>
  <si>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</si>
  <si>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</si>
  <si>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</si>
  <si>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</si>
  <si>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</si>
  <si>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</si>
  <si>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</si>
  <si>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</si>
  <si>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</si>
  <si>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</si>
  <si>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</si>
  <si>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</si>
  <si>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</si>
  <si>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</si>
  <si>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</si>
  <si>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</si>
  <si>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</si>
  <si>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</si>
  <si>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</si>
  <si>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</si>
  <si>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</si>
  <si>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</si>
  <si>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</si>
  <si>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</si>
  <si>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</si>
  <si>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</si>
  <si>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</si>
  <si>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</si>
  <si>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</si>
  <si>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</si>
  <si>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</si>
  <si>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</si>
  <si>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</si>
  <si>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</si>
  <si>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</si>
  <si>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</si>
  <si>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</si>
  <si>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</si>
  <si>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</si>
  <si>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</si>
  <si>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</si>
  <si>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</si>
  <si>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</si>
  <si>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</si>
  <si>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</si>
  <si>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</si>
  <si>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</si>
  <si>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</si>
  <si>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</si>
  <si>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</si>
  <si>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</si>
  <si>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</si>
  <si>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</si>
  <si>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</si>
  <si>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</si>
  <si>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</si>
  <si>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</si>
  <si>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</si>
  <si>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</si>
  <si>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</si>
  <si>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</si>
  <si>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</si>
  <si>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</si>
  <si>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</si>
  <si>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</si>
  <si>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</si>
  <si>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</si>
  <si>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</si>
  <si>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</si>
  <si>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</si>
  <si>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</si>
  <si>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</si>
  <si>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</si>
  <si>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</si>
  <si>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</si>
  <si>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</si>
  <si>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</si>
  <si>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</si>
  <si>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</si>
  <si>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</si>
  <si>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</si>
  <si>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</si>
  <si>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</si>
  <si>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</si>
  <si>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</si>
  <si>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</si>
  <si>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</si>
  <si>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</si>
  <si>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</si>
  <si>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</si>
  <si>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</si>
  <si>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</si>
  <si>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</si>
  <si>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</si>
  <si>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</si>
  <si>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</si>
  <si>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</si>
  <si>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</si>
  <si>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</si>
  <si>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</si>
  <si>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</si>
  <si>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</si>
  <si>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</si>
  <si>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</si>
  <si>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</si>
  <si>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</si>
  <si>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</si>
  <si>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</si>
  <si>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</si>
  <si>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</si>
  <si>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</si>
  <si>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</si>
  <si>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</si>
  <si>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</si>
  <si>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</si>
  <si>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</si>
  <si>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</si>
  <si>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</si>
  <si>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</si>
  <si>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</si>
  <si>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</si>
  <si>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</si>
  <si>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</si>
  <si>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</si>
  <si>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</si>
  <si>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</si>
  <si>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</si>
  <si>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</si>
  <si>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</si>
  <si>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</si>
  <si>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</si>
  <si>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</si>
  <si>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</si>
  <si>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</si>
  <si>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</si>
  <si>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</si>
  <si>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</si>
  <si>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</si>
  <si>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</si>
  <si>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</si>
  <si>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</si>
  <si>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</si>
  <si>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</si>
  <si>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</si>
  <si>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</si>
  <si>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</si>
  <si>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</si>
  <si>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</si>
  <si>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</si>
  <si>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</si>
  <si>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</si>
  <si>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</si>
  <si>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</si>
  <si>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</si>
  <si>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</si>
  <si>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</si>
  <si>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</si>
  <si>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</si>
  <si>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</si>
  <si>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</si>
  <si>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</si>
  <si>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</si>
  <si>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</si>
  <si>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</si>
  <si>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</si>
  <si>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</si>
  <si>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</si>
  <si>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</si>
  <si>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</si>
  <si>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</si>
  <si>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</si>
  <si>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</si>
  <si>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</si>
  <si>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</si>
  <si>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</si>
  <si>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</si>
  <si>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</si>
  <si>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</si>
  <si>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</si>
  <si>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</si>
  <si>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</si>
  <si>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</si>
  <si>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</si>
  <si>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</si>
  <si>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</si>
  <si>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</si>
  <si>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</si>
  <si>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</si>
  <si>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</si>
  <si>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</si>
  <si>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</si>
  <si>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</si>
  <si>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</si>
  <si>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</si>
  <si>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</si>
  <si>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</si>
  <si>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</si>
  <si>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</si>
  <si>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</si>
  <si>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</si>
  <si>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</si>
  <si>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</si>
  <si>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</si>
  <si>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</si>
  <si>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</si>
  <si>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</si>
  <si>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</si>
  <si>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</si>
  <si>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</si>
  <si>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</si>
  <si>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</si>
  <si>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</si>
  <si>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</si>
  <si>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</si>
  <si>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</si>
  <si>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</si>
  <si>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</si>
  <si>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</si>
  <si>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</si>
  <si>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</si>
  <si>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</si>
  <si>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</si>
  <si>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</si>
  <si>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</si>
  <si>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</si>
  <si>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</si>
  <si>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</si>
  <si>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</si>
  <si>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</si>
  <si>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</si>
  <si>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</si>
  <si>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</si>
  <si>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</si>
  <si>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</si>
  <si>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</si>
  <si>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</si>
  <si>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</si>
  <si>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</si>
  <si>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</si>
  <si>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</si>
  <si>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</si>
  <si>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برای ماه منتهی به 1403/04/31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</si>
  <si>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</si>
  <si>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</si>
  <si>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</si>
  <si>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</si>
  <si>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</si>
  <si>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</si>
  <si>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</si>
  <si>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</si>
  <si>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</si>
  <si>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</si>
  <si>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</si>
  <si>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</si>
  <si>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</si>
  <si>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</si>
  <si>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</si>
  <si>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</si>
  <si>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</si>
  <si>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</si>
  <si>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</si>
  <si>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</si>
  <si>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</si>
  <si>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</si>
  <si>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</si>
  <si>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</si>
  <si>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</si>
  <si>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</si>
  <si>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</si>
  <si>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</si>
  <si>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</si>
  <si>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1403/05/31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</si>
  <si>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</si>
  <si>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</si>
  <si>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</si>
  <si>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</si>
  <si>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</si>
  <si>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</si>
  <si>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</si>
  <si>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</si>
  <si>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</si>
  <si>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</si>
  <si>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</si>
  <si>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</si>
  <si>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دارایی ها</t>
  </si>
  <si>
    <t>منتهی به 1403/06/31</t>
  </si>
  <si>
    <t>برای ماه منتهی به 1403/06/31</t>
  </si>
  <si>
    <t>1403/06/31</t>
  </si>
  <si>
    <t>طی شهریور  ماه</t>
  </si>
  <si>
    <t>از ابتدای سال مالی تا پایان شهریور ماه</t>
  </si>
  <si>
    <t>طی شهریور ماه</t>
  </si>
  <si>
    <t>کشت و صنعت شریف آباد (زشریف)</t>
  </si>
  <si>
    <t>گروه مالی داتام (داتام)</t>
  </si>
  <si>
    <t>محورسازان (خوساز)</t>
  </si>
  <si>
    <t>نوش مازندران (غنوش)</t>
  </si>
  <si>
    <t>درخشان تهران (پدرخش)</t>
  </si>
  <si>
    <t>بیسکویت گرجی (غگرجی)</t>
  </si>
  <si>
    <t>پارس الکتریک (لپارس)</t>
  </si>
  <si>
    <t>پگاه آذربایجان (غشاذر)</t>
  </si>
  <si>
    <t>سر. امید (وامید)</t>
  </si>
  <si>
    <t>آلومراد (فمراد)</t>
  </si>
  <si>
    <t>بین المللی محصولات پارس (شپارس)</t>
  </si>
  <si>
    <t>روز دارو (دروز)</t>
  </si>
  <si>
    <t>شیمیایی سینا (شسینا)</t>
  </si>
  <si>
    <t>تامین ماسه ریخته گری (کماسه)</t>
  </si>
  <si>
    <t>سر. اعتبار ایران (واعتبار)</t>
  </si>
  <si>
    <t>مهرکام پارس (خمهر)</t>
  </si>
  <si>
    <t>خوراک دام پارس (غدام)</t>
  </si>
  <si>
    <t>شیمیایی فارس (شفارس)</t>
  </si>
  <si>
    <t>تامین سرمایه لوتوس پارسیان (حق تقدم) (لوتوسح)</t>
  </si>
  <si>
    <t>تکمیلی پتروشیمی خلیج فارس (پترول)</t>
  </si>
  <si>
    <t>1403/06/17</t>
  </si>
  <si>
    <t>1403/06/11</t>
  </si>
  <si>
    <t>1403/06/18</t>
  </si>
  <si>
    <t>1403/06/28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</si>
</sst>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14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0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12"/>
      <color theme="2" tint="-0.89999084444715716"/>
      <name val="B Nazanin"/>
      <charset val="178"/>
    </font>
    <font>
      <sz val="14"/>
      <color rgb="FFFF0000"/>
      <name val="B Mitra"/>
      <charset val="178"/>
    </font>
    <font>
      <sz val="20"/>
      <name val="B Mitra"/>
      <charset val="178"/>
    </font>
    <font>
      <b/>
      <sz val="14"/>
      <color theme="1"/>
      <name val="B Mitra"/>
      <charset val="178"/>
    </font>
    <font>
      <sz val="9"/>
      <color theme="1"/>
      <name val="WYekan"/>
      <charset val="178"/>
    </font>
    <font>
      <sz val="2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5" fillId="0" borderId="0" xfId="1" applyNumberFormat="1" applyFont="1" applyFill="1" applyBorder="1" applyAlignment="1">
      <alignment vertical="center" wrapText="1"/>
    </xf>
    <xf numFmtId="3" fontId="26" fillId="0" borderId="0" xfId="0" applyNumberFormat="1" applyFont="1"/>
    <xf numFmtId="165" fontId="29" fillId="0" borderId="0" xfId="1" applyNumberFormat="1" applyFont="1" applyFill="1" applyAlignment="1">
      <alignment vertic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165" fontId="9" fillId="0" borderId="0" xfId="1" applyNumberFormat="1" applyFont="1" applyFill="1" applyBorder="1" applyAlignment="1">
      <alignment vertical="center" wrapText="1"/>
    </xf>
    <xf numFmtId="165" fontId="31" fillId="0" borderId="0" xfId="1" applyNumberFormat="1" applyFont="1" applyFill="1" applyAlignment="1">
      <alignment horizontal="center" vertical="center"/>
    </xf>
    <xf numFmtId="165" fontId="31" fillId="0" borderId="0" xfId="1" applyNumberFormat="1" applyFont="1" applyFill="1" applyAlignment="1">
      <alignment vertical="center"/>
    </xf>
    <xf numFmtId="10" fontId="31" fillId="0" borderId="0" xfId="2" applyNumberFormat="1" applyFont="1" applyFill="1" applyAlignment="1">
      <alignment horizontal="center" vertical="center"/>
    </xf>
    <xf numFmtId="0" fontId="34" fillId="0" borderId="0" xfId="0" applyFont="1"/>
    <xf numFmtId="165" fontId="31" fillId="0" borderId="0" xfId="1" applyNumberFormat="1" applyFont="1" applyFill="1" applyAlignment="1">
      <alignment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165" fontId="38" fillId="0" borderId="1" xfId="1" applyNumberFormat="1" applyFont="1" applyFill="1" applyBorder="1"/>
    <xf numFmtId="165" fontId="37" fillId="0" borderId="1" xfId="1" applyNumberFormat="1" applyFont="1" applyFill="1" applyBorder="1" applyAlignment="1">
      <alignment horizontal="center" vertical="center" wrapText="1" readingOrder="2"/>
    </xf>
    <xf numFmtId="165" fontId="38" fillId="0" borderId="0" xfId="1" applyNumberFormat="1" applyFont="1" applyFill="1" applyBorder="1" applyAlignment="1">
      <alignment horizontal="center" vertical="center" readingOrder="2"/>
    </xf>
    <xf numFmtId="0" fontId="38" fillId="0" borderId="0" xfId="0" applyFont="1" applyAlignment="1">
      <alignment horizontal="center"/>
    </xf>
    <xf numFmtId="165" fontId="38" fillId="0" borderId="0" xfId="1" applyNumberFormat="1" applyFont="1" applyFill="1" applyBorder="1" applyAlignment="1">
      <alignment horizontal="center" vertical="center"/>
    </xf>
    <xf numFmtId="165" fontId="38" fillId="0" borderId="0" xfId="1" applyNumberFormat="1" applyFont="1" applyFill="1" applyBorder="1"/>
    <xf numFmtId="165" fontId="38" fillId="0" borderId="0" xfId="1" applyNumberFormat="1" applyFont="1" applyFill="1"/>
    <xf numFmtId="10" fontId="38" fillId="0" borderId="0" xfId="2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Alignment="1">
      <alignment vertical="center"/>
    </xf>
    <xf numFmtId="165" fontId="38" fillId="0" borderId="2" xfId="1" applyNumberFormat="1" applyFont="1" applyFill="1" applyBorder="1" applyAlignment="1">
      <alignment horizontal="center" vertical="center" readingOrder="2"/>
    </xf>
    <xf numFmtId="10" fontId="38" fillId="0" borderId="8" xfId="2" applyNumberFormat="1" applyFont="1" applyFill="1" applyBorder="1" applyAlignment="1">
      <alignment horizontal="center" vertical="center"/>
    </xf>
    <xf numFmtId="165" fontId="39" fillId="0" borderId="0" xfId="1" applyNumberFormat="1" applyFont="1" applyFill="1"/>
    <xf numFmtId="0" fontId="37" fillId="0" borderId="0" xfId="0" applyFont="1" applyAlignment="1">
      <alignment horizontal="right" vertical="center" readingOrder="2"/>
    </xf>
    <xf numFmtId="0" fontId="37" fillId="0" borderId="0" xfId="0" applyFont="1" applyAlignment="1">
      <alignment vertical="center" readingOrder="2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Alignment="1">
      <alignment horizontal="center" vertical="center" readingOrder="2"/>
    </xf>
    <xf numFmtId="165" fontId="37" fillId="0" borderId="0" xfId="1" applyNumberFormat="1" applyFont="1" applyFill="1" applyAlignment="1">
      <alignment horizontal="center" readingOrder="2"/>
    </xf>
    <xf numFmtId="10" fontId="37" fillId="0" borderId="0" xfId="2" applyNumberFormat="1" applyFont="1" applyFill="1" applyAlignment="1">
      <alignment horizontal="center" vertical="center" wrapText="1" readingOrder="2"/>
    </xf>
    <xf numFmtId="0" fontId="37" fillId="0" borderId="0" xfId="0" applyFont="1" applyAlignment="1">
      <alignment horizontal="center" vertical="center" readingOrder="2"/>
    </xf>
    <xf numFmtId="165" fontId="37" fillId="0" borderId="0" xfId="1" applyNumberFormat="1" applyFont="1" applyFill="1" applyAlignment="1">
      <alignment vertical="center" readingOrder="2"/>
    </xf>
    <xf numFmtId="40" fontId="37" fillId="0" borderId="0" xfId="0" applyNumberFormat="1" applyFont="1" applyAlignment="1">
      <alignment horizontal="center" vertical="center" wrapText="1" readingOrder="2"/>
    </xf>
    <xf numFmtId="165" fontId="37" fillId="0" borderId="1" xfId="1" applyNumberFormat="1" applyFont="1" applyFill="1" applyBorder="1" applyAlignment="1">
      <alignment vertical="center" readingOrder="2"/>
    </xf>
    <xf numFmtId="0" fontId="38" fillId="0" borderId="0" xfId="0" applyFont="1" applyAlignment="1">
      <alignment horizontal="right" vertical="center"/>
    </xf>
    <xf numFmtId="165" fontId="37" fillId="0" borderId="10" xfId="1" applyNumberFormat="1" applyFont="1" applyFill="1" applyBorder="1" applyAlignment="1">
      <alignment vertical="center" readingOrder="2"/>
    </xf>
    <xf numFmtId="9" fontId="37" fillId="0" borderId="3" xfId="2" applyFont="1" applyFill="1" applyBorder="1" applyAlignment="1">
      <alignment horizontal="center" vertical="center" readingOrder="2"/>
    </xf>
    <xf numFmtId="10" fontId="37" fillId="0" borderId="3" xfId="2" applyNumberFormat="1" applyFont="1" applyFill="1" applyBorder="1" applyAlignment="1">
      <alignment horizontal="center" vertical="center" readingOrder="2"/>
    </xf>
    <xf numFmtId="0" fontId="40" fillId="0" borderId="0" xfId="0" applyFont="1" applyAlignment="1">
      <alignment horizontal="right" vertical="center"/>
    </xf>
    <xf numFmtId="0" fontId="40" fillId="0" borderId="0" xfId="0" applyFont="1"/>
    <xf numFmtId="165" fontId="40" fillId="0" borderId="0" xfId="1" applyNumberFormat="1" applyFont="1" applyFill="1"/>
    <xf numFmtId="165" fontId="34" fillId="0" borderId="0" xfId="1" applyNumberFormat="1" applyFont="1" applyFill="1" applyAlignment="1">
      <alignment vertical="center"/>
    </xf>
    <xf numFmtId="165" fontId="37" fillId="0" borderId="8" xfId="1" applyNumberFormat="1" applyFont="1" applyFill="1" applyBorder="1" applyAlignment="1">
      <alignment vertical="center"/>
    </xf>
    <xf numFmtId="165" fontId="34" fillId="0" borderId="0" xfId="1" applyNumberFormat="1" applyFont="1" applyFill="1" applyBorder="1" applyAlignment="1">
      <alignment vertical="center" wrapText="1" readingOrder="2"/>
    </xf>
    <xf numFmtId="165" fontId="35" fillId="0" borderId="8" xfId="1" applyNumberFormat="1" applyFont="1" applyFill="1" applyBorder="1" applyAlignment="1">
      <alignment vertical="center"/>
    </xf>
    <xf numFmtId="165" fontId="42" fillId="0" borderId="0" xfId="1" applyNumberFormat="1" applyFont="1" applyFill="1" applyAlignment="1">
      <alignment horizontal="center"/>
    </xf>
    <xf numFmtId="165" fontId="42" fillId="0" borderId="0" xfId="1" applyNumberFormat="1" applyFont="1" applyFill="1"/>
    <xf numFmtId="165" fontId="42" fillId="0" borderId="4" xfId="1" applyNumberFormat="1" applyFont="1" applyFill="1" applyBorder="1" applyAlignment="1">
      <alignment horizontal="center" vertical="center" wrapText="1"/>
    </xf>
    <xf numFmtId="165" fontId="42" fillId="0" borderId="0" xfId="1" applyNumberFormat="1" applyFont="1" applyFill="1" applyAlignment="1">
      <alignment horizontal="center" vertical="center" wrapText="1"/>
    </xf>
    <xf numFmtId="165" fontId="34" fillId="0" borderId="8" xfId="1" applyNumberFormat="1" applyFont="1" applyFill="1" applyBorder="1" applyAlignment="1">
      <alignment vertical="center"/>
    </xf>
    <xf numFmtId="165" fontId="42" fillId="0" borderId="8" xfId="1" applyNumberFormat="1" applyFont="1" applyFill="1" applyBorder="1" applyAlignment="1">
      <alignment horizontal="right" vertical="center" wrapText="1" readingOrder="2"/>
    </xf>
    <xf numFmtId="165" fontId="34" fillId="0" borderId="0" xfId="1" applyNumberFormat="1" applyFont="1" applyFill="1"/>
    <xf numFmtId="0" fontId="41" fillId="0" borderId="0" xfId="0" applyFont="1" applyAlignment="1">
      <alignment horizontal="center"/>
    </xf>
    <xf numFmtId="37" fontId="38" fillId="0" borderId="0" xfId="0" quotePrefix="1" applyNumberFormat="1" applyFont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37" fontId="38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165" fontId="42" fillId="0" borderId="3" xfId="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right" vertical="center" wrapText="1" readingOrder="2"/>
    </xf>
    <xf numFmtId="0" fontId="37" fillId="0" borderId="0" xfId="0" applyFont="1" applyAlignment="1">
      <alignment vertical="center" wrapText="1" readingOrder="2"/>
    </xf>
    <xf numFmtId="37" fontId="37" fillId="0" borderId="1" xfId="0" applyNumberFormat="1" applyFont="1" applyBorder="1" applyAlignment="1">
      <alignment horizontal="center" vertical="center" wrapText="1" readingOrder="2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right" vertical="center" wrapText="1" readingOrder="2"/>
    </xf>
    <xf numFmtId="3" fontId="38" fillId="0" borderId="0" xfId="0" applyNumberFormat="1" applyFont="1"/>
    <xf numFmtId="165" fontId="38" fillId="0" borderId="0" xfId="0" applyNumberFormat="1" applyFont="1"/>
    <xf numFmtId="0" fontId="37" fillId="0" borderId="0" xfId="0" applyFont="1"/>
    <xf numFmtId="0" fontId="38" fillId="0" borderId="1" xfId="0" applyFont="1" applyBorder="1"/>
    <xf numFmtId="0" fontId="37" fillId="0" borderId="14" xfId="0" applyFont="1" applyBorder="1" applyAlignment="1">
      <alignment horizontal="center" vertical="center" wrapText="1" readingOrder="2"/>
    </xf>
    <xf numFmtId="165" fontId="37" fillId="0" borderId="14" xfId="1" applyNumberFormat="1" applyFont="1" applyFill="1" applyBorder="1" applyAlignment="1">
      <alignment horizontal="center" vertical="center" wrapText="1" readingOrder="2"/>
    </xf>
    <xf numFmtId="165" fontId="38" fillId="0" borderId="0" xfId="1" applyNumberFormat="1" applyFont="1" applyFill="1" applyAlignment="1">
      <alignment vertical="center" wrapText="1"/>
    </xf>
    <xf numFmtId="165" fontId="38" fillId="0" borderId="3" xfId="1" applyNumberFormat="1" applyFont="1" applyFill="1" applyBorder="1" applyAlignment="1">
      <alignment vertical="center" wrapText="1"/>
    </xf>
    <xf numFmtId="37" fontId="43" fillId="0" borderId="0" xfId="0" applyNumberFormat="1" applyFont="1" applyAlignment="1">
      <alignment horizontal="center" vertical="center" wrapText="1"/>
    </xf>
    <xf numFmtId="10" fontId="3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 wrapText="1" readingOrder="2"/>
    </xf>
    <xf numFmtId="0" fontId="34" fillId="0" borderId="0" xfId="0" applyFont="1" applyAlignment="1">
      <alignment vertical="center" wrapText="1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0" fontId="37" fillId="0" borderId="1" xfId="0" applyFont="1" applyBorder="1" applyAlignment="1">
      <alignment vertical="center" wrapText="1" readingOrder="2"/>
    </xf>
    <xf numFmtId="37" fontId="38" fillId="0" borderId="0" xfId="0" applyNumberFormat="1" applyFont="1" applyAlignment="1">
      <alignment horizontal="right" vertical="center" wrapText="1"/>
    </xf>
    <xf numFmtId="165" fontId="34" fillId="0" borderId="0" xfId="0" applyNumberFormat="1" applyFont="1"/>
    <xf numFmtId="3" fontId="34" fillId="0" borderId="0" xfId="0" applyNumberFormat="1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vertical="center" wrapText="1" readingOrder="2"/>
    </xf>
    <xf numFmtId="0" fontId="39" fillId="0" borderId="0" xfId="0" applyFont="1"/>
    <xf numFmtId="0" fontId="35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 readingOrder="2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readingOrder="2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37" fontId="36" fillId="0" borderId="0" xfId="0" quotePrefix="1" applyNumberFormat="1" applyFont="1" applyAlignment="1">
      <alignment horizontal="right" vertical="center" wrapText="1"/>
    </xf>
    <xf numFmtId="0" fontId="31" fillId="0" borderId="0" xfId="0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65" fontId="31" fillId="0" borderId="2" xfId="0" applyNumberFormat="1" applyFont="1" applyBorder="1" applyAlignment="1">
      <alignment horizontal="center" vertical="center" readingOrder="2"/>
    </xf>
    <xf numFmtId="10" fontId="31" fillId="0" borderId="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44" fillId="0" borderId="0" xfId="1" applyNumberFormat="1" applyFont="1" applyFill="1" applyBorder="1" applyAlignment="1">
      <alignment vertical="center" wrapText="1"/>
    </xf>
    <xf numFmtId="0" fontId="4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39" fillId="0" borderId="0" xfId="0" applyNumberFormat="1" applyFont="1"/>
    <xf numFmtId="165" fontId="42" fillId="0" borderId="0" xfId="1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28" fillId="0" borderId="0" xfId="1" applyNumberFormat="1" applyFont="1" applyFill="1" applyAlignment="1">
      <alignment vertical="center"/>
    </xf>
    <xf numFmtId="0" fontId="46" fillId="0" borderId="0" xfId="0" applyFont="1" applyAlignment="1">
      <alignment horizontal="center"/>
    </xf>
    <xf numFmtId="0" fontId="13" fillId="0" borderId="0" xfId="0" applyFont="1" applyAlignment="1">
      <alignment horizontal="right" vertical="center" readingOrder="2"/>
    </xf>
    <xf numFmtId="166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/>
    <xf numFmtId="166" fontId="46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5" fontId="46" fillId="0" borderId="8" xfId="1" applyNumberFormat="1" applyFont="1" applyFill="1" applyBorder="1" applyAlignment="1">
      <alignment vertical="center"/>
    </xf>
    <xf numFmtId="166" fontId="46" fillId="0" borderId="0" xfId="1" applyNumberFormat="1" applyFont="1" applyFill="1" applyBorder="1" applyAlignment="1">
      <alignment vertical="center"/>
    </xf>
    <xf numFmtId="0" fontId="46" fillId="0" borderId="0" xfId="0" applyFont="1" applyAlignment="1">
      <alignment vertical="center" readingOrder="2"/>
    </xf>
    <xf numFmtId="166" fontId="46" fillId="0" borderId="0" xfId="1" applyNumberFormat="1" applyFont="1" applyFill="1" applyAlignment="1">
      <alignment vertical="center" readingOrder="2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165" fontId="9" fillId="0" borderId="8" xfId="1" applyNumberFormat="1" applyFont="1" applyFill="1" applyBorder="1" applyAlignment="1">
      <alignment vertical="center" wrapText="1"/>
    </xf>
    <xf numFmtId="166" fontId="11" fillId="0" borderId="0" xfId="1" applyNumberFormat="1" applyFont="1" applyFill="1"/>
    <xf numFmtId="3" fontId="47" fillId="0" borderId="0" xfId="0" applyNumberFormat="1" applyFont="1"/>
    <xf numFmtId="2" fontId="9" fillId="0" borderId="9" xfId="0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11" fillId="0" borderId="0" xfId="1" applyNumberFormat="1" applyFont="1" applyFill="1"/>
    <xf numFmtId="37" fontId="13" fillId="0" borderId="11" xfId="0" applyNumberFormat="1" applyFont="1" applyBorder="1" applyAlignment="1">
      <alignment horizontal="center" vertical="center"/>
    </xf>
    <xf numFmtId="37" fontId="13" fillId="0" borderId="11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7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165" fontId="14" fillId="0" borderId="0" xfId="1" applyNumberFormat="1" applyFont="1" applyFill="1" applyAlignment="1">
      <alignment horizontal="center" vertical="center" wrapText="1" shrinkToFit="1"/>
    </xf>
    <xf numFmtId="165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Border="1" applyAlignment="1">
      <alignment horizontal="center" vertical="center" wrapText="1" shrinkToFit="1"/>
    </xf>
    <xf numFmtId="165" fontId="14" fillId="0" borderId="0" xfId="1" applyNumberFormat="1" applyFont="1" applyFill="1" applyBorder="1" applyAlignment="1">
      <alignment vertical="center"/>
    </xf>
    <xf numFmtId="165" fontId="14" fillId="0" borderId="8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6" fontId="8" fillId="0" borderId="0" xfId="1" applyNumberFormat="1" applyFont="1" applyFill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66" fontId="8" fillId="0" borderId="1" xfId="1" applyNumberFormat="1" applyFont="1" applyFill="1" applyBorder="1" applyAlignment="1">
      <alignment horizontal="center" vertical="center" wrapText="1" readingOrder="2"/>
    </xf>
    <xf numFmtId="166" fontId="7" fillId="0" borderId="4" xfId="0" applyNumberFormat="1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166" fontId="7" fillId="0" borderId="4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7" fillId="0" borderId="0" xfId="1" applyNumberFormat="1" applyFont="1" applyFill="1" applyBorder="1" applyAlignment="1">
      <alignment horizontal="center" vertical="center" readingOrder="2"/>
    </xf>
    <xf numFmtId="10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8" xfId="1" applyNumberFormat="1" applyFont="1" applyFill="1" applyBorder="1" applyAlignment="1">
      <alignment horizontal="center" vertical="center" readingOrder="2"/>
    </xf>
    <xf numFmtId="165" fontId="27" fillId="0" borderId="0" xfId="1" applyNumberFormat="1" applyFont="1" applyFill="1" applyBorder="1" applyAlignment="1">
      <alignment horizontal="center" vertical="center" readingOrder="2"/>
    </xf>
    <xf numFmtId="165" fontId="27" fillId="0" borderId="8" xfId="1" applyNumberFormat="1" applyFont="1" applyFill="1" applyBorder="1" applyAlignment="1">
      <alignment horizontal="left" vertical="center" readingOrder="2"/>
    </xf>
    <xf numFmtId="10" fontId="27" fillId="0" borderId="8" xfId="0" applyNumberFormat="1" applyFont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66" fontId="27" fillId="0" borderId="0" xfId="1" applyNumberFormat="1" applyFont="1" applyFill="1" applyBorder="1" applyAlignment="1">
      <alignment horizontal="center" vertical="center" wrapText="1" readingOrder="2"/>
    </xf>
    <xf numFmtId="166" fontId="8" fillId="0" borderId="0" xfId="0" applyNumberFormat="1" applyFont="1" applyAlignment="1">
      <alignment vertical="center"/>
    </xf>
    <xf numFmtId="165" fontId="48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horizontal="left" vertical="center"/>
    </xf>
    <xf numFmtId="165" fontId="8" fillId="0" borderId="0" xfId="1" applyNumberFormat="1" applyFont="1" applyFill="1"/>
    <xf numFmtId="37" fontId="8" fillId="0" borderId="0" xfId="0" applyNumberFormat="1" applyFont="1" applyAlignment="1">
      <alignment horizontal="center" vertical="center"/>
    </xf>
    <xf numFmtId="37" fontId="8" fillId="0" borderId="0" xfId="0" quotePrefix="1" applyNumberFormat="1" applyFont="1" applyAlignment="1">
      <alignment horizontal="right" vertical="center" wrapText="1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0" xfId="1" applyNumberFormat="1" applyFont="1" applyFill="1" applyAlignment="1">
      <alignment horizontal="right" vertical="center"/>
    </xf>
    <xf numFmtId="165" fontId="8" fillId="0" borderId="2" xfId="5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/>
    </xf>
    <xf numFmtId="0" fontId="33" fillId="0" borderId="3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readingOrder="2"/>
    </xf>
    <xf numFmtId="0" fontId="33" fillId="0" borderId="1" xfId="0" applyFont="1" applyBorder="1" applyAlignment="1">
      <alignment horizontal="center" vertical="center" readingOrder="2"/>
    </xf>
    <xf numFmtId="0" fontId="38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 readingOrder="2"/>
    </xf>
    <xf numFmtId="0" fontId="37" fillId="0" borderId="1" xfId="0" applyFont="1" applyBorder="1" applyAlignment="1">
      <alignment horizontal="center" vertical="center" wrapText="1" readingOrder="2"/>
    </xf>
    <xf numFmtId="0" fontId="38" fillId="0" borderId="3" xfId="0" applyFont="1" applyBorder="1" applyAlignment="1">
      <alignment horizontal="center" vertical="center" readingOrder="2"/>
    </xf>
    <xf numFmtId="0" fontId="38" fillId="0" borderId="1" xfId="0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 wrapText="1" readingOrder="2"/>
    </xf>
    <xf numFmtId="0" fontId="38" fillId="0" borderId="1" xfId="0" applyFont="1" applyBorder="1" applyAlignment="1">
      <alignment horizontal="center" vertical="center" wrapText="1" readingOrder="2"/>
    </xf>
    <xf numFmtId="165" fontId="38" fillId="0" borderId="0" xfId="1" applyNumberFormat="1" applyFont="1" applyFill="1" applyBorder="1" applyAlignment="1">
      <alignment horizontal="center" vertical="center" readingOrder="2"/>
    </xf>
    <xf numFmtId="165" fontId="38" fillId="0" borderId="1" xfId="1" applyNumberFormat="1" applyFont="1" applyFill="1" applyBorder="1" applyAlignment="1">
      <alignment horizontal="center" vertical="center" readingOrder="2"/>
    </xf>
    <xf numFmtId="37" fontId="7" fillId="0" borderId="1" xfId="0" applyNumberFormat="1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41" fillId="0" borderId="0" xfId="0" applyFont="1" applyAlignment="1">
      <alignment horizontal="center"/>
    </xf>
    <xf numFmtId="0" fontId="37" fillId="0" borderId="3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 wrapText="1" readingOrder="2"/>
    </xf>
    <xf numFmtId="37" fontId="37" fillId="0" borderId="1" xfId="0" applyNumberFormat="1" applyFont="1" applyBorder="1" applyAlignment="1">
      <alignment horizontal="center" vertical="center" wrapText="1" readingOrder="2"/>
    </xf>
    <xf numFmtId="165" fontId="37" fillId="0" borderId="1" xfId="0" applyNumberFormat="1" applyFont="1" applyBorder="1" applyAlignment="1">
      <alignment horizontal="center" vertical="center" wrapText="1" readingOrder="2"/>
    </xf>
    <xf numFmtId="0" fontId="38" fillId="0" borderId="3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7" fillId="0" borderId="4" xfId="0" applyFont="1" applyBorder="1" applyAlignment="1">
      <alignment horizontal="center" vertical="center" wrapText="1" readingOrder="2"/>
    </xf>
    <xf numFmtId="165" fontId="37" fillId="0" borderId="4" xfId="1" applyNumberFormat="1" applyFont="1" applyFill="1" applyBorder="1" applyAlignment="1">
      <alignment horizontal="center" vertical="center" wrapText="1"/>
    </xf>
    <xf numFmtId="37" fontId="37" fillId="0" borderId="4" xfId="0" applyNumberFormat="1" applyFont="1" applyBorder="1" applyAlignment="1">
      <alignment horizontal="center" vertical="center" wrapText="1" readingOrder="2"/>
    </xf>
    <xf numFmtId="37" fontId="13" fillId="0" borderId="11" xfId="0" applyNumberFormat="1" applyFont="1" applyBorder="1" applyAlignment="1">
      <alignment horizontal="center" vertical="center"/>
    </xf>
    <xf numFmtId="0" fontId="11" fillId="0" borderId="12" xfId="0" applyFont="1" applyBorder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right" vertical="center" readingOrder="2"/>
    </xf>
    <xf numFmtId="166" fontId="46" fillId="0" borderId="0" xfId="1" applyNumberFormat="1" applyFont="1" applyFill="1" applyAlignment="1">
      <alignment horizontal="right" vertical="center" readingOrder="2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46" fillId="0" borderId="1" xfId="1" applyNumberFormat="1" applyFont="1" applyFill="1" applyBorder="1" applyAlignment="1">
      <alignment horizontal="center" vertical="center" wrapText="1" readingOrder="2"/>
    </xf>
    <xf numFmtId="37" fontId="46" fillId="0" borderId="1" xfId="0" applyNumberFormat="1" applyFont="1" applyBorder="1" applyAlignment="1">
      <alignment horizontal="center" vertical="center" wrapText="1" readingOrder="2"/>
    </xf>
    <xf numFmtId="0" fontId="46" fillId="0" borderId="1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46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10</xdr:col>
      <xdr:colOff>581025</xdr:colOff>
      <xdr:row>35</xdr:row>
      <xdr:rowOff>203387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6475FA-55A1-449D-8E8C-F9E167864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09375" y="28575"/>
          <a:ext cx="6067425" cy="7642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16" zoomScaleNormal="100" zoomScaleSheetLayoutView="100" workbookViewId="0">
      <selection activeCell="G42" sqref="G42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M8" s="11" t="s">
        <v>51</v>
      </c>
    </row>
    <row r="10" spans="2:13">
      <c r="J10" s="15"/>
    </row>
    <row r="14" spans="2:13" ht="15" customHeight="1">
      <c r="B14" s="244" t="s">
        <v>63</v>
      </c>
      <c r="C14" s="244"/>
      <c r="D14" s="244"/>
      <c r="E14" s="244"/>
      <c r="F14" s="244"/>
      <c r="G14" s="244"/>
      <c r="H14" s="244"/>
      <c r="I14" s="244"/>
      <c r="J14" s="244"/>
      <c r="K14" s="244"/>
    </row>
    <row r="15" spans="2:13" ht="15" customHeight="1">
      <c r="B15" s="244"/>
      <c r="C15" s="244"/>
      <c r="D15" s="244"/>
      <c r="E15" s="244"/>
      <c r="F15" s="244"/>
      <c r="G15" s="244"/>
      <c r="H15" s="244"/>
      <c r="I15" s="244"/>
      <c r="J15" s="244"/>
      <c r="K15" s="244"/>
    </row>
    <row r="16" spans="2:13" ht="15" customHeight="1">
      <c r="B16" s="244"/>
      <c r="C16" s="244"/>
      <c r="D16" s="244"/>
      <c r="E16" s="244"/>
      <c r="F16" s="244"/>
      <c r="G16" s="244"/>
      <c r="H16" s="244"/>
      <c r="I16" s="244"/>
      <c r="J16" s="244"/>
      <c r="K16" s="244"/>
    </row>
    <row r="18" spans="2:11" ht="15" customHeight="1">
      <c r="B18" s="244" t="s">
        <v>416</v>
      </c>
      <c r="C18" s="244"/>
      <c r="D18" s="244"/>
      <c r="E18" s="244"/>
      <c r="F18" s="244"/>
      <c r="G18" s="244"/>
      <c r="H18" s="244"/>
      <c r="I18" s="244"/>
      <c r="J18" s="244"/>
      <c r="K18" s="244"/>
    </row>
    <row r="19" spans="2:11" ht="15" customHeight="1">
      <c r="B19" s="244"/>
      <c r="C19" s="244"/>
      <c r="D19" s="244"/>
      <c r="E19" s="244"/>
      <c r="F19" s="244"/>
      <c r="G19" s="244"/>
      <c r="H19" s="244"/>
      <c r="I19" s="244"/>
      <c r="J19" s="244"/>
      <c r="K19" s="244"/>
    </row>
    <row r="20" spans="2:11" ht="15" customHeight="1">
      <c r="B20" s="244"/>
      <c r="C20" s="244"/>
      <c r="D20" s="244"/>
      <c r="E20" s="244"/>
      <c r="F20" s="244"/>
      <c r="G20" s="244"/>
      <c r="H20" s="244"/>
      <c r="I20" s="244"/>
      <c r="J20" s="244"/>
      <c r="K20" s="244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X317"/>
  <sheetViews>
    <sheetView rightToLeft="1" view="pageBreakPreview" topLeftCell="A288" zoomScale="50" zoomScaleNormal="100" zoomScaleSheetLayoutView="50" workbookViewId="0">
      <selection activeCell="K306" sqref="K306"/>
    </sheetView>
  </sheetViews>
  <sheetFormatPr defaultColWidth="9.109375" defaultRowHeight="29.4"/>
  <cols>
    <col min="1" max="1" width="4.6640625" style="135" customWidth="1"/>
    <col min="2" max="2" width="56.88671875" style="136" customWidth="1"/>
    <col min="3" max="3" width="1.88671875" style="136" customWidth="1"/>
    <col min="4" max="4" width="25" style="221" customWidth="1"/>
    <col min="5" max="5" width="1.6640625" style="3" customWidth="1"/>
    <col min="6" max="6" width="28.109375" style="3" customWidth="1"/>
    <col min="7" max="7" width="1.44140625" style="3" customWidth="1"/>
    <col min="8" max="8" width="28.6640625" style="3" customWidth="1"/>
    <col min="9" max="9" width="1.5546875" style="3" customWidth="1"/>
    <col min="10" max="10" width="21.5546875" style="3" customWidth="1"/>
    <col min="11" max="11" width="24.6640625" style="3" customWidth="1"/>
    <col min="12" max="12" width="1.109375" style="3" customWidth="1"/>
    <col min="13" max="13" width="18.88671875" style="3" bestFit="1" customWidth="1"/>
    <col min="14" max="14" width="26.88671875" style="3" bestFit="1" customWidth="1"/>
    <col min="15" max="15" width="1.5546875" style="3" customWidth="1"/>
    <col min="16" max="16" width="22.109375" style="3" bestFit="1" customWidth="1"/>
    <col min="17" max="17" width="1.44140625" style="3" customWidth="1"/>
    <col min="18" max="18" width="13.33203125" style="3" bestFit="1" customWidth="1"/>
    <col min="19" max="19" width="1.5546875" style="3" customWidth="1"/>
    <col min="20" max="20" width="28.44140625" style="3" bestFit="1" customWidth="1"/>
    <col min="21" max="21" width="1.88671875" style="3" customWidth="1"/>
    <col min="22" max="22" width="28.44140625" style="221" bestFit="1" customWidth="1"/>
    <col min="23" max="23" width="1.5546875" style="136" customWidth="1"/>
    <col min="24" max="24" width="14.6640625" style="222" bestFit="1" customWidth="1"/>
    <col min="25" max="16384" width="9.109375" style="135"/>
  </cols>
  <sheetData>
    <row r="1" spans="2:24" ht="30.6">
      <c r="B1" s="245" t="s">
        <v>76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</row>
    <row r="2" spans="2:24" ht="30.6">
      <c r="B2" s="245" t="s">
        <v>43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2:24" ht="30.6">
      <c r="B3" s="245" t="s">
        <v>417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</row>
    <row r="4" spans="2:24" ht="30.6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</row>
    <row r="5" spans="2:24" ht="30.6">
      <c r="B5" s="253" t="s">
        <v>22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</row>
    <row r="6" spans="2:24" ht="30.6">
      <c r="B6" s="253" t="s">
        <v>23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</row>
    <row r="8" spans="2:24" ht="31.2" thickBot="1">
      <c r="B8" s="199"/>
      <c r="C8" s="191"/>
      <c r="D8" s="255" t="s">
        <v>402</v>
      </c>
      <c r="E8" s="255"/>
      <c r="F8" s="255"/>
      <c r="G8" s="255"/>
      <c r="H8" s="255"/>
      <c r="I8" s="223"/>
      <c r="J8" s="254" t="s">
        <v>7</v>
      </c>
      <c r="K8" s="254"/>
      <c r="L8" s="254"/>
      <c r="M8" s="254"/>
      <c r="N8" s="254"/>
      <c r="O8" s="224"/>
      <c r="P8" s="256" t="s">
        <v>418</v>
      </c>
      <c r="Q8" s="256"/>
      <c r="R8" s="256"/>
      <c r="S8" s="256"/>
      <c r="T8" s="256"/>
      <c r="U8" s="256"/>
      <c r="V8" s="256"/>
      <c r="W8" s="256"/>
      <c r="X8" s="256"/>
    </row>
    <row r="9" spans="2:24" ht="29.4" customHeight="1">
      <c r="B9" s="246" t="s">
        <v>1</v>
      </c>
      <c r="C9" s="225"/>
      <c r="D9" s="251" t="s">
        <v>3</v>
      </c>
      <c r="E9" s="249"/>
      <c r="F9" s="251" t="s">
        <v>0</v>
      </c>
      <c r="G9" s="249"/>
      <c r="H9" s="249" t="s">
        <v>18</v>
      </c>
      <c r="I9" s="206"/>
      <c r="J9" s="248" t="s">
        <v>4</v>
      </c>
      <c r="K9" s="248"/>
      <c r="L9" s="226"/>
      <c r="M9" s="248" t="s">
        <v>5</v>
      </c>
      <c r="N9" s="248"/>
      <c r="O9" s="226"/>
      <c r="P9" s="251" t="s">
        <v>3</v>
      </c>
      <c r="Q9" s="249"/>
      <c r="R9" s="249" t="s">
        <v>211</v>
      </c>
      <c r="S9" s="227"/>
      <c r="T9" s="251" t="s">
        <v>0</v>
      </c>
      <c r="U9" s="249"/>
      <c r="V9" s="249" t="s">
        <v>18</v>
      </c>
      <c r="W9" s="228"/>
      <c r="X9" s="258" t="s">
        <v>212</v>
      </c>
    </row>
    <row r="10" spans="2:24" ht="30" thickBot="1">
      <c r="B10" s="247"/>
      <c r="C10" s="225"/>
      <c r="D10" s="252"/>
      <c r="E10" s="250"/>
      <c r="F10" s="252"/>
      <c r="G10" s="250"/>
      <c r="H10" s="257"/>
      <c r="I10" s="206"/>
      <c r="J10" s="224" t="s">
        <v>3</v>
      </c>
      <c r="K10" s="224" t="s">
        <v>0</v>
      </c>
      <c r="L10" s="224"/>
      <c r="M10" s="224" t="s">
        <v>3</v>
      </c>
      <c r="N10" s="224" t="s">
        <v>42</v>
      </c>
      <c r="O10" s="224"/>
      <c r="P10" s="252"/>
      <c r="Q10" s="250"/>
      <c r="R10" s="257"/>
      <c r="S10" s="227"/>
      <c r="T10" s="252"/>
      <c r="U10" s="250"/>
      <c r="V10" s="257"/>
      <c r="W10" s="228"/>
      <c r="X10" s="259"/>
    </row>
    <row r="11" spans="2:24">
      <c r="B11" s="136" t="s">
        <v>101</v>
      </c>
      <c r="D11" s="229">
        <v>5452226</v>
      </c>
      <c r="E11" s="229"/>
      <c r="F11" s="229">
        <v>23825590976</v>
      </c>
      <c r="G11" s="229"/>
      <c r="H11" s="230">
        <v>19034285820</v>
      </c>
      <c r="I11" s="221"/>
      <c r="J11" s="221">
        <v>0</v>
      </c>
      <c r="K11" s="221">
        <v>0</v>
      </c>
      <c r="L11" s="221"/>
      <c r="M11" s="231">
        <v>186721</v>
      </c>
      <c r="N11" s="231">
        <v>684394192</v>
      </c>
      <c r="O11" s="221"/>
      <c r="P11" s="221">
        <v>5265505</v>
      </c>
      <c r="Q11" s="221"/>
      <c r="R11" s="221">
        <v>3817</v>
      </c>
      <c r="S11" s="221"/>
      <c r="T11" s="221">
        <v>23009642009</v>
      </c>
      <c r="U11" s="221"/>
      <c r="V11" s="3">
        <v>19978846917</v>
      </c>
      <c r="W11" s="232"/>
      <c r="X11" s="222">
        <f>V11/درآمدها!$J$6</f>
        <v>2.0622561348464306E-3</v>
      </c>
    </row>
    <row r="12" spans="2:24">
      <c r="B12" s="136" t="s">
        <v>282</v>
      </c>
      <c r="D12" s="229">
        <v>1680792</v>
      </c>
      <c r="E12" s="229"/>
      <c r="F12" s="229">
        <v>14868942764</v>
      </c>
      <c r="G12" s="229"/>
      <c r="H12" s="230">
        <v>12063113100</v>
      </c>
      <c r="I12" s="221"/>
      <c r="J12" s="221">
        <v>200000</v>
      </c>
      <c r="K12" s="221">
        <v>1529417978</v>
      </c>
      <c r="L12" s="221"/>
      <c r="M12" s="231">
        <v>0</v>
      </c>
      <c r="N12" s="231">
        <v>0</v>
      </c>
      <c r="O12" s="221"/>
      <c r="P12" s="221">
        <v>1880792</v>
      </c>
      <c r="Q12" s="221"/>
      <c r="R12" s="221">
        <v>7860</v>
      </c>
      <c r="S12" s="221"/>
      <c r="T12" s="221">
        <v>16398360742</v>
      </c>
      <c r="U12" s="221"/>
      <c r="V12" s="3">
        <v>14695066124</v>
      </c>
      <c r="W12" s="232"/>
      <c r="X12" s="222">
        <f>V12/درآمدها!$J$6</f>
        <v>1.5168538200473643E-3</v>
      </c>
    </row>
    <row r="13" spans="2:24">
      <c r="B13" s="136" t="s">
        <v>369</v>
      </c>
      <c r="D13" s="229">
        <v>6232543</v>
      </c>
      <c r="E13" s="229"/>
      <c r="F13" s="229">
        <v>28657134739</v>
      </c>
      <c r="G13" s="229"/>
      <c r="H13" s="230">
        <v>23914473169</v>
      </c>
      <c r="I13" s="221"/>
      <c r="J13" s="221">
        <v>0</v>
      </c>
      <c r="K13" s="221">
        <v>0</v>
      </c>
      <c r="L13" s="221"/>
      <c r="M13" s="231">
        <v>213444</v>
      </c>
      <c r="N13" s="231">
        <v>827478650</v>
      </c>
      <c r="O13" s="221"/>
      <c r="P13" s="221">
        <v>6019099</v>
      </c>
      <c r="Q13" s="221"/>
      <c r="R13" s="221">
        <v>4128</v>
      </c>
      <c r="S13" s="221"/>
      <c r="T13" s="221">
        <v>27675722582</v>
      </c>
      <c r="U13" s="221"/>
      <c r="V13" s="3">
        <v>24699001973</v>
      </c>
      <c r="W13" s="232"/>
      <c r="X13" s="222">
        <f>V13/درآمدها!$J$6</f>
        <v>2.5494798851510387E-3</v>
      </c>
    </row>
    <row r="14" spans="2:24">
      <c r="B14" s="233" t="s">
        <v>247</v>
      </c>
      <c r="D14" s="229">
        <v>3813771</v>
      </c>
      <c r="E14" s="229"/>
      <c r="F14" s="229">
        <v>22516075688</v>
      </c>
      <c r="G14" s="229"/>
      <c r="H14" s="230">
        <v>16839973199</v>
      </c>
      <c r="I14" s="221"/>
      <c r="J14" s="221">
        <v>2005459</v>
      </c>
      <c r="K14" s="221">
        <v>9538478873</v>
      </c>
      <c r="L14" s="221"/>
      <c r="M14" s="231">
        <v>606539</v>
      </c>
      <c r="N14" s="231">
        <v>2956761062</v>
      </c>
      <c r="O14" s="221"/>
      <c r="P14" s="221">
        <v>5212691</v>
      </c>
      <c r="Q14" s="221"/>
      <c r="R14" s="221">
        <v>4959</v>
      </c>
      <c r="S14" s="221"/>
      <c r="T14" s="221">
        <v>28713504720</v>
      </c>
      <c r="U14" s="221"/>
      <c r="V14" s="3">
        <v>25695928749</v>
      </c>
      <c r="W14" s="232"/>
      <c r="X14" s="222">
        <f>V14/درآمدها!$J$6</f>
        <v>2.6523846407828212E-3</v>
      </c>
    </row>
    <row r="15" spans="2:24">
      <c r="B15" s="136" t="s">
        <v>233</v>
      </c>
      <c r="D15" s="229">
        <v>2951009</v>
      </c>
      <c r="E15" s="229"/>
      <c r="F15" s="229">
        <v>21840226756</v>
      </c>
      <c r="G15" s="229"/>
      <c r="H15" s="230">
        <v>18774083181</v>
      </c>
      <c r="I15" s="221"/>
      <c r="J15" s="221">
        <v>219150</v>
      </c>
      <c r="K15" s="221">
        <v>1430535382</v>
      </c>
      <c r="L15" s="221"/>
      <c r="M15" s="231">
        <v>0</v>
      </c>
      <c r="N15" s="231">
        <v>0</v>
      </c>
      <c r="O15" s="221"/>
      <c r="P15" s="221">
        <v>3170159</v>
      </c>
      <c r="Q15" s="221"/>
      <c r="R15" s="221">
        <v>6610</v>
      </c>
      <c r="S15" s="221"/>
      <c r="T15" s="221">
        <v>23270762138</v>
      </c>
      <c r="U15" s="221"/>
      <c r="V15" s="3">
        <v>20830070225</v>
      </c>
      <c r="W15" s="232"/>
      <c r="X15" s="222">
        <f>V15/درآمدها!$J$6</f>
        <v>2.1501210900332873E-3</v>
      </c>
    </row>
    <row r="16" spans="2:24">
      <c r="B16" s="136" t="s">
        <v>377</v>
      </c>
      <c r="D16" s="229">
        <v>8919336</v>
      </c>
      <c r="E16" s="229"/>
      <c r="F16" s="229">
        <v>19985227513</v>
      </c>
      <c r="G16" s="229"/>
      <c r="H16" s="230">
        <v>17182823415</v>
      </c>
      <c r="I16" s="221"/>
      <c r="J16" s="221">
        <v>0</v>
      </c>
      <c r="K16" s="221">
        <v>0</v>
      </c>
      <c r="L16" s="221"/>
      <c r="M16" s="231">
        <v>305458</v>
      </c>
      <c r="N16" s="231">
        <v>654648982</v>
      </c>
      <c r="O16" s="221"/>
      <c r="P16" s="221">
        <v>8613878</v>
      </c>
      <c r="Q16" s="221"/>
      <c r="R16" s="221">
        <v>2230</v>
      </c>
      <c r="S16" s="221"/>
      <c r="T16" s="221">
        <v>19300799028</v>
      </c>
      <c r="U16" s="221"/>
      <c r="V16" s="3">
        <v>19094654704</v>
      </c>
      <c r="W16" s="232"/>
      <c r="X16" s="222">
        <f>V16/درآمدها!$J$6</f>
        <v>1.9709880640104136E-3</v>
      </c>
    </row>
    <row r="17" spans="2:24">
      <c r="B17" s="233" t="s">
        <v>156</v>
      </c>
      <c r="D17" s="229">
        <v>21634295</v>
      </c>
      <c r="E17" s="229"/>
      <c r="F17" s="229">
        <v>39964055174</v>
      </c>
      <c r="G17" s="229"/>
      <c r="H17" s="230">
        <v>38279916285</v>
      </c>
      <c r="I17" s="221"/>
      <c r="J17" s="221">
        <v>0</v>
      </c>
      <c r="K17" s="221">
        <v>0</v>
      </c>
      <c r="L17" s="221"/>
      <c r="M17" s="231">
        <v>740905</v>
      </c>
      <c r="N17" s="231">
        <v>1541487432</v>
      </c>
      <c r="O17" s="221"/>
      <c r="P17" s="221">
        <v>20893390</v>
      </c>
      <c r="Q17" s="221"/>
      <c r="R17" s="221">
        <v>2206</v>
      </c>
      <c r="S17" s="221"/>
      <c r="T17" s="221">
        <v>38595414860</v>
      </c>
      <c r="U17" s="221"/>
      <c r="V17" s="3">
        <v>45816577975</v>
      </c>
      <c r="W17" s="232"/>
      <c r="X17" s="222">
        <f>V17/درآمدها!$J$6</f>
        <v>4.7292778907183017E-3</v>
      </c>
    </row>
    <row r="18" spans="2:24">
      <c r="B18" s="136" t="s">
        <v>278</v>
      </c>
      <c r="D18" s="229">
        <v>13515311</v>
      </c>
      <c r="E18" s="229"/>
      <c r="F18" s="229">
        <v>33194170221</v>
      </c>
      <c r="G18" s="229"/>
      <c r="H18" s="230">
        <v>31961614970</v>
      </c>
      <c r="I18" s="221"/>
      <c r="J18" s="221">
        <v>0</v>
      </c>
      <c r="K18" s="221">
        <v>0</v>
      </c>
      <c r="L18" s="221"/>
      <c r="M18" s="231">
        <v>462856</v>
      </c>
      <c r="N18" s="231">
        <v>1177422977</v>
      </c>
      <c r="O18" s="221"/>
      <c r="P18" s="221">
        <v>13052455</v>
      </c>
      <c r="Q18" s="221"/>
      <c r="R18" s="221">
        <v>2560</v>
      </c>
      <c r="S18" s="221"/>
      <c r="T18" s="221">
        <v>32057376487</v>
      </c>
      <c r="U18" s="221"/>
      <c r="V18" s="3">
        <v>33215469808</v>
      </c>
      <c r="W18" s="232"/>
      <c r="X18" s="222">
        <f>V18/درآمدها!$J$6</f>
        <v>3.4285665568150863E-3</v>
      </c>
    </row>
    <row r="19" spans="2:24">
      <c r="B19" s="233" t="s">
        <v>367</v>
      </c>
      <c r="D19" s="229">
        <v>4342006</v>
      </c>
      <c r="E19" s="229"/>
      <c r="F19" s="229">
        <v>29242397077</v>
      </c>
      <c r="G19" s="229"/>
      <c r="H19" s="230">
        <v>21624017035</v>
      </c>
      <c r="I19" s="221"/>
      <c r="J19" s="221">
        <v>0</v>
      </c>
      <c r="K19" s="221">
        <v>0</v>
      </c>
      <c r="L19" s="221"/>
      <c r="M19" s="231">
        <v>0</v>
      </c>
      <c r="N19" s="231">
        <v>0</v>
      </c>
      <c r="O19" s="221"/>
      <c r="P19" s="221">
        <v>4342006</v>
      </c>
      <c r="Q19" s="221"/>
      <c r="R19" s="221">
        <v>6000</v>
      </c>
      <c r="S19" s="221"/>
      <c r="T19" s="221">
        <v>29242397077</v>
      </c>
      <c r="U19" s="221"/>
      <c r="V19" s="3">
        <v>25897026387</v>
      </c>
      <c r="W19" s="232"/>
      <c r="X19" s="222">
        <f>V19/درآمدها!$J$6</f>
        <v>2.6731423371299384E-3</v>
      </c>
    </row>
    <row r="20" spans="2:24" ht="31.2" customHeight="1">
      <c r="B20" s="136" t="s">
        <v>327</v>
      </c>
      <c r="D20" s="229">
        <v>367662</v>
      </c>
      <c r="E20" s="229"/>
      <c r="F20" s="229">
        <v>15684211792</v>
      </c>
      <c r="G20" s="229"/>
      <c r="H20" s="230">
        <v>19465167138</v>
      </c>
      <c r="I20" s="221"/>
      <c r="J20" s="221">
        <v>0</v>
      </c>
      <c r="K20" s="221">
        <v>0</v>
      </c>
      <c r="L20" s="221"/>
      <c r="M20" s="231">
        <v>0</v>
      </c>
      <c r="N20" s="231">
        <v>0</v>
      </c>
      <c r="O20" s="221"/>
      <c r="P20" s="221">
        <v>367662</v>
      </c>
      <c r="Q20" s="221"/>
      <c r="R20" s="221">
        <v>50850</v>
      </c>
      <c r="S20" s="221"/>
      <c r="T20" s="221">
        <v>15684211792</v>
      </c>
      <c r="U20" s="221"/>
      <c r="V20" s="3">
        <v>18584373808</v>
      </c>
      <c r="W20" s="232"/>
      <c r="X20" s="222">
        <f>V20/درآمدها!$J$6</f>
        <v>1.9183158596213052E-3</v>
      </c>
    </row>
    <row r="21" spans="2:24">
      <c r="B21" s="233" t="s">
        <v>229</v>
      </c>
      <c r="D21" s="229">
        <v>3318343</v>
      </c>
      <c r="E21" s="229"/>
      <c r="F21" s="229">
        <v>50644840925</v>
      </c>
      <c r="G21" s="229"/>
      <c r="H21" s="230">
        <v>32985988596</v>
      </c>
      <c r="I21" s="221"/>
      <c r="J21" s="221">
        <v>0</v>
      </c>
      <c r="K21" s="221">
        <v>0</v>
      </c>
      <c r="L21" s="221"/>
      <c r="M21" s="231">
        <v>113642</v>
      </c>
      <c r="N21" s="231">
        <v>1170574506</v>
      </c>
      <c r="O21" s="221"/>
      <c r="P21" s="221">
        <v>3204701</v>
      </c>
      <c r="Q21" s="221"/>
      <c r="R21" s="221">
        <v>11120</v>
      </c>
      <c r="S21" s="221"/>
      <c r="T21" s="221">
        <v>48910426787</v>
      </c>
      <c r="U21" s="221"/>
      <c r="V21" s="3">
        <v>35424239286</v>
      </c>
      <c r="W21" s="232"/>
      <c r="X21" s="222">
        <f>V21/درآمدها!$J$6</f>
        <v>3.6565601154719251E-3</v>
      </c>
    </row>
    <row r="22" spans="2:24">
      <c r="B22" s="233" t="s">
        <v>95</v>
      </c>
      <c r="D22" s="234">
        <v>12081963</v>
      </c>
      <c r="E22" s="229"/>
      <c r="F22" s="234">
        <v>30866431681</v>
      </c>
      <c r="G22" s="229"/>
      <c r="H22" s="235">
        <v>34589016925</v>
      </c>
      <c r="I22" s="221"/>
      <c r="J22" s="236">
        <v>0</v>
      </c>
      <c r="K22" s="236">
        <v>0</v>
      </c>
      <c r="L22" s="236"/>
      <c r="M22" s="231">
        <v>413768</v>
      </c>
      <c r="N22" s="231">
        <v>1254320335</v>
      </c>
      <c r="O22" s="236"/>
      <c r="P22" s="221">
        <v>11668195</v>
      </c>
      <c r="Q22" s="221"/>
      <c r="R22" s="221">
        <v>3117</v>
      </c>
      <c r="S22" s="221"/>
      <c r="T22" s="221">
        <v>29809356626</v>
      </c>
      <c r="U22" s="221"/>
      <c r="V22" s="3">
        <v>36153363725</v>
      </c>
      <c r="W22" s="232"/>
      <c r="X22" s="222">
        <f>V22/درآمدها!$J$6</f>
        <v>3.731821783657328E-3</v>
      </c>
    </row>
    <row r="23" spans="2:24">
      <c r="B23" s="136" t="s">
        <v>140</v>
      </c>
      <c r="D23" s="229">
        <v>16194362</v>
      </c>
      <c r="E23" s="229"/>
      <c r="F23" s="229">
        <v>30155378794</v>
      </c>
      <c r="G23" s="229"/>
      <c r="H23" s="230">
        <v>15663359400</v>
      </c>
      <c r="I23" s="221"/>
      <c r="J23" s="221">
        <v>5380726</v>
      </c>
      <c r="K23" s="221">
        <v>5615925241</v>
      </c>
      <c r="L23" s="221"/>
      <c r="M23" s="231">
        <v>0</v>
      </c>
      <c r="N23" s="231">
        <v>0</v>
      </c>
      <c r="O23" s="221"/>
      <c r="P23" s="221">
        <v>21575088</v>
      </c>
      <c r="Q23" s="221"/>
      <c r="R23" s="221">
        <v>1130</v>
      </c>
      <c r="S23" s="221"/>
      <c r="T23" s="221">
        <v>35771304035</v>
      </c>
      <c r="U23" s="221"/>
      <c r="V23" s="3">
        <v>24234789339</v>
      </c>
      <c r="W23" s="232"/>
      <c r="X23" s="222">
        <f>V23/درآمدها!$J$6</f>
        <v>2.5015629379760177E-3</v>
      </c>
    </row>
    <row r="24" spans="2:24">
      <c r="B24" s="233" t="s">
        <v>257</v>
      </c>
      <c r="D24" s="229">
        <v>1519257</v>
      </c>
      <c r="E24" s="229"/>
      <c r="F24" s="229">
        <v>14854322998</v>
      </c>
      <c r="G24" s="229"/>
      <c r="H24" s="230">
        <v>19285476467</v>
      </c>
      <c r="I24" s="221"/>
      <c r="J24" s="221">
        <v>0</v>
      </c>
      <c r="K24" s="221">
        <v>0</v>
      </c>
      <c r="L24" s="221"/>
      <c r="M24" s="231">
        <v>52029</v>
      </c>
      <c r="N24" s="231">
        <v>710624936</v>
      </c>
      <c r="O24" s="221"/>
      <c r="P24" s="221">
        <v>1467228</v>
      </c>
      <c r="Q24" s="221"/>
      <c r="R24" s="221">
        <v>14050</v>
      </c>
      <c r="S24" s="221"/>
      <c r="T24" s="221">
        <v>14345616722</v>
      </c>
      <c r="U24" s="221"/>
      <c r="V24" s="3">
        <v>20491896810</v>
      </c>
      <c r="W24" s="232"/>
      <c r="X24" s="222">
        <f>V24/درآمدها!$J$6</f>
        <v>2.1152141605882101E-3</v>
      </c>
    </row>
    <row r="25" spans="2:24">
      <c r="B25" s="233" t="s">
        <v>173</v>
      </c>
      <c r="D25" s="229">
        <v>2433941</v>
      </c>
      <c r="E25" s="229"/>
      <c r="F25" s="229">
        <v>10933589133</v>
      </c>
      <c r="G25" s="229"/>
      <c r="H25" s="230">
        <v>8059218103</v>
      </c>
      <c r="I25" s="221"/>
      <c r="J25" s="221">
        <v>2522167</v>
      </c>
      <c r="K25" s="221">
        <v>9633593398</v>
      </c>
      <c r="L25" s="221"/>
      <c r="M25" s="231">
        <v>83354</v>
      </c>
      <c r="N25" s="231">
        <v>291691308</v>
      </c>
      <c r="O25" s="221"/>
      <c r="P25" s="221">
        <v>4872754</v>
      </c>
      <c r="Q25" s="221"/>
      <c r="R25" s="221">
        <v>3946</v>
      </c>
      <c r="S25" s="221"/>
      <c r="T25" s="221">
        <v>20192745193</v>
      </c>
      <c r="U25" s="221"/>
      <c r="V25" s="3">
        <v>19113481358</v>
      </c>
      <c r="W25" s="232"/>
      <c r="X25" s="222">
        <f>V25/درآمدها!$J$6</f>
        <v>1.9729313885111432E-3</v>
      </c>
    </row>
    <row r="26" spans="2:24">
      <c r="B26" s="233" t="s">
        <v>431</v>
      </c>
      <c r="D26" s="229">
        <v>0</v>
      </c>
      <c r="E26" s="229"/>
      <c r="F26" s="229">
        <v>0</v>
      </c>
      <c r="G26" s="229"/>
      <c r="H26" s="230">
        <v>0</v>
      </c>
      <c r="I26" s="221"/>
      <c r="J26" s="221">
        <v>1532273</v>
      </c>
      <c r="K26" s="221">
        <v>15526003107</v>
      </c>
      <c r="L26" s="221"/>
      <c r="M26" s="231">
        <v>0</v>
      </c>
      <c r="N26" s="231">
        <v>0</v>
      </c>
      <c r="O26" s="221"/>
      <c r="P26" s="221">
        <v>1532273</v>
      </c>
      <c r="Q26" s="221"/>
      <c r="R26" s="221">
        <v>10630</v>
      </c>
      <c r="S26" s="221"/>
      <c r="T26" s="221">
        <v>15526003107</v>
      </c>
      <c r="U26" s="221"/>
      <c r="V26" s="3">
        <v>16191148026</v>
      </c>
      <c r="W26" s="232"/>
      <c r="X26" s="222">
        <f>V26/درآمدها!$J$6</f>
        <v>1.6712823560609683E-3</v>
      </c>
    </row>
    <row r="27" spans="2:24">
      <c r="B27" s="136" t="s">
        <v>341</v>
      </c>
      <c r="D27" s="229">
        <v>5106305</v>
      </c>
      <c r="E27" s="229"/>
      <c r="F27" s="229">
        <v>38121540552</v>
      </c>
      <c r="G27" s="229"/>
      <c r="H27" s="230">
        <v>33095014607</v>
      </c>
      <c r="I27" s="221"/>
      <c r="J27" s="221">
        <v>0</v>
      </c>
      <c r="K27" s="221">
        <v>0</v>
      </c>
      <c r="L27" s="221"/>
      <c r="M27" s="231">
        <v>0</v>
      </c>
      <c r="N27" s="231">
        <v>0</v>
      </c>
      <c r="O27" s="221"/>
      <c r="P27" s="221">
        <v>5106305</v>
      </c>
      <c r="Q27" s="221"/>
      <c r="R27" s="221">
        <v>7350</v>
      </c>
      <c r="S27" s="221"/>
      <c r="T27" s="221">
        <v>38121540552</v>
      </c>
      <c r="U27" s="221"/>
      <c r="V27" s="3">
        <v>37308030270</v>
      </c>
      <c r="W27" s="232"/>
      <c r="X27" s="222">
        <f>V27/درآمدها!$J$6</f>
        <v>3.8510087505539011E-3</v>
      </c>
    </row>
    <row r="28" spans="2:24">
      <c r="B28" s="233" t="s">
        <v>248</v>
      </c>
      <c r="D28" s="229">
        <v>11132200</v>
      </c>
      <c r="E28" s="229"/>
      <c r="F28" s="229">
        <v>44630586360</v>
      </c>
      <c r="G28" s="229"/>
      <c r="H28" s="230">
        <v>17760871276</v>
      </c>
      <c r="I28" s="221"/>
      <c r="J28" s="221">
        <v>1138630</v>
      </c>
      <c r="K28" s="221">
        <v>1967714823</v>
      </c>
      <c r="L28" s="221"/>
      <c r="M28" s="231">
        <v>381242</v>
      </c>
      <c r="N28" s="231">
        <v>656382300</v>
      </c>
      <c r="O28" s="221"/>
      <c r="P28" s="221">
        <v>11889588</v>
      </c>
      <c r="Q28" s="221"/>
      <c r="R28" s="221">
        <v>1805</v>
      </c>
      <c r="S28" s="221"/>
      <c r="T28" s="221">
        <v>45069847328</v>
      </c>
      <c r="U28" s="221"/>
      <c r="V28" s="3">
        <v>21333015140</v>
      </c>
      <c r="W28" s="232"/>
      <c r="X28" s="222">
        <f>V28/درآمدها!$J$6</f>
        <v>2.2020360599390833E-3</v>
      </c>
    </row>
    <row r="29" spans="2:24">
      <c r="B29" s="233" t="s">
        <v>109</v>
      </c>
      <c r="D29" s="229">
        <v>12810506</v>
      </c>
      <c r="E29" s="229"/>
      <c r="F29" s="229">
        <v>42773618584</v>
      </c>
      <c r="G29" s="229"/>
      <c r="H29" s="230">
        <v>29925566203</v>
      </c>
      <c r="I29" s="221"/>
      <c r="J29" s="221">
        <v>0</v>
      </c>
      <c r="K29" s="221">
        <v>0</v>
      </c>
      <c r="L29" s="221"/>
      <c r="M29" s="231">
        <v>0</v>
      </c>
      <c r="N29" s="231">
        <v>0</v>
      </c>
      <c r="O29" s="221"/>
      <c r="P29" s="221">
        <v>12810506</v>
      </c>
      <c r="Q29" s="221"/>
      <c r="R29" s="221">
        <v>2650</v>
      </c>
      <c r="S29" s="221"/>
      <c r="T29" s="221">
        <v>42773618584</v>
      </c>
      <c r="U29" s="221"/>
      <c r="V29" s="3">
        <v>33745851249</v>
      </c>
      <c r="W29" s="232"/>
      <c r="X29" s="222">
        <f>V29/درآمدها!$J$6</f>
        <v>3.4833135792561179E-3</v>
      </c>
    </row>
    <row r="30" spans="2:24">
      <c r="B30" s="233" t="s">
        <v>325</v>
      </c>
      <c r="D30" s="229">
        <v>7572501</v>
      </c>
      <c r="E30" s="229"/>
      <c r="F30" s="229">
        <v>24197446712</v>
      </c>
      <c r="G30" s="229"/>
      <c r="H30" s="230">
        <v>21129537049</v>
      </c>
      <c r="I30" s="221"/>
      <c r="J30" s="221">
        <v>0</v>
      </c>
      <c r="K30" s="221">
        <v>0</v>
      </c>
      <c r="L30" s="221"/>
      <c r="M30" s="231">
        <v>259333</v>
      </c>
      <c r="N30" s="231">
        <v>856594216</v>
      </c>
      <c r="O30" s="221"/>
      <c r="P30" s="221">
        <v>7313168</v>
      </c>
      <c r="Q30" s="221"/>
      <c r="R30" s="221">
        <v>3481</v>
      </c>
      <c r="S30" s="221"/>
      <c r="T30" s="221">
        <v>23368764557</v>
      </c>
      <c r="U30" s="221"/>
      <c r="V30" s="3">
        <v>25305667841</v>
      </c>
      <c r="W30" s="232"/>
      <c r="X30" s="222">
        <f>V30/درآمدها!$J$6</f>
        <v>2.6121011371823743E-3</v>
      </c>
    </row>
    <row r="31" spans="2:24">
      <c r="B31" s="233" t="s">
        <v>283</v>
      </c>
      <c r="D31" s="229">
        <v>16664680</v>
      </c>
      <c r="E31" s="229"/>
      <c r="F31" s="229">
        <v>25855362539</v>
      </c>
      <c r="G31" s="229"/>
      <c r="H31" s="230">
        <v>21121044574</v>
      </c>
      <c r="I31" s="221"/>
      <c r="J31" s="221">
        <v>0</v>
      </c>
      <c r="K31" s="221">
        <v>0</v>
      </c>
      <c r="L31" s="221"/>
      <c r="M31" s="231">
        <v>570711</v>
      </c>
      <c r="N31" s="231">
        <v>782173205</v>
      </c>
      <c r="O31" s="221"/>
      <c r="P31" s="221">
        <v>16093969</v>
      </c>
      <c r="Q31" s="221"/>
      <c r="R31" s="221">
        <v>1403</v>
      </c>
      <c r="S31" s="221"/>
      <c r="T31" s="221">
        <v>24969900603</v>
      </c>
      <c r="U31" s="221"/>
      <c r="V31" s="3">
        <v>22445488470</v>
      </c>
      <c r="W31" s="232"/>
      <c r="X31" s="222">
        <f>V31/درآمدها!$J$6</f>
        <v>2.3168677596451062E-3</v>
      </c>
    </row>
    <row r="32" spans="2:24">
      <c r="B32" s="136" t="s">
        <v>174</v>
      </c>
      <c r="D32" s="229">
        <v>37223662</v>
      </c>
      <c r="E32" s="229"/>
      <c r="F32" s="229">
        <v>86368512877</v>
      </c>
      <c r="G32" s="229"/>
      <c r="H32" s="230">
        <v>90914359238</v>
      </c>
      <c r="I32" s="221"/>
      <c r="J32" s="221">
        <v>0</v>
      </c>
      <c r="K32" s="221">
        <v>0</v>
      </c>
      <c r="L32" s="221"/>
      <c r="M32" s="231">
        <v>1835468</v>
      </c>
      <c r="N32" s="231">
        <v>4681006073</v>
      </c>
      <c r="O32" s="221"/>
      <c r="P32" s="221">
        <v>35388194</v>
      </c>
      <c r="Q32" s="221"/>
      <c r="R32" s="221">
        <v>2625</v>
      </c>
      <c r="S32" s="221"/>
      <c r="T32" s="221">
        <v>82109752909</v>
      </c>
      <c r="U32" s="221"/>
      <c r="V32" s="3">
        <v>92341289897</v>
      </c>
      <c r="W32" s="232"/>
      <c r="X32" s="222">
        <f>V32/درآمدها!$J$6</f>
        <v>9.5316507694787386E-3</v>
      </c>
    </row>
    <row r="33" spans="2:24">
      <c r="B33" s="136" t="s">
        <v>265</v>
      </c>
      <c r="D33" s="229">
        <v>12371089</v>
      </c>
      <c r="E33" s="229"/>
      <c r="F33" s="229">
        <v>29088819066</v>
      </c>
      <c r="G33" s="229"/>
      <c r="H33" s="230">
        <v>21680459044</v>
      </c>
      <c r="I33" s="221"/>
      <c r="J33" s="221">
        <v>0</v>
      </c>
      <c r="K33" s="221">
        <v>0</v>
      </c>
      <c r="L33" s="221"/>
      <c r="M33" s="231">
        <v>423670</v>
      </c>
      <c r="N33" s="231">
        <v>789654691</v>
      </c>
      <c r="O33" s="221"/>
      <c r="P33" s="221">
        <v>11947419</v>
      </c>
      <c r="Q33" s="221"/>
      <c r="R33" s="221">
        <v>2010</v>
      </c>
      <c r="S33" s="221"/>
      <c r="T33" s="221">
        <v>28092620593</v>
      </c>
      <c r="U33" s="221"/>
      <c r="V33" s="3">
        <v>23871427037</v>
      </c>
      <c r="W33" s="232"/>
      <c r="X33" s="222">
        <f>V33/درآمدها!$J$6</f>
        <v>2.46405596174338E-3</v>
      </c>
    </row>
    <row r="34" spans="2:24">
      <c r="B34" s="233" t="s">
        <v>284</v>
      </c>
      <c r="D34" s="229">
        <v>12441877</v>
      </c>
      <c r="E34" s="229"/>
      <c r="F34" s="229">
        <v>23909020674</v>
      </c>
      <c r="G34" s="229"/>
      <c r="H34" s="230">
        <v>18143632772</v>
      </c>
      <c r="I34" s="221"/>
      <c r="J34" s="221">
        <v>0</v>
      </c>
      <c r="K34" s="221">
        <v>0</v>
      </c>
      <c r="L34" s="221"/>
      <c r="M34" s="231">
        <v>426094</v>
      </c>
      <c r="N34" s="231">
        <v>673719476</v>
      </c>
      <c r="O34" s="221"/>
      <c r="P34" s="221">
        <v>12015783</v>
      </c>
      <c r="Q34" s="221"/>
      <c r="R34" s="221">
        <v>1638</v>
      </c>
      <c r="S34" s="221"/>
      <c r="T34" s="221">
        <v>23090214134</v>
      </c>
      <c r="U34" s="221"/>
      <c r="V34" s="3">
        <v>19564745535</v>
      </c>
      <c r="W34" s="232"/>
      <c r="X34" s="222">
        <f>V34/درآمدها!$J$6</f>
        <v>2.0195117703180037E-3</v>
      </c>
    </row>
    <row r="35" spans="2:24">
      <c r="B35" s="233" t="s">
        <v>285</v>
      </c>
      <c r="D35" s="229">
        <v>5275109</v>
      </c>
      <c r="E35" s="229"/>
      <c r="F35" s="229">
        <v>12862834749</v>
      </c>
      <c r="G35" s="229"/>
      <c r="H35" s="230">
        <v>13004430814</v>
      </c>
      <c r="I35" s="221"/>
      <c r="J35" s="221">
        <v>0</v>
      </c>
      <c r="K35" s="221">
        <v>0</v>
      </c>
      <c r="L35" s="221"/>
      <c r="M35" s="231">
        <v>5275109</v>
      </c>
      <c r="N35" s="231">
        <v>12958473527</v>
      </c>
      <c r="O35" s="221"/>
      <c r="P35" s="221">
        <v>0</v>
      </c>
      <c r="Q35" s="221"/>
      <c r="R35" s="221">
        <v>0</v>
      </c>
      <c r="S35" s="221"/>
      <c r="T35" s="221">
        <v>0</v>
      </c>
      <c r="U35" s="221"/>
      <c r="V35" s="3">
        <v>0</v>
      </c>
      <c r="W35" s="232"/>
      <c r="X35" s="222">
        <f>V35/درآمدها!$J$6</f>
        <v>0</v>
      </c>
    </row>
    <row r="36" spans="2:24" ht="36" customHeight="1">
      <c r="B36" s="136" t="s">
        <v>115</v>
      </c>
      <c r="D36" s="229">
        <v>10926734</v>
      </c>
      <c r="E36" s="229"/>
      <c r="F36" s="229">
        <v>18824540620</v>
      </c>
      <c r="G36" s="229"/>
      <c r="H36" s="230">
        <v>21256385911</v>
      </c>
      <c r="I36" s="221"/>
      <c r="J36" s="221">
        <v>0</v>
      </c>
      <c r="K36" s="221">
        <v>0</v>
      </c>
      <c r="L36" s="221"/>
      <c r="M36" s="231">
        <v>324958</v>
      </c>
      <c r="N36" s="231">
        <v>656079930</v>
      </c>
      <c r="O36" s="221"/>
      <c r="P36" s="221">
        <v>10601776</v>
      </c>
      <c r="Q36" s="221"/>
      <c r="R36" s="221">
        <v>2120</v>
      </c>
      <c r="S36" s="221"/>
      <c r="T36" s="221">
        <v>18264704069</v>
      </c>
      <c r="U36" s="221"/>
      <c r="V36" s="3">
        <v>22342034323</v>
      </c>
      <c r="W36" s="232"/>
      <c r="X36" s="222">
        <f>V36/درآمدها!$J$6</f>
        <v>2.3061890177631349E-3</v>
      </c>
    </row>
    <row r="37" spans="2:24">
      <c r="B37" s="136" t="s">
        <v>215</v>
      </c>
      <c r="D37" s="229">
        <v>1488403</v>
      </c>
      <c r="E37" s="229"/>
      <c r="F37" s="229">
        <v>18470222572</v>
      </c>
      <c r="G37" s="229"/>
      <c r="H37" s="230">
        <v>11791989610</v>
      </c>
      <c r="I37" s="221"/>
      <c r="J37" s="221">
        <v>1137511</v>
      </c>
      <c r="K37" s="221">
        <v>9484738198</v>
      </c>
      <c r="L37" s="221"/>
      <c r="M37" s="231">
        <v>0</v>
      </c>
      <c r="N37" s="231">
        <v>0</v>
      </c>
      <c r="O37" s="221"/>
      <c r="P37" s="221">
        <v>2625914</v>
      </c>
      <c r="Q37" s="221"/>
      <c r="R37" s="221">
        <v>9200</v>
      </c>
      <c r="S37" s="221"/>
      <c r="T37" s="221">
        <v>27954960770</v>
      </c>
      <c r="U37" s="221"/>
      <c r="V37" s="3">
        <v>24014666270</v>
      </c>
      <c r="W37" s="232"/>
      <c r="X37" s="222">
        <f>V37/درآمدها!$J$6</f>
        <v>2.4788413989726725E-3</v>
      </c>
    </row>
    <row r="38" spans="2:24" ht="36" customHeight="1">
      <c r="B38" s="136" t="s">
        <v>216</v>
      </c>
      <c r="D38" s="229">
        <v>5474276</v>
      </c>
      <c r="E38" s="229"/>
      <c r="F38" s="229">
        <v>31489369311</v>
      </c>
      <c r="G38" s="229"/>
      <c r="H38" s="230">
        <v>21472964217</v>
      </c>
      <c r="I38" s="221"/>
      <c r="J38" s="221">
        <v>0</v>
      </c>
      <c r="K38" s="221">
        <v>0</v>
      </c>
      <c r="L38" s="221"/>
      <c r="M38" s="231">
        <v>187476</v>
      </c>
      <c r="N38" s="231">
        <v>796691224</v>
      </c>
      <c r="O38" s="221"/>
      <c r="P38" s="221">
        <v>5286800</v>
      </c>
      <c r="Q38" s="221"/>
      <c r="R38" s="221">
        <v>4640</v>
      </c>
      <c r="S38" s="221"/>
      <c r="T38" s="221">
        <v>30410961682</v>
      </c>
      <c r="U38" s="221"/>
      <c r="V38" s="3">
        <v>24384794028</v>
      </c>
      <c r="W38" s="232"/>
      <c r="X38" s="222">
        <f>V38/درآمدها!$J$6</f>
        <v>2.5170467189685412E-3</v>
      </c>
    </row>
    <row r="39" spans="2:24">
      <c r="B39" s="136" t="s">
        <v>217</v>
      </c>
      <c r="D39" s="229">
        <v>5280337</v>
      </c>
      <c r="E39" s="229"/>
      <c r="F39" s="229">
        <v>41133388230</v>
      </c>
      <c r="G39" s="229"/>
      <c r="H39" s="230">
        <v>24816889010</v>
      </c>
      <c r="I39" s="221"/>
      <c r="J39" s="221">
        <v>0</v>
      </c>
      <c r="K39" s="221">
        <v>0</v>
      </c>
      <c r="L39" s="221"/>
      <c r="M39" s="231">
        <v>180834</v>
      </c>
      <c r="N39" s="231">
        <v>972850502</v>
      </c>
      <c r="O39" s="221"/>
      <c r="P39" s="221">
        <v>5099503</v>
      </c>
      <c r="Q39" s="221"/>
      <c r="R39" s="221">
        <v>5470</v>
      </c>
      <c r="S39" s="221"/>
      <c r="T39" s="221">
        <v>39724706336</v>
      </c>
      <c r="U39" s="221"/>
      <c r="V39" s="3">
        <v>27728310439</v>
      </c>
      <c r="W39" s="232"/>
      <c r="X39" s="222">
        <f>V39/درآمدها!$J$6</f>
        <v>2.8621711027325188E-3</v>
      </c>
    </row>
    <row r="40" spans="2:24">
      <c r="B40" s="233" t="s">
        <v>182</v>
      </c>
      <c r="D40" s="229">
        <v>3068659</v>
      </c>
      <c r="E40" s="229"/>
      <c r="F40" s="229">
        <v>33771377671</v>
      </c>
      <c r="G40" s="229"/>
      <c r="H40" s="230">
        <v>14019640605</v>
      </c>
      <c r="I40" s="221"/>
      <c r="J40" s="221">
        <v>0</v>
      </c>
      <c r="K40" s="221">
        <v>0</v>
      </c>
      <c r="L40" s="221"/>
      <c r="M40" s="231">
        <v>105091</v>
      </c>
      <c r="N40" s="231">
        <v>518567780</v>
      </c>
      <c r="O40" s="221"/>
      <c r="P40" s="221">
        <v>2963568</v>
      </c>
      <c r="Q40" s="221"/>
      <c r="R40" s="221">
        <v>5167</v>
      </c>
      <c r="S40" s="221"/>
      <c r="T40" s="221">
        <v>32614824320</v>
      </c>
      <c r="U40" s="221"/>
      <c r="V40" s="3">
        <v>15221644962</v>
      </c>
      <c r="W40" s="232"/>
      <c r="X40" s="222">
        <f>V40/درآمدها!$J$6</f>
        <v>1.5712083302779711E-3</v>
      </c>
    </row>
    <row r="41" spans="2:24">
      <c r="B41" s="136" t="s">
        <v>329</v>
      </c>
      <c r="D41" s="229">
        <v>5771577</v>
      </c>
      <c r="E41" s="229"/>
      <c r="F41" s="229">
        <v>37040123536</v>
      </c>
      <c r="G41" s="229"/>
      <c r="H41" s="230">
        <v>30120489617</v>
      </c>
      <c r="I41" s="221"/>
      <c r="J41" s="221">
        <v>0</v>
      </c>
      <c r="K41" s="221">
        <v>0</v>
      </c>
      <c r="L41" s="221"/>
      <c r="M41" s="231">
        <v>197658</v>
      </c>
      <c r="N41" s="231">
        <v>1157278606</v>
      </c>
      <c r="O41" s="221"/>
      <c r="P41" s="221">
        <v>5573919</v>
      </c>
      <c r="Q41" s="221"/>
      <c r="R41" s="221">
        <v>6340</v>
      </c>
      <c r="S41" s="221"/>
      <c r="T41" s="221">
        <v>35771618111</v>
      </c>
      <c r="U41" s="221"/>
      <c r="V41" s="3">
        <v>35128381517</v>
      </c>
      <c r="W41" s="232"/>
      <c r="X41" s="222">
        <f>V41/درآمدها!$J$6</f>
        <v>3.6260210907876197E-3</v>
      </c>
    </row>
    <row r="42" spans="2:24">
      <c r="B42" s="233" t="s">
        <v>98</v>
      </c>
      <c r="D42" s="229">
        <v>12668548</v>
      </c>
      <c r="E42" s="229"/>
      <c r="F42" s="229">
        <v>31255025183</v>
      </c>
      <c r="G42" s="229"/>
      <c r="H42" s="230">
        <v>22415842852</v>
      </c>
      <c r="I42" s="221"/>
      <c r="J42" s="221">
        <v>0</v>
      </c>
      <c r="K42" s="221">
        <v>0</v>
      </c>
      <c r="L42" s="221"/>
      <c r="M42" s="231">
        <v>0</v>
      </c>
      <c r="N42" s="231">
        <v>0</v>
      </c>
      <c r="O42" s="221"/>
      <c r="P42" s="221">
        <v>12668548</v>
      </c>
      <c r="Q42" s="221"/>
      <c r="R42" s="221">
        <v>2066</v>
      </c>
      <c r="S42" s="221"/>
      <c r="T42" s="221">
        <v>31255025183</v>
      </c>
      <c r="U42" s="221"/>
      <c r="V42" s="3">
        <v>26017489511</v>
      </c>
      <c r="W42" s="232"/>
      <c r="X42" s="222">
        <f>V42/درآمدها!$J$6</f>
        <v>2.685576779293884E-3</v>
      </c>
    </row>
    <row r="43" spans="2:24">
      <c r="B43" s="233" t="s">
        <v>286</v>
      </c>
      <c r="D43" s="229">
        <v>161355</v>
      </c>
      <c r="E43" s="229"/>
      <c r="F43" s="229">
        <v>13711792992</v>
      </c>
      <c r="G43" s="229"/>
      <c r="H43" s="230">
        <v>7201732707</v>
      </c>
      <c r="I43" s="221"/>
      <c r="J43" s="221">
        <v>0</v>
      </c>
      <c r="K43" s="221">
        <v>0</v>
      </c>
      <c r="L43" s="221"/>
      <c r="M43" s="231">
        <v>5525</v>
      </c>
      <c r="N43" s="231">
        <v>273778064</v>
      </c>
      <c r="O43" s="221"/>
      <c r="P43" s="221">
        <v>155830</v>
      </c>
      <c r="Q43" s="221"/>
      <c r="R43" s="221">
        <v>52730</v>
      </c>
      <c r="S43" s="221"/>
      <c r="T43" s="221">
        <v>13242283796</v>
      </c>
      <c r="U43" s="221"/>
      <c r="V43" s="3">
        <v>8168025254</v>
      </c>
      <c r="W43" s="232"/>
      <c r="X43" s="222">
        <f>V43/درآمدها!$J$6</f>
        <v>8.4311973857255189E-4</v>
      </c>
    </row>
    <row r="44" spans="2:24">
      <c r="B44" s="233" t="s">
        <v>427</v>
      </c>
      <c r="D44" s="229">
        <v>0</v>
      </c>
      <c r="E44" s="229"/>
      <c r="F44" s="229">
        <v>0</v>
      </c>
      <c r="G44" s="229"/>
      <c r="H44" s="230">
        <v>0</v>
      </c>
      <c r="I44" s="221"/>
      <c r="J44" s="221">
        <v>599459</v>
      </c>
      <c r="K44" s="221">
        <v>988518550</v>
      </c>
      <c r="L44" s="221"/>
      <c r="M44" s="231">
        <v>0</v>
      </c>
      <c r="N44" s="231">
        <v>0</v>
      </c>
      <c r="O44" s="221"/>
      <c r="P44" s="221">
        <v>599459</v>
      </c>
      <c r="Q44" s="221"/>
      <c r="R44" s="221">
        <v>1703</v>
      </c>
      <c r="S44" s="221"/>
      <c r="T44" s="221">
        <v>988518550</v>
      </c>
      <c r="U44" s="221"/>
      <c r="V44" s="3">
        <v>1014804452</v>
      </c>
      <c r="W44" s="232"/>
      <c r="X44" s="222">
        <f>V44/درآمدها!$J$6</f>
        <v>1.0475012474447251E-4</v>
      </c>
    </row>
    <row r="45" spans="2:24">
      <c r="B45" s="136" t="s">
        <v>258</v>
      </c>
      <c r="D45" s="229">
        <v>10119026</v>
      </c>
      <c r="E45" s="229"/>
      <c r="F45" s="229">
        <v>34666002856</v>
      </c>
      <c r="G45" s="229"/>
      <c r="H45" s="230">
        <v>24523397789</v>
      </c>
      <c r="I45" s="221"/>
      <c r="J45" s="221">
        <v>0</v>
      </c>
      <c r="K45" s="221">
        <v>0</v>
      </c>
      <c r="L45" s="221"/>
      <c r="M45" s="231">
        <v>0</v>
      </c>
      <c r="N45" s="231">
        <v>0</v>
      </c>
      <c r="O45" s="221"/>
      <c r="P45" s="221">
        <v>10119026</v>
      </c>
      <c r="Q45" s="221"/>
      <c r="R45" s="221">
        <v>2485</v>
      </c>
      <c r="S45" s="221"/>
      <c r="T45" s="221">
        <v>34666002856</v>
      </c>
      <c r="U45" s="221"/>
      <c r="V45" s="3">
        <v>24996162225</v>
      </c>
      <c r="W45" s="232"/>
      <c r="X45" s="222">
        <f>V45/درآمدها!$J$6</f>
        <v>2.5801533547093877E-3</v>
      </c>
    </row>
    <row r="46" spans="2:24">
      <c r="B46" s="136" t="s">
        <v>124</v>
      </c>
      <c r="D46" s="229">
        <v>15723993</v>
      </c>
      <c r="E46" s="229"/>
      <c r="F46" s="229">
        <v>33533776619</v>
      </c>
      <c r="G46" s="229"/>
      <c r="H46" s="230">
        <v>34699566242</v>
      </c>
      <c r="I46" s="221"/>
      <c r="J46" s="221">
        <v>8203822</v>
      </c>
      <c r="K46" s="221">
        <v>0</v>
      </c>
      <c r="L46" s="221"/>
      <c r="M46" s="231">
        <v>538496</v>
      </c>
      <c r="N46" s="231">
        <v>874667064</v>
      </c>
      <c r="O46" s="221"/>
      <c r="P46" s="221">
        <v>23389319</v>
      </c>
      <c r="Q46" s="221"/>
      <c r="R46" s="221">
        <v>1650</v>
      </c>
      <c r="S46" s="221"/>
      <c r="T46" s="221">
        <v>32779098243</v>
      </c>
      <c r="U46" s="221"/>
      <c r="V46" s="3">
        <v>38362751713</v>
      </c>
      <c r="W46" s="232"/>
      <c r="X46" s="222">
        <f>V46/درآمدها!$J$6</f>
        <v>3.9598791861409537E-3</v>
      </c>
    </row>
    <row r="47" spans="2:24">
      <c r="B47" s="136" t="s">
        <v>81</v>
      </c>
      <c r="D47" s="229">
        <v>18140730</v>
      </c>
      <c r="E47" s="229"/>
      <c r="F47" s="229">
        <v>29442047927</v>
      </c>
      <c r="G47" s="229"/>
      <c r="H47" s="230">
        <v>17690169600</v>
      </c>
      <c r="I47" s="221"/>
      <c r="J47" s="221">
        <v>2556805</v>
      </c>
      <c r="K47" s="221">
        <v>2973301200</v>
      </c>
      <c r="L47" s="221"/>
      <c r="M47" s="231">
        <v>621261</v>
      </c>
      <c r="N47" s="231">
        <v>663264288</v>
      </c>
      <c r="O47" s="221"/>
      <c r="P47" s="221">
        <v>20076274</v>
      </c>
      <c r="Q47" s="221"/>
      <c r="R47" s="221">
        <v>1176</v>
      </c>
      <c r="S47" s="221"/>
      <c r="T47" s="221">
        <v>31407054745</v>
      </c>
      <c r="U47" s="221"/>
      <c r="V47" s="3">
        <v>23469220524</v>
      </c>
      <c r="W47" s="232"/>
      <c r="X47" s="222">
        <f>V47/درآمدها!$J$6</f>
        <v>2.4225394091437575E-3</v>
      </c>
    </row>
    <row r="48" spans="2:24">
      <c r="B48" s="233" t="s">
        <v>165</v>
      </c>
      <c r="D48" s="229">
        <v>3295780</v>
      </c>
      <c r="E48" s="229"/>
      <c r="F48" s="229">
        <v>9625637938</v>
      </c>
      <c r="G48" s="229"/>
      <c r="H48" s="230">
        <v>9412436727</v>
      </c>
      <c r="I48" s="221"/>
      <c r="J48" s="221">
        <v>0</v>
      </c>
      <c r="K48" s="221">
        <v>0</v>
      </c>
      <c r="L48" s="221"/>
      <c r="M48" s="231">
        <v>112869</v>
      </c>
      <c r="N48" s="231">
        <v>345119296</v>
      </c>
      <c r="O48" s="221"/>
      <c r="P48" s="221">
        <v>3182911</v>
      </c>
      <c r="Q48" s="221"/>
      <c r="R48" s="221">
        <v>3437</v>
      </c>
      <c r="S48" s="221"/>
      <c r="T48" s="221">
        <v>9295993323</v>
      </c>
      <c r="U48" s="221"/>
      <c r="V48" s="3">
        <v>10874574105</v>
      </c>
      <c r="W48" s="232"/>
      <c r="X48" s="222">
        <f>V48/درآمدها!$J$6</f>
        <v>1.1224950696627023E-3</v>
      </c>
    </row>
    <row r="49" spans="2:24">
      <c r="B49" s="136" t="s">
        <v>287</v>
      </c>
      <c r="D49" s="229">
        <v>9374667</v>
      </c>
      <c r="E49" s="229"/>
      <c r="F49" s="229">
        <v>22669386852</v>
      </c>
      <c r="G49" s="229"/>
      <c r="H49" s="230">
        <v>24210470329</v>
      </c>
      <c r="I49" s="221"/>
      <c r="J49" s="221">
        <v>0</v>
      </c>
      <c r="K49" s="221">
        <v>0</v>
      </c>
      <c r="L49" s="221"/>
      <c r="M49" s="231">
        <v>240789</v>
      </c>
      <c r="N49" s="231">
        <v>621046069</v>
      </c>
      <c r="O49" s="221"/>
      <c r="P49" s="221">
        <v>9133878</v>
      </c>
      <c r="Q49" s="221"/>
      <c r="R49" s="221">
        <v>2869</v>
      </c>
      <c r="S49" s="221"/>
      <c r="T49" s="221">
        <v>22087122011</v>
      </c>
      <c r="U49" s="221"/>
      <c r="V49" s="3">
        <v>26049175666</v>
      </c>
      <c r="W49" s="232"/>
      <c r="X49" s="222">
        <f>V49/درآمدها!$J$6</f>
        <v>2.6888474869483305E-3</v>
      </c>
    </row>
    <row r="50" spans="2:24">
      <c r="B50" s="136" t="s">
        <v>96</v>
      </c>
      <c r="D50" s="229">
        <v>11396420</v>
      </c>
      <c r="E50" s="229"/>
      <c r="F50" s="229">
        <v>34772418458</v>
      </c>
      <c r="G50" s="229"/>
      <c r="H50" s="230">
        <v>29873548004</v>
      </c>
      <c r="I50" s="221"/>
      <c r="J50" s="221">
        <v>0</v>
      </c>
      <c r="K50" s="221">
        <v>0</v>
      </c>
      <c r="L50" s="221"/>
      <c r="M50" s="231">
        <v>345290</v>
      </c>
      <c r="N50" s="231">
        <v>891610818</v>
      </c>
      <c r="O50" s="221"/>
      <c r="P50" s="221">
        <v>11051130</v>
      </c>
      <c r="Q50" s="221"/>
      <c r="R50" s="221">
        <v>2650</v>
      </c>
      <c r="S50" s="221"/>
      <c r="T50" s="221">
        <v>33718879858</v>
      </c>
      <c r="U50" s="221"/>
      <c r="V50" s="3">
        <v>29111245813</v>
      </c>
      <c r="W50" s="232"/>
      <c r="X50" s="222">
        <f>V50/درآمدها!$J$6</f>
        <v>3.0049204301074088E-3</v>
      </c>
    </row>
    <row r="51" spans="2:24">
      <c r="B51" s="233" t="s">
        <v>432</v>
      </c>
      <c r="D51" s="229">
        <v>0</v>
      </c>
      <c r="E51" s="229"/>
      <c r="F51" s="229">
        <v>0</v>
      </c>
      <c r="G51" s="229"/>
      <c r="H51" s="230">
        <v>0</v>
      </c>
      <c r="I51" s="221"/>
      <c r="J51" s="221">
        <v>24960</v>
      </c>
      <c r="K51" s="221">
        <v>97384359</v>
      </c>
      <c r="L51" s="221"/>
      <c r="M51" s="231">
        <v>0</v>
      </c>
      <c r="N51" s="231">
        <v>0</v>
      </c>
      <c r="O51" s="221"/>
      <c r="P51" s="221">
        <v>24960</v>
      </c>
      <c r="Q51" s="221"/>
      <c r="R51" s="221">
        <v>3954</v>
      </c>
      <c r="S51" s="221"/>
      <c r="T51" s="221">
        <v>97384359</v>
      </c>
      <c r="U51" s="221"/>
      <c r="V51" s="3">
        <v>98104627</v>
      </c>
      <c r="W51" s="232"/>
      <c r="X51" s="222">
        <f>V51/درآمدها!$J$6</f>
        <v>1.0126553836068455E-5</v>
      </c>
    </row>
    <row r="52" spans="2:24">
      <c r="B52" s="233" t="s">
        <v>428</v>
      </c>
      <c r="D52" s="229">
        <v>0</v>
      </c>
      <c r="E52" s="229"/>
      <c r="F52" s="229">
        <v>0</v>
      </c>
      <c r="G52" s="229"/>
      <c r="H52" s="230">
        <v>0</v>
      </c>
      <c r="I52" s="221"/>
      <c r="J52" s="221">
        <v>923649</v>
      </c>
      <c r="K52" s="221">
        <v>22008846111</v>
      </c>
      <c r="L52" s="221"/>
      <c r="M52" s="231">
        <v>18546</v>
      </c>
      <c r="N52" s="231">
        <v>438031084</v>
      </c>
      <c r="O52" s="221"/>
      <c r="P52" s="221">
        <v>905103</v>
      </c>
      <c r="Q52" s="221"/>
      <c r="R52" s="221">
        <v>23500</v>
      </c>
      <c r="S52" s="221"/>
      <c r="T52" s="221">
        <v>21577634945</v>
      </c>
      <c r="U52" s="221"/>
      <c r="V52" s="3">
        <v>21143364477</v>
      </c>
      <c r="W52" s="232"/>
      <c r="X52" s="222">
        <f>V52/درآمدها!$J$6</f>
        <v>2.1824599430153059E-3</v>
      </c>
    </row>
    <row r="53" spans="2:24">
      <c r="B53" s="136" t="s">
        <v>203</v>
      </c>
      <c r="D53" s="234">
        <v>9236480</v>
      </c>
      <c r="E53" s="229"/>
      <c r="F53" s="234">
        <v>56653542303</v>
      </c>
      <c r="G53" s="229"/>
      <c r="H53" s="235">
        <v>48111180231</v>
      </c>
      <c r="I53" s="221"/>
      <c r="J53" s="236">
        <v>0</v>
      </c>
      <c r="K53" s="236">
        <v>0</v>
      </c>
      <c r="L53" s="236"/>
      <c r="M53" s="231">
        <v>820758</v>
      </c>
      <c r="N53" s="231">
        <v>4873032587</v>
      </c>
      <c r="O53" s="236"/>
      <c r="P53" s="221">
        <v>8415722</v>
      </c>
      <c r="Q53" s="221"/>
      <c r="R53" s="221">
        <v>6290</v>
      </c>
      <c r="S53" s="221"/>
      <c r="T53" s="221">
        <v>51619281624</v>
      </c>
      <c r="U53" s="221"/>
      <c r="V53" s="3">
        <v>52619928780</v>
      </c>
      <c r="W53" s="232"/>
      <c r="X53" s="222">
        <f>V53/درآمدها!$J$6</f>
        <v>5.4315332307492276E-3</v>
      </c>
    </row>
    <row r="54" spans="2:24">
      <c r="B54" s="233" t="s">
        <v>94</v>
      </c>
      <c r="D54" s="229">
        <v>575799</v>
      </c>
      <c r="E54" s="229"/>
      <c r="F54" s="229">
        <v>29030647122</v>
      </c>
      <c r="G54" s="229"/>
      <c r="H54" s="230">
        <v>22894919842</v>
      </c>
      <c r="I54" s="221"/>
      <c r="J54" s="221">
        <v>0</v>
      </c>
      <c r="K54" s="221">
        <v>0</v>
      </c>
      <c r="L54" s="221"/>
      <c r="M54" s="231">
        <v>19719</v>
      </c>
      <c r="N54" s="231">
        <v>883447363</v>
      </c>
      <c r="O54" s="221"/>
      <c r="P54" s="221">
        <v>556080</v>
      </c>
      <c r="Q54" s="221"/>
      <c r="R54" s="221">
        <v>50450</v>
      </c>
      <c r="S54" s="221"/>
      <c r="T54" s="221">
        <v>28036454130</v>
      </c>
      <c r="U54" s="221"/>
      <c r="V54" s="237">
        <v>27887313297</v>
      </c>
      <c r="W54" s="232"/>
      <c r="X54" s="222">
        <f>V54/درآمدها!$J$6</f>
        <v>2.8785836925446767E-3</v>
      </c>
    </row>
    <row r="55" spans="2:24">
      <c r="B55" s="136" t="s">
        <v>242</v>
      </c>
      <c r="D55" s="229">
        <v>459401</v>
      </c>
      <c r="E55" s="229"/>
      <c r="F55" s="229">
        <v>18246208359</v>
      </c>
      <c r="G55" s="229"/>
      <c r="H55" s="230">
        <v>18399136160</v>
      </c>
      <c r="I55" s="221"/>
      <c r="J55" s="221">
        <v>0</v>
      </c>
      <c r="K55" s="221">
        <v>0</v>
      </c>
      <c r="L55" s="221"/>
      <c r="M55" s="231">
        <v>15733</v>
      </c>
      <c r="N55" s="231">
        <v>628486942</v>
      </c>
      <c r="O55" s="221"/>
      <c r="P55" s="221">
        <v>443668</v>
      </c>
      <c r="Q55" s="221"/>
      <c r="R55" s="221">
        <v>40780</v>
      </c>
      <c r="S55" s="221"/>
      <c r="T55" s="221">
        <v>17621334673</v>
      </c>
      <c r="U55" s="221"/>
      <c r="V55" s="3">
        <v>17985128997</v>
      </c>
      <c r="W55" s="232"/>
      <c r="X55" s="222">
        <f>V55/درآمدها!$J$6</f>
        <v>1.8564606237864434E-3</v>
      </c>
    </row>
    <row r="56" spans="2:24">
      <c r="B56" s="233" t="s">
        <v>202</v>
      </c>
      <c r="D56" s="229">
        <v>20759844</v>
      </c>
      <c r="E56" s="229"/>
      <c r="F56" s="229">
        <v>67602667953</v>
      </c>
      <c r="G56" s="229"/>
      <c r="H56" s="230">
        <v>66077506019</v>
      </c>
      <c r="I56" s="221"/>
      <c r="J56" s="221">
        <v>0</v>
      </c>
      <c r="K56" s="221">
        <v>0</v>
      </c>
      <c r="L56" s="221"/>
      <c r="M56" s="231">
        <v>4750019</v>
      </c>
      <c r="N56" s="231">
        <v>17307898101</v>
      </c>
      <c r="O56" s="221"/>
      <c r="P56" s="136">
        <v>16009825</v>
      </c>
      <c r="Q56" s="136"/>
      <c r="R56" s="221">
        <v>3754</v>
      </c>
      <c r="S56" s="136"/>
      <c r="T56" s="3">
        <v>52134634704</v>
      </c>
      <c r="U56" s="136"/>
      <c r="V56" s="3">
        <v>59743282799</v>
      </c>
      <c r="W56" s="232"/>
      <c r="X56" s="222">
        <f>V56/درآمدها!$J$6</f>
        <v>6.166819936102871E-3</v>
      </c>
    </row>
    <row r="57" spans="2:24">
      <c r="B57" s="233" t="s">
        <v>259</v>
      </c>
      <c r="D57" s="229">
        <v>12439079</v>
      </c>
      <c r="E57" s="229"/>
      <c r="F57" s="229">
        <v>27034888004</v>
      </c>
      <c r="G57" s="229"/>
      <c r="H57" s="230">
        <v>20538375427</v>
      </c>
      <c r="I57" s="221"/>
      <c r="J57" s="221">
        <v>0</v>
      </c>
      <c r="K57" s="221">
        <v>0</v>
      </c>
      <c r="L57" s="221"/>
      <c r="M57" s="231">
        <v>425998</v>
      </c>
      <c r="N57" s="231">
        <v>804156839</v>
      </c>
      <c r="O57" s="221"/>
      <c r="P57" s="221">
        <v>12013081</v>
      </c>
      <c r="Q57" s="221"/>
      <c r="R57" s="221">
        <v>1857</v>
      </c>
      <c r="S57" s="221"/>
      <c r="T57" s="221">
        <v>26109031016</v>
      </c>
      <c r="U57" s="221"/>
      <c r="V57" s="3">
        <v>22175557087</v>
      </c>
      <c r="W57" s="232"/>
      <c r="X57" s="222">
        <f>V57/درآمدها!$J$6</f>
        <v>2.2890049078553129E-3</v>
      </c>
    </row>
    <row r="58" spans="2:24">
      <c r="B58" s="233" t="s">
        <v>235</v>
      </c>
      <c r="D58" s="229">
        <v>15344809</v>
      </c>
      <c r="E58" s="229"/>
      <c r="F58" s="229">
        <v>264278203010</v>
      </c>
      <c r="G58" s="229"/>
      <c r="H58" s="230">
        <v>163975204409</v>
      </c>
      <c r="I58" s="221"/>
      <c r="J58" s="221">
        <v>0</v>
      </c>
      <c r="K58" s="221">
        <v>0</v>
      </c>
      <c r="L58" s="221"/>
      <c r="M58" s="231">
        <v>176069</v>
      </c>
      <c r="N58" s="231">
        <v>1990278271</v>
      </c>
      <c r="O58" s="221"/>
      <c r="P58" s="221">
        <v>15168740</v>
      </c>
      <c r="Q58" s="221"/>
      <c r="R58" s="221">
        <v>11400</v>
      </c>
      <c r="S58" s="221"/>
      <c r="T58" s="221">
        <v>261245829070</v>
      </c>
      <c r="U58" s="221"/>
      <c r="V58" s="3">
        <v>171894740368</v>
      </c>
      <c r="W58" s="232"/>
      <c r="X58" s="222">
        <f>V58/درآمدها!$J$6</f>
        <v>1.7743315434791487E-2</v>
      </c>
    </row>
    <row r="59" spans="2:24">
      <c r="B59" s="136" t="s">
        <v>348</v>
      </c>
      <c r="D59" s="229">
        <v>8280927</v>
      </c>
      <c r="E59" s="229"/>
      <c r="F59" s="229">
        <v>21217758452</v>
      </c>
      <c r="G59" s="229"/>
      <c r="H59" s="230">
        <v>17352329765</v>
      </c>
      <c r="I59" s="221"/>
      <c r="J59" s="221">
        <v>0</v>
      </c>
      <c r="K59" s="221">
        <v>0</v>
      </c>
      <c r="L59" s="221"/>
      <c r="M59" s="231">
        <v>283595</v>
      </c>
      <c r="N59" s="231">
        <v>633590022</v>
      </c>
      <c r="O59" s="221"/>
      <c r="P59" s="221">
        <v>7997332</v>
      </c>
      <c r="Q59" s="221"/>
      <c r="R59" s="221">
        <v>2319</v>
      </c>
      <c r="S59" s="221"/>
      <c r="T59" s="221">
        <v>20491118764</v>
      </c>
      <c r="U59" s="221"/>
      <c r="V59" s="3">
        <v>18435465325</v>
      </c>
      <c r="W59" s="232"/>
      <c r="X59" s="222">
        <f>V59/درآمدها!$J$6</f>
        <v>1.9029452311824775E-3</v>
      </c>
    </row>
    <row r="60" spans="2:24">
      <c r="B60" s="233" t="s">
        <v>153</v>
      </c>
      <c r="D60" s="229">
        <v>515516</v>
      </c>
      <c r="E60" s="229"/>
      <c r="F60" s="229">
        <v>25688214760</v>
      </c>
      <c r="G60" s="229"/>
      <c r="H60" s="230">
        <v>22814215228</v>
      </c>
      <c r="I60" s="221"/>
      <c r="J60" s="221">
        <v>0</v>
      </c>
      <c r="K60" s="221">
        <v>0</v>
      </c>
      <c r="L60" s="221"/>
      <c r="M60" s="231">
        <v>17906</v>
      </c>
      <c r="N60" s="231">
        <v>828046134</v>
      </c>
      <c r="O60" s="221"/>
      <c r="P60" s="221">
        <v>497610</v>
      </c>
      <c r="Q60" s="221"/>
      <c r="R60" s="221">
        <v>47200</v>
      </c>
      <c r="S60" s="221"/>
      <c r="T60" s="221">
        <v>24795956957</v>
      </c>
      <c r="U60" s="221"/>
      <c r="V60" s="3">
        <v>23347443211</v>
      </c>
      <c r="W60" s="232"/>
      <c r="X60" s="222">
        <f>V60/درآمدها!$J$6</f>
        <v>2.4099693137892716E-3</v>
      </c>
    </row>
    <row r="61" spans="2:24">
      <c r="B61" s="136" t="s">
        <v>181</v>
      </c>
      <c r="D61" s="229">
        <v>518030</v>
      </c>
      <c r="E61" s="229"/>
      <c r="F61" s="229">
        <v>26125704568</v>
      </c>
      <c r="G61" s="229"/>
      <c r="H61" s="230">
        <v>24130450232</v>
      </c>
      <c r="I61" s="221"/>
      <c r="J61" s="221">
        <v>0</v>
      </c>
      <c r="K61" s="221">
        <v>0</v>
      </c>
      <c r="L61" s="221"/>
      <c r="M61" s="231">
        <v>17740</v>
      </c>
      <c r="N61" s="231">
        <v>875651127</v>
      </c>
      <c r="O61" s="221"/>
      <c r="P61" s="221">
        <v>500290</v>
      </c>
      <c r="Q61" s="221"/>
      <c r="R61" s="221">
        <v>50800</v>
      </c>
      <c r="S61" s="221"/>
      <c r="T61" s="221">
        <v>25231026655</v>
      </c>
      <c r="U61" s="221"/>
      <c r="V61" s="3">
        <v>25263514349</v>
      </c>
      <c r="W61" s="232"/>
      <c r="X61" s="222">
        <f>V61/درآمدها!$J$6</f>
        <v>2.6077499702785315E-3</v>
      </c>
    </row>
    <row r="62" spans="2:24">
      <c r="B62" s="233" t="s">
        <v>249</v>
      </c>
      <c r="D62" s="229">
        <v>1082803</v>
      </c>
      <c r="E62" s="229"/>
      <c r="F62" s="229">
        <v>35342940009</v>
      </c>
      <c r="G62" s="229"/>
      <c r="H62" s="230">
        <v>25509739640</v>
      </c>
      <c r="I62" s="221"/>
      <c r="J62" s="221">
        <v>0</v>
      </c>
      <c r="K62" s="221">
        <v>0</v>
      </c>
      <c r="L62" s="221"/>
      <c r="M62" s="231">
        <v>37082</v>
      </c>
      <c r="N62" s="231">
        <v>856289445</v>
      </c>
      <c r="O62" s="221"/>
      <c r="P62" s="221">
        <v>1045721</v>
      </c>
      <c r="Q62" s="221"/>
      <c r="R62" s="221">
        <v>23850</v>
      </c>
      <c r="S62" s="221"/>
      <c r="T62" s="221">
        <v>34132574964</v>
      </c>
      <c r="U62" s="221"/>
      <c r="V62" s="3">
        <v>24792050201</v>
      </c>
      <c r="W62" s="232"/>
      <c r="X62" s="222">
        <f>V62/درآمدها!$J$6</f>
        <v>2.5590845074711741E-3</v>
      </c>
    </row>
    <row r="63" spans="2:24">
      <c r="B63" s="233" t="s">
        <v>107</v>
      </c>
      <c r="D63" s="229">
        <v>1496860</v>
      </c>
      <c r="E63" s="229"/>
      <c r="F63" s="229">
        <v>36799947659</v>
      </c>
      <c r="G63" s="229"/>
      <c r="H63" s="230">
        <v>37808903088</v>
      </c>
      <c r="I63" s="221"/>
      <c r="J63" s="221">
        <v>0</v>
      </c>
      <c r="K63" s="221">
        <v>0</v>
      </c>
      <c r="L63" s="221"/>
      <c r="M63" s="231">
        <v>44470</v>
      </c>
      <c r="N63" s="231">
        <v>1102498034</v>
      </c>
      <c r="O63" s="221"/>
      <c r="P63" s="221">
        <v>1452390</v>
      </c>
      <c r="Q63" s="221"/>
      <c r="R63" s="221">
        <v>25640</v>
      </c>
      <c r="S63" s="221"/>
      <c r="T63" s="221">
        <v>35706663269</v>
      </c>
      <c r="U63" s="221"/>
      <c r="V63" s="3">
        <v>37017705890</v>
      </c>
      <c r="W63" s="232"/>
      <c r="X63" s="222">
        <f>V63/درآمدها!$J$6</f>
        <v>3.8210408932377198E-3</v>
      </c>
    </row>
    <row r="64" spans="2:24">
      <c r="B64" s="233" t="s">
        <v>406</v>
      </c>
      <c r="D64" s="229">
        <v>82962</v>
      </c>
      <c r="E64" s="229"/>
      <c r="F64" s="229">
        <v>3940366291</v>
      </c>
      <c r="G64" s="229"/>
      <c r="H64" s="230">
        <v>4007138400</v>
      </c>
      <c r="I64" s="221"/>
      <c r="J64" s="221">
        <v>0</v>
      </c>
      <c r="K64" s="221">
        <v>0</v>
      </c>
      <c r="L64" s="221"/>
      <c r="M64" s="231">
        <v>2841</v>
      </c>
      <c r="N64" s="231">
        <v>142346340</v>
      </c>
      <c r="O64" s="221"/>
      <c r="P64" s="221">
        <v>80121</v>
      </c>
      <c r="Q64" s="221"/>
      <c r="R64" s="221">
        <v>50000</v>
      </c>
      <c r="S64" s="221"/>
      <c r="T64" s="221">
        <v>3805430048</v>
      </c>
      <c r="U64" s="221"/>
      <c r="V64" s="3">
        <v>3982214004</v>
      </c>
      <c r="W64" s="232"/>
      <c r="X64" s="222">
        <f>V64/درآمدها!$J$6</f>
        <v>4.1105201386935317E-4</v>
      </c>
    </row>
    <row r="65" spans="2:24">
      <c r="B65" s="233" t="s">
        <v>232</v>
      </c>
      <c r="D65" s="229">
        <v>5894939</v>
      </c>
      <c r="E65" s="229"/>
      <c r="F65" s="229">
        <v>41284278006</v>
      </c>
      <c r="G65" s="229"/>
      <c r="H65" s="230">
        <v>22443279557</v>
      </c>
      <c r="I65" s="221"/>
      <c r="J65" s="221">
        <v>0</v>
      </c>
      <c r="K65" s="221">
        <v>0</v>
      </c>
      <c r="L65" s="221"/>
      <c r="M65" s="231">
        <v>201882</v>
      </c>
      <c r="N65" s="231">
        <v>834120812</v>
      </c>
      <c r="O65" s="221"/>
      <c r="P65" s="221">
        <v>5693057</v>
      </c>
      <c r="Q65" s="221"/>
      <c r="R65" s="221">
        <v>4370</v>
      </c>
      <c r="S65" s="221"/>
      <c r="T65" s="221">
        <v>39870429175</v>
      </c>
      <c r="U65" s="221"/>
      <c r="V65" s="3">
        <v>24730631073</v>
      </c>
      <c r="W65" s="232"/>
      <c r="X65" s="222">
        <f>V65/درآمدها!$J$6</f>
        <v>2.552744703475422E-3</v>
      </c>
    </row>
    <row r="66" spans="2:24">
      <c r="B66" s="233" t="s">
        <v>289</v>
      </c>
      <c r="D66" s="229">
        <v>2125133</v>
      </c>
      <c r="E66" s="229"/>
      <c r="F66" s="229">
        <v>51525508133</v>
      </c>
      <c r="G66" s="229"/>
      <c r="H66" s="230">
        <v>44362257636</v>
      </c>
      <c r="I66" s="221"/>
      <c r="J66" s="221">
        <v>0</v>
      </c>
      <c r="K66" s="221">
        <v>0</v>
      </c>
      <c r="L66" s="221"/>
      <c r="M66" s="231">
        <v>72779</v>
      </c>
      <c r="N66" s="231">
        <v>1578951505</v>
      </c>
      <c r="O66" s="221"/>
      <c r="P66" s="221">
        <v>2052354</v>
      </c>
      <c r="Q66" s="221"/>
      <c r="R66" s="221">
        <v>23900</v>
      </c>
      <c r="S66" s="221"/>
      <c r="T66" s="221">
        <v>49760924478</v>
      </c>
      <c r="U66" s="221"/>
      <c r="V66" s="3">
        <v>48759405603</v>
      </c>
      <c r="W66" s="232"/>
      <c r="X66" s="222">
        <f>V66/درآمدها!$J$6</f>
        <v>5.0330423849782062E-3</v>
      </c>
    </row>
    <row r="67" spans="2:24">
      <c r="B67" s="233" t="s">
        <v>151</v>
      </c>
      <c r="D67" s="229">
        <v>1736012</v>
      </c>
      <c r="E67" s="229"/>
      <c r="F67" s="229">
        <v>14884241118</v>
      </c>
      <c r="G67" s="229"/>
      <c r="H67" s="230">
        <v>20259515238</v>
      </c>
      <c r="I67" s="221"/>
      <c r="J67" s="221">
        <v>0</v>
      </c>
      <c r="K67" s="221">
        <v>0</v>
      </c>
      <c r="L67" s="221"/>
      <c r="M67" s="231">
        <v>59452</v>
      </c>
      <c r="N67" s="231">
        <v>733873834</v>
      </c>
      <c r="O67" s="221"/>
      <c r="P67" s="221">
        <v>1676560</v>
      </c>
      <c r="Q67" s="221"/>
      <c r="R67" s="221">
        <v>12660</v>
      </c>
      <c r="S67" s="221"/>
      <c r="T67" s="221">
        <v>14374510826</v>
      </c>
      <c r="U67" s="221"/>
      <c r="V67" s="3">
        <v>21098959369</v>
      </c>
      <c r="W67" s="232"/>
      <c r="X67" s="222">
        <f>V67/درآمدها!$J$6</f>
        <v>2.1778763598499732E-3</v>
      </c>
    </row>
    <row r="68" spans="2:24">
      <c r="B68" s="233" t="s">
        <v>290</v>
      </c>
      <c r="D68" s="229">
        <v>2264698</v>
      </c>
      <c r="E68" s="229"/>
      <c r="F68" s="229">
        <v>26574516752</v>
      </c>
      <c r="G68" s="229"/>
      <c r="H68" s="230">
        <v>18955298059</v>
      </c>
      <c r="I68" s="221"/>
      <c r="J68" s="221">
        <v>348919</v>
      </c>
      <c r="K68" s="221">
        <v>3014671935</v>
      </c>
      <c r="L68" s="221"/>
      <c r="M68" s="231">
        <v>0</v>
      </c>
      <c r="N68" s="231">
        <v>0</v>
      </c>
      <c r="O68" s="221"/>
      <c r="P68" s="221">
        <v>2613617</v>
      </c>
      <c r="Q68" s="221"/>
      <c r="R68" s="221">
        <v>9680</v>
      </c>
      <c r="S68" s="221"/>
      <c r="T68" s="221">
        <v>29589188687</v>
      </c>
      <c r="U68" s="221"/>
      <c r="V68" s="3">
        <v>25149278679</v>
      </c>
      <c r="W68" s="232"/>
      <c r="X68" s="222">
        <f>V68/درآمدها!$J$6</f>
        <v>2.5959583382461873E-3</v>
      </c>
    </row>
    <row r="69" spans="2:24">
      <c r="B69" s="136" t="s">
        <v>378</v>
      </c>
      <c r="D69" s="229">
        <v>5111402</v>
      </c>
      <c r="E69" s="229"/>
      <c r="F69" s="229">
        <v>20312364290</v>
      </c>
      <c r="G69" s="229"/>
      <c r="H69" s="230">
        <v>13921910296</v>
      </c>
      <c r="I69" s="221"/>
      <c r="J69" s="221">
        <v>0</v>
      </c>
      <c r="K69" s="221">
        <v>0</v>
      </c>
      <c r="L69" s="221"/>
      <c r="M69" s="231">
        <v>0</v>
      </c>
      <c r="N69" s="231">
        <v>0</v>
      </c>
      <c r="O69" s="221"/>
      <c r="P69" s="221">
        <v>5111402</v>
      </c>
      <c r="Q69" s="221"/>
      <c r="R69" s="221">
        <v>2889</v>
      </c>
      <c r="S69" s="221"/>
      <c r="T69" s="221">
        <v>20312364290</v>
      </c>
      <c r="U69" s="221"/>
      <c r="V69" s="3">
        <v>14678977681</v>
      </c>
      <c r="W69" s="232"/>
      <c r="X69" s="222">
        <f>V69/درآمدها!$J$6</f>
        <v>1.5151931391074326E-3</v>
      </c>
    </row>
    <row r="70" spans="2:24">
      <c r="B70" s="136" t="s">
        <v>266</v>
      </c>
      <c r="D70" s="229">
        <v>4160941</v>
      </c>
      <c r="E70" s="229"/>
      <c r="F70" s="229">
        <v>20696237850</v>
      </c>
      <c r="G70" s="229"/>
      <c r="H70" s="230">
        <v>15469325924</v>
      </c>
      <c r="I70" s="221"/>
      <c r="J70" s="221">
        <v>0</v>
      </c>
      <c r="K70" s="221">
        <v>0</v>
      </c>
      <c r="L70" s="221"/>
      <c r="M70" s="231">
        <v>142487</v>
      </c>
      <c r="N70" s="231">
        <v>621679038</v>
      </c>
      <c r="O70" s="221"/>
      <c r="P70" s="221">
        <v>4018454</v>
      </c>
      <c r="Q70" s="221"/>
      <c r="R70" s="221">
        <v>4179</v>
      </c>
      <c r="S70" s="221"/>
      <c r="T70" s="221">
        <v>19987517192</v>
      </c>
      <c r="U70" s="221"/>
      <c r="V70" s="3">
        <v>16693200210</v>
      </c>
      <c r="W70" s="232"/>
      <c r="X70" s="222">
        <f>V70/درآمدها!$J$6</f>
        <v>1.7231051765054285E-3</v>
      </c>
    </row>
    <row r="71" spans="2:24">
      <c r="B71" s="136" t="s">
        <v>195</v>
      </c>
      <c r="D71" s="229">
        <v>725832</v>
      </c>
      <c r="E71" s="229"/>
      <c r="F71" s="229">
        <v>5272460443</v>
      </c>
      <c r="G71" s="229"/>
      <c r="H71" s="230">
        <v>5368058952</v>
      </c>
      <c r="I71" s="221"/>
      <c r="J71" s="221">
        <v>0</v>
      </c>
      <c r="K71" s="221">
        <v>0</v>
      </c>
      <c r="L71" s="221"/>
      <c r="M71" s="231">
        <v>0</v>
      </c>
      <c r="N71" s="231">
        <v>0</v>
      </c>
      <c r="O71" s="221"/>
      <c r="P71" s="221">
        <v>725832</v>
      </c>
      <c r="Q71" s="221"/>
      <c r="R71" s="221">
        <v>8080</v>
      </c>
      <c r="S71" s="221"/>
      <c r="T71" s="221">
        <v>5272460443</v>
      </c>
      <c r="U71" s="221"/>
      <c r="V71" s="3">
        <v>5829827464</v>
      </c>
      <c r="W71" s="232"/>
      <c r="X71" s="222">
        <f>V71/درآمدها!$J$6</f>
        <v>6.0176633329625149E-4</v>
      </c>
    </row>
    <row r="72" spans="2:24">
      <c r="B72" s="136" t="s">
        <v>189</v>
      </c>
      <c r="D72" s="229">
        <v>5432612</v>
      </c>
      <c r="E72" s="229"/>
      <c r="F72" s="229">
        <v>55356045039</v>
      </c>
      <c r="G72" s="229"/>
      <c r="H72" s="230">
        <v>29107552101</v>
      </c>
      <c r="I72" s="221"/>
      <c r="J72" s="221">
        <v>0</v>
      </c>
      <c r="K72" s="221">
        <v>0</v>
      </c>
      <c r="L72" s="221"/>
      <c r="M72" s="231">
        <v>0</v>
      </c>
      <c r="N72" s="231">
        <v>0</v>
      </c>
      <c r="O72" s="221"/>
      <c r="P72" s="221">
        <v>5432612</v>
      </c>
      <c r="Q72" s="221"/>
      <c r="R72" s="221">
        <v>5860</v>
      </c>
      <c r="S72" s="221"/>
      <c r="T72" s="236">
        <v>55356045039</v>
      </c>
      <c r="U72" s="221"/>
      <c r="V72" s="238">
        <v>31645687441</v>
      </c>
      <c r="W72" s="232"/>
      <c r="X72" s="222">
        <f>V72/درآمدها!$J$6</f>
        <v>3.2665305128847986E-3</v>
      </c>
    </row>
    <row r="73" spans="2:24">
      <c r="B73" s="233" t="s">
        <v>429</v>
      </c>
      <c r="D73" s="229">
        <v>0</v>
      </c>
      <c r="E73" s="229"/>
      <c r="F73" s="229">
        <v>0</v>
      </c>
      <c r="G73" s="229"/>
      <c r="H73" s="230">
        <v>0</v>
      </c>
      <c r="I73" s="221"/>
      <c r="J73" s="221">
        <v>490332</v>
      </c>
      <c r="K73" s="221">
        <v>2446832589</v>
      </c>
      <c r="L73" s="221"/>
      <c r="M73" s="231">
        <v>0</v>
      </c>
      <c r="N73" s="231">
        <v>0</v>
      </c>
      <c r="O73" s="221"/>
      <c r="P73" s="221">
        <v>490332</v>
      </c>
      <c r="Q73" s="221"/>
      <c r="R73" s="221">
        <v>5127</v>
      </c>
      <c r="S73" s="221"/>
      <c r="T73" s="221">
        <v>2446832589</v>
      </c>
      <c r="U73" s="221"/>
      <c r="V73" s="3">
        <v>2498974273</v>
      </c>
      <c r="W73" s="232"/>
      <c r="X73" s="222">
        <f>V73/درآمدها!$J$6</f>
        <v>2.5794907217255438E-4</v>
      </c>
    </row>
    <row r="74" spans="2:24">
      <c r="B74" s="136" t="s">
        <v>190</v>
      </c>
      <c r="D74" s="229">
        <v>7594809</v>
      </c>
      <c r="E74" s="229"/>
      <c r="F74" s="229">
        <v>43233958416</v>
      </c>
      <c r="G74" s="229"/>
      <c r="H74" s="230">
        <v>22452569547</v>
      </c>
      <c r="I74" s="221"/>
      <c r="J74" s="221">
        <v>0</v>
      </c>
      <c r="K74" s="221">
        <v>0</v>
      </c>
      <c r="L74" s="221"/>
      <c r="M74" s="231">
        <v>0</v>
      </c>
      <c r="N74" s="231">
        <v>0</v>
      </c>
      <c r="O74" s="221"/>
      <c r="P74" s="221">
        <v>7594809</v>
      </c>
      <c r="Q74" s="221"/>
      <c r="R74" s="221">
        <v>3134</v>
      </c>
      <c r="S74" s="221"/>
      <c r="T74" s="221">
        <v>43233958416</v>
      </c>
      <c r="U74" s="221"/>
      <c r="V74" s="3">
        <v>23660508729</v>
      </c>
      <c r="W74" s="232"/>
      <c r="X74" s="222">
        <f>V74/درآمدها!$J$6</f>
        <v>2.4422845563949404E-3</v>
      </c>
    </row>
    <row r="75" spans="2:24">
      <c r="B75" s="136" t="s">
        <v>171</v>
      </c>
      <c r="D75" s="229">
        <v>11460267</v>
      </c>
      <c r="E75" s="229"/>
      <c r="F75" s="229">
        <v>51004117591</v>
      </c>
      <c r="G75" s="229"/>
      <c r="H75" s="230">
        <v>40252010390</v>
      </c>
      <c r="I75" s="221"/>
      <c r="J75" s="221">
        <v>0</v>
      </c>
      <c r="K75" s="221">
        <v>0</v>
      </c>
      <c r="L75" s="221"/>
      <c r="M75" s="231">
        <v>0</v>
      </c>
      <c r="N75" s="231">
        <v>0</v>
      </c>
      <c r="O75" s="221"/>
      <c r="P75" s="221">
        <v>11460267</v>
      </c>
      <c r="Q75" s="221"/>
      <c r="R75" s="221">
        <v>3999</v>
      </c>
      <c r="S75" s="221"/>
      <c r="T75" s="221">
        <v>51004117591</v>
      </c>
      <c r="U75" s="221"/>
      <c r="V75" s="3">
        <v>45556921571</v>
      </c>
      <c r="W75" s="232"/>
      <c r="X75" s="222">
        <f>V75/درآمدها!$J$6</f>
        <v>4.7024756426042964E-3</v>
      </c>
    </row>
    <row r="76" spans="2:24">
      <c r="B76" s="136" t="s">
        <v>404</v>
      </c>
      <c r="D76" s="229">
        <v>1469272</v>
      </c>
      <c r="E76" s="229"/>
      <c r="F76" s="229">
        <v>3073769688</v>
      </c>
      <c r="G76" s="229"/>
      <c r="H76" s="230">
        <v>3315402721</v>
      </c>
      <c r="I76" s="221"/>
      <c r="J76" s="221">
        <v>0</v>
      </c>
      <c r="K76" s="221">
        <v>0</v>
      </c>
      <c r="L76" s="221"/>
      <c r="M76" s="231">
        <v>47892</v>
      </c>
      <c r="N76" s="231">
        <v>107582791</v>
      </c>
      <c r="O76" s="221"/>
      <c r="P76" s="221">
        <v>1421380</v>
      </c>
      <c r="Q76" s="221"/>
      <c r="R76" s="221">
        <v>2305</v>
      </c>
      <c r="S76" s="221"/>
      <c r="T76" s="221">
        <v>2973577907</v>
      </c>
      <c r="U76" s="221"/>
      <c r="V76" s="3">
        <v>3256787033</v>
      </c>
      <c r="W76" s="232"/>
      <c r="X76" s="222">
        <f>V76/درآمدها!$J$6</f>
        <v>3.3617200565151889E-4</v>
      </c>
    </row>
    <row r="77" spans="2:24">
      <c r="B77" s="136" t="s">
        <v>250</v>
      </c>
      <c r="D77" s="229">
        <v>40519404</v>
      </c>
      <c r="E77" s="229"/>
      <c r="F77" s="229">
        <v>106735016304</v>
      </c>
      <c r="G77" s="229"/>
      <c r="H77" s="230">
        <v>96547117574</v>
      </c>
      <c r="I77" s="221"/>
      <c r="J77" s="221">
        <v>0</v>
      </c>
      <c r="K77" s="221">
        <v>0</v>
      </c>
      <c r="L77" s="221"/>
      <c r="M77" s="231">
        <v>7478109</v>
      </c>
      <c r="N77" s="231">
        <v>14061908969</v>
      </c>
      <c r="O77" s="221"/>
      <c r="P77" s="221">
        <v>33041295</v>
      </c>
      <c r="Q77" s="221"/>
      <c r="R77" s="221">
        <v>1840</v>
      </c>
      <c r="S77" s="221"/>
      <c r="T77" s="221">
        <v>70837870894</v>
      </c>
      <c r="U77" s="221"/>
      <c r="V77" s="3">
        <v>60434246707</v>
      </c>
      <c r="W77" s="232"/>
      <c r="X77" s="222">
        <f>V77/درآمدها!$J$6</f>
        <v>6.2381425987245052E-3</v>
      </c>
    </row>
    <row r="78" spans="2:24">
      <c r="B78" s="136" t="s">
        <v>440</v>
      </c>
      <c r="D78" s="229">
        <v>0</v>
      </c>
      <c r="E78" s="229"/>
      <c r="F78" s="229">
        <v>0</v>
      </c>
      <c r="G78" s="229"/>
      <c r="H78" s="230">
        <v>0</v>
      </c>
      <c r="I78" s="221"/>
      <c r="J78" s="221">
        <v>34730916</v>
      </c>
      <c r="K78" s="221">
        <v>0</v>
      </c>
      <c r="L78" s="221"/>
      <c r="M78" s="231">
        <v>17365458</v>
      </c>
      <c r="N78" s="231">
        <v>0</v>
      </c>
      <c r="O78" s="221"/>
      <c r="P78" s="221">
        <v>17365458</v>
      </c>
      <c r="Q78" s="221"/>
      <c r="R78" s="221">
        <v>736</v>
      </c>
      <c r="S78" s="221"/>
      <c r="T78" s="221">
        <v>19864683005</v>
      </c>
      <c r="U78" s="221"/>
      <c r="V78" s="3">
        <v>12704930278</v>
      </c>
      <c r="W78" s="232"/>
      <c r="X78" s="222">
        <f>V78/درآمدها!$J$6</f>
        <v>1.3114280577577974E-3</v>
      </c>
    </row>
    <row r="79" spans="2:24">
      <c r="B79" s="233" t="s">
        <v>163</v>
      </c>
      <c r="D79" s="229">
        <v>38427444</v>
      </c>
      <c r="E79" s="229"/>
      <c r="F79" s="229">
        <v>100037839333</v>
      </c>
      <c r="G79" s="229"/>
      <c r="H79" s="230">
        <v>46105952459</v>
      </c>
      <c r="I79" s="221"/>
      <c r="J79" s="221">
        <v>0</v>
      </c>
      <c r="K79" s="221">
        <v>0</v>
      </c>
      <c r="L79" s="221"/>
      <c r="M79" s="231">
        <v>1316016</v>
      </c>
      <c r="N79" s="231">
        <v>1699333272</v>
      </c>
      <c r="O79" s="221"/>
      <c r="P79" s="221">
        <v>37111428</v>
      </c>
      <c r="Q79" s="221"/>
      <c r="R79" s="221">
        <v>1327</v>
      </c>
      <c r="S79" s="221"/>
      <c r="T79" s="221">
        <v>96611866032</v>
      </c>
      <c r="U79" s="221"/>
      <c r="V79" s="3">
        <v>48953846114</v>
      </c>
      <c r="W79" s="232"/>
      <c r="X79" s="222">
        <f>V79/درآمدها!$J$6</f>
        <v>5.0531129194959536E-3</v>
      </c>
    </row>
    <row r="80" spans="2:24">
      <c r="B80" s="233" t="s">
        <v>435</v>
      </c>
      <c r="D80" s="229">
        <v>0</v>
      </c>
      <c r="E80" s="229"/>
      <c r="F80" s="229">
        <v>0</v>
      </c>
      <c r="G80" s="229"/>
      <c r="H80" s="230">
        <v>0</v>
      </c>
      <c r="I80" s="221"/>
      <c r="J80" s="221">
        <v>3208908</v>
      </c>
      <c r="K80" s="221">
        <v>20205613919</v>
      </c>
      <c r="L80" s="221"/>
      <c r="M80" s="231">
        <v>0</v>
      </c>
      <c r="N80" s="231">
        <v>0</v>
      </c>
      <c r="O80" s="221"/>
      <c r="P80" s="221">
        <v>3208908</v>
      </c>
      <c r="Q80" s="221"/>
      <c r="R80" s="221">
        <v>5250</v>
      </c>
      <c r="S80" s="221"/>
      <c r="T80" s="221">
        <v>20205613919</v>
      </c>
      <c r="U80" s="221"/>
      <c r="V80" s="3">
        <v>16746528738</v>
      </c>
      <c r="W80" s="232"/>
      <c r="X80" s="222">
        <f>V80/درآمدها!$J$6</f>
        <v>1.7286098527506202E-3</v>
      </c>
    </row>
    <row r="81" spans="2:24">
      <c r="B81" s="136" t="s">
        <v>129</v>
      </c>
      <c r="D81" s="229">
        <v>5120562</v>
      </c>
      <c r="E81" s="229"/>
      <c r="F81" s="229">
        <v>19639480956</v>
      </c>
      <c r="G81" s="229"/>
      <c r="H81" s="230">
        <v>35986969222</v>
      </c>
      <c r="I81" s="221"/>
      <c r="J81" s="221">
        <v>0</v>
      </c>
      <c r="K81" s="221">
        <v>0</v>
      </c>
      <c r="L81" s="221"/>
      <c r="M81" s="231">
        <v>0</v>
      </c>
      <c r="N81" s="231">
        <v>0</v>
      </c>
      <c r="O81" s="221"/>
      <c r="P81" s="221">
        <v>5120562</v>
      </c>
      <c r="Q81" s="221"/>
      <c r="R81" s="221">
        <v>7460</v>
      </c>
      <c r="S81" s="221"/>
      <c r="T81" s="221">
        <v>19639480956</v>
      </c>
      <c r="U81" s="221"/>
      <c r="V81" s="3">
        <v>37972106138</v>
      </c>
      <c r="W81" s="232"/>
      <c r="X81" s="222">
        <f>V81/درآمدها!$J$6</f>
        <v>3.9195559764511664E-3</v>
      </c>
    </row>
    <row r="82" spans="2:24">
      <c r="B82" s="233" t="s">
        <v>276</v>
      </c>
      <c r="D82" s="229">
        <v>7491832</v>
      </c>
      <c r="E82" s="229"/>
      <c r="F82" s="229">
        <v>51331115302</v>
      </c>
      <c r="G82" s="229"/>
      <c r="H82" s="230">
        <v>63748507936</v>
      </c>
      <c r="I82" s="221"/>
      <c r="J82" s="221">
        <v>0</v>
      </c>
      <c r="K82" s="221">
        <v>0</v>
      </c>
      <c r="L82" s="221"/>
      <c r="M82" s="231">
        <v>3276661</v>
      </c>
      <c r="N82" s="231">
        <v>30369981816</v>
      </c>
      <c r="O82" s="221"/>
      <c r="P82" s="221">
        <v>4215171</v>
      </c>
      <c r="Q82" s="221"/>
      <c r="R82" s="221">
        <v>9200</v>
      </c>
      <c r="S82" s="221"/>
      <c r="T82" s="221">
        <v>28880710168</v>
      </c>
      <c r="U82" s="221"/>
      <c r="V82" s="3">
        <v>38548834742</v>
      </c>
      <c r="W82" s="232"/>
      <c r="X82" s="222">
        <f>V82/درآمدها!$J$6</f>
        <v>3.979087044819701E-3</v>
      </c>
    </row>
    <row r="83" spans="2:24">
      <c r="B83" s="233" t="s">
        <v>251</v>
      </c>
      <c r="D83" s="229">
        <v>9476411</v>
      </c>
      <c r="E83" s="229"/>
      <c r="F83" s="229">
        <v>32915549753</v>
      </c>
      <c r="G83" s="229"/>
      <c r="H83" s="230">
        <v>17370528599</v>
      </c>
      <c r="I83" s="221"/>
      <c r="J83" s="221">
        <v>3081198</v>
      </c>
      <c r="K83" s="221">
        <v>5783240440</v>
      </c>
      <c r="L83" s="221"/>
      <c r="M83" s="231">
        <v>0</v>
      </c>
      <c r="N83" s="231">
        <v>0</v>
      </c>
      <c r="O83" s="221"/>
      <c r="P83" s="221">
        <v>12557609</v>
      </c>
      <c r="Q83" s="221"/>
      <c r="R83" s="221">
        <v>2077</v>
      </c>
      <c r="S83" s="221"/>
      <c r="T83" s="221">
        <v>38698790193</v>
      </c>
      <c r="U83" s="221"/>
      <c r="V83" s="3">
        <v>25926965082</v>
      </c>
      <c r="W83" s="232"/>
      <c r="X83" s="222">
        <f>V83/درآمدها!$J$6</f>
        <v>2.6762326685033926E-3</v>
      </c>
    </row>
    <row r="84" spans="2:24">
      <c r="B84" s="136" t="s">
        <v>82</v>
      </c>
      <c r="D84" s="229">
        <v>7876653</v>
      </c>
      <c r="E84" s="229"/>
      <c r="F84" s="229">
        <v>69150944411</v>
      </c>
      <c r="G84" s="229"/>
      <c r="H84" s="230">
        <v>69998295020</v>
      </c>
      <c r="I84" s="221"/>
      <c r="J84" s="221">
        <v>0</v>
      </c>
      <c r="K84" s="221">
        <v>0</v>
      </c>
      <c r="L84" s="221"/>
      <c r="M84" s="231">
        <v>746535</v>
      </c>
      <c r="N84" s="231">
        <v>7839485226</v>
      </c>
      <c r="O84" s="221"/>
      <c r="P84" s="221">
        <v>7130118</v>
      </c>
      <c r="Q84" s="221"/>
      <c r="R84" s="221">
        <v>10720</v>
      </c>
      <c r="S84" s="221"/>
      <c r="T84" s="221">
        <v>62596942313</v>
      </c>
      <c r="U84" s="221"/>
      <c r="V84" s="3">
        <v>75980077518</v>
      </c>
      <c r="W84" s="232"/>
      <c r="X84" s="222">
        <f>V84/درآمدها!$J$6</f>
        <v>7.842814034191084E-3</v>
      </c>
    </row>
    <row r="85" spans="2:24">
      <c r="B85" s="136" t="s">
        <v>441</v>
      </c>
      <c r="D85" s="229">
        <v>13232164</v>
      </c>
      <c r="E85" s="229"/>
      <c r="F85" s="229">
        <v>25682571185</v>
      </c>
      <c r="G85" s="229"/>
      <c r="H85" s="230">
        <v>19309239096</v>
      </c>
      <c r="I85" s="221"/>
      <c r="J85" s="221">
        <v>0</v>
      </c>
      <c r="K85" s="221">
        <v>0</v>
      </c>
      <c r="L85" s="221"/>
      <c r="M85" s="231">
        <v>0</v>
      </c>
      <c r="N85" s="231">
        <v>0</v>
      </c>
      <c r="O85" s="221"/>
      <c r="P85" s="221">
        <v>13232164</v>
      </c>
      <c r="Q85" s="221"/>
      <c r="R85" s="221">
        <v>1466</v>
      </c>
      <c r="S85" s="221"/>
      <c r="T85" s="221">
        <v>25682571185</v>
      </c>
      <c r="U85" s="221"/>
      <c r="V85" s="3">
        <v>19282932230</v>
      </c>
      <c r="W85" s="232"/>
      <c r="X85" s="222">
        <f>V85/درآمدها!$J$6</f>
        <v>1.9904224430143803E-3</v>
      </c>
    </row>
    <row r="86" spans="2:24">
      <c r="B86" s="233" t="s">
        <v>291</v>
      </c>
      <c r="D86" s="229">
        <v>23122071</v>
      </c>
      <c r="E86" s="229"/>
      <c r="F86" s="229">
        <v>36684578954</v>
      </c>
      <c r="G86" s="229"/>
      <c r="H86" s="230">
        <v>20709029708</v>
      </c>
      <c r="I86" s="221"/>
      <c r="J86" s="221">
        <v>2658631</v>
      </c>
      <c r="K86" s="221">
        <v>2405057119</v>
      </c>
      <c r="L86" s="221"/>
      <c r="M86" s="231">
        <v>0</v>
      </c>
      <c r="N86" s="231">
        <v>0</v>
      </c>
      <c r="O86" s="221"/>
      <c r="P86" s="221">
        <v>25780702</v>
      </c>
      <c r="Q86" s="221"/>
      <c r="R86" s="221">
        <v>1027</v>
      </c>
      <c r="S86" s="221"/>
      <c r="T86" s="221">
        <v>39089636073</v>
      </c>
      <c r="U86" s="221"/>
      <c r="V86" s="3">
        <v>26319244112</v>
      </c>
      <c r="W86" s="232"/>
      <c r="X86" s="222">
        <f>V86/درآمدها!$J$6</f>
        <v>2.7167244866523541E-3</v>
      </c>
    </row>
    <row r="87" spans="2:24">
      <c r="B87" s="233" t="s">
        <v>236</v>
      </c>
      <c r="D87" s="229">
        <v>7595035</v>
      </c>
      <c r="E87" s="229"/>
      <c r="F87" s="229">
        <v>33914215168</v>
      </c>
      <c r="G87" s="229"/>
      <c r="H87" s="230">
        <v>28764907707</v>
      </c>
      <c r="I87" s="221"/>
      <c r="J87" s="221">
        <v>0</v>
      </c>
      <c r="K87" s="221">
        <v>0</v>
      </c>
      <c r="L87" s="221"/>
      <c r="M87" s="231">
        <v>0</v>
      </c>
      <c r="N87" s="231">
        <v>0</v>
      </c>
      <c r="O87" s="221"/>
      <c r="P87" s="221">
        <v>7595035</v>
      </c>
      <c r="Q87" s="221"/>
      <c r="R87" s="221">
        <v>4264</v>
      </c>
      <c r="S87" s="221"/>
      <c r="T87" s="221">
        <v>33914215168</v>
      </c>
      <c r="U87" s="221"/>
      <c r="V87" s="3">
        <v>32192537130</v>
      </c>
      <c r="W87" s="232"/>
      <c r="X87" s="222">
        <f>V87/درآمدها!$J$6</f>
        <v>3.3229774204898374E-3</v>
      </c>
    </row>
    <row r="88" spans="2:24">
      <c r="B88" s="233" t="s">
        <v>176</v>
      </c>
      <c r="D88" s="229">
        <v>19469578</v>
      </c>
      <c r="E88" s="229"/>
      <c r="F88" s="229">
        <v>140924741729</v>
      </c>
      <c r="G88" s="229"/>
      <c r="H88" s="230">
        <v>121928524271</v>
      </c>
      <c r="I88" s="221"/>
      <c r="J88" s="221">
        <v>0</v>
      </c>
      <c r="K88" s="221">
        <v>0</v>
      </c>
      <c r="L88" s="221"/>
      <c r="M88" s="231">
        <v>0</v>
      </c>
      <c r="N88" s="231">
        <v>0</v>
      </c>
      <c r="O88" s="221"/>
      <c r="P88" s="221">
        <v>19469578</v>
      </c>
      <c r="Q88" s="221"/>
      <c r="R88" s="221">
        <v>5990</v>
      </c>
      <c r="S88" s="221"/>
      <c r="T88" s="221">
        <v>140924741729</v>
      </c>
      <c r="U88" s="221"/>
      <c r="V88" s="3">
        <v>115928866728</v>
      </c>
      <c r="W88" s="232"/>
      <c r="X88" s="222">
        <f>V88/درآمدها!$J$6</f>
        <v>1.196640715096442E-2</v>
      </c>
    </row>
    <row r="89" spans="2:24">
      <c r="B89" s="233" t="s">
        <v>184</v>
      </c>
      <c r="D89" s="229">
        <v>24622063</v>
      </c>
      <c r="E89" s="229"/>
      <c r="F89" s="229">
        <v>51001734432</v>
      </c>
      <c r="G89" s="229"/>
      <c r="H89" s="230">
        <v>43688877683</v>
      </c>
      <c r="I89" s="221"/>
      <c r="J89" s="221">
        <v>0</v>
      </c>
      <c r="K89" s="221">
        <v>0</v>
      </c>
      <c r="L89" s="221"/>
      <c r="M89" s="231">
        <v>843226</v>
      </c>
      <c r="N89" s="231">
        <v>1597626003</v>
      </c>
      <c r="O89" s="221"/>
      <c r="P89" s="221">
        <v>23778837</v>
      </c>
      <c r="Q89" s="221"/>
      <c r="R89" s="221">
        <v>1970</v>
      </c>
      <c r="S89" s="221"/>
      <c r="T89" s="221">
        <v>49255090029</v>
      </c>
      <c r="U89" s="221"/>
      <c r="V89" s="3">
        <v>46565585256</v>
      </c>
      <c r="W89" s="232"/>
      <c r="X89" s="222">
        <f>V89/درآمدها!$J$6</f>
        <v>4.806591905220938E-3</v>
      </c>
    </row>
    <row r="90" spans="2:24">
      <c r="B90" s="233" t="s">
        <v>218</v>
      </c>
      <c r="D90" s="229">
        <v>896321</v>
      </c>
      <c r="E90" s="229"/>
      <c r="F90" s="229">
        <v>9338119814</v>
      </c>
      <c r="G90" s="229"/>
      <c r="H90" s="230">
        <v>7760504526</v>
      </c>
      <c r="I90" s="221"/>
      <c r="J90" s="221">
        <v>1673639</v>
      </c>
      <c r="K90" s="221">
        <v>15193530089</v>
      </c>
      <c r="L90" s="221"/>
      <c r="M90" s="231">
        <v>77238</v>
      </c>
      <c r="N90" s="231">
        <v>729395126</v>
      </c>
      <c r="O90" s="221"/>
      <c r="P90" s="221">
        <v>2492722</v>
      </c>
      <c r="Q90" s="221"/>
      <c r="R90" s="221">
        <v>9740</v>
      </c>
      <c r="S90" s="221"/>
      <c r="T90" s="236">
        <v>23796017456</v>
      </c>
      <c r="U90" s="221"/>
      <c r="V90" s="238">
        <v>24134651565</v>
      </c>
      <c r="W90" s="232"/>
      <c r="X90" s="222">
        <f>V90/درآمدها!$J$6</f>
        <v>2.4912265186811861E-3</v>
      </c>
    </row>
    <row r="91" spans="2:24">
      <c r="B91" s="233" t="s">
        <v>219</v>
      </c>
      <c r="D91" s="229">
        <v>14465271</v>
      </c>
      <c r="E91" s="229"/>
      <c r="F91" s="229">
        <v>28721201598</v>
      </c>
      <c r="G91" s="229"/>
      <c r="H91" s="230">
        <v>24804124554</v>
      </c>
      <c r="I91" s="221"/>
      <c r="J91" s="221">
        <v>0</v>
      </c>
      <c r="K91" s="221">
        <v>0</v>
      </c>
      <c r="L91" s="221"/>
      <c r="M91" s="231">
        <v>495389</v>
      </c>
      <c r="N91" s="231">
        <v>989481065</v>
      </c>
      <c r="O91" s="221"/>
      <c r="P91" s="221">
        <v>13969882</v>
      </c>
      <c r="Q91" s="221"/>
      <c r="R91" s="221">
        <v>2001</v>
      </c>
      <c r="S91" s="221"/>
      <c r="T91" s="221">
        <v>27737592833</v>
      </c>
      <c r="U91" s="221"/>
      <c r="V91" s="3">
        <v>27787409168</v>
      </c>
      <c r="W91" s="232"/>
      <c r="X91" s="222">
        <f>V91/درآمدها!$J$6</f>
        <v>2.868271390549338E-3</v>
      </c>
    </row>
    <row r="92" spans="2:24">
      <c r="B92" s="136" t="s">
        <v>292</v>
      </c>
      <c r="D92" s="229">
        <v>995286</v>
      </c>
      <c r="E92" s="229"/>
      <c r="F92" s="229">
        <v>23231751045</v>
      </c>
      <c r="G92" s="229"/>
      <c r="H92" s="230">
        <v>14771205245</v>
      </c>
      <c r="I92" s="221"/>
      <c r="J92" s="221">
        <v>483411</v>
      </c>
      <c r="K92" s="221">
        <v>7399080738</v>
      </c>
      <c r="L92" s="221"/>
      <c r="M92" s="231">
        <v>0</v>
      </c>
      <c r="N92" s="231">
        <v>0</v>
      </c>
      <c r="O92" s="221"/>
      <c r="P92" s="221">
        <v>1478697</v>
      </c>
      <c r="Q92" s="221"/>
      <c r="R92" s="221">
        <v>16370</v>
      </c>
      <c r="S92" s="221"/>
      <c r="T92" s="221">
        <v>30630831783</v>
      </c>
      <c r="U92" s="221"/>
      <c r="V92" s="3">
        <v>24062242586</v>
      </c>
      <c r="W92" s="232"/>
      <c r="X92" s="222">
        <f>V92/درآمدها!$J$6</f>
        <v>2.4837523205064327E-3</v>
      </c>
    </row>
    <row r="93" spans="2:24">
      <c r="B93" s="136" t="s">
        <v>90</v>
      </c>
      <c r="D93" s="229">
        <v>55099456</v>
      </c>
      <c r="E93" s="229"/>
      <c r="F93" s="229">
        <v>163493739779</v>
      </c>
      <c r="G93" s="229"/>
      <c r="H93" s="230">
        <v>173790331976</v>
      </c>
      <c r="I93" s="221"/>
      <c r="J93" s="221">
        <v>0</v>
      </c>
      <c r="K93" s="221">
        <v>0</v>
      </c>
      <c r="L93" s="221"/>
      <c r="M93" s="231">
        <v>5221668</v>
      </c>
      <c r="N93" s="231">
        <v>20106904580</v>
      </c>
      <c r="O93" s="221"/>
      <c r="P93" s="221">
        <v>49877788</v>
      </c>
      <c r="Q93" s="221"/>
      <c r="R93" s="221">
        <v>4065</v>
      </c>
      <c r="S93" s="221"/>
      <c r="T93" s="221">
        <v>147999756876</v>
      </c>
      <c r="U93" s="221"/>
      <c r="V93" s="3">
        <v>201546826633</v>
      </c>
      <c r="W93" s="232"/>
      <c r="X93" s="222">
        <f>V93/درآمدها!$J$6</f>
        <v>2.0804062487163117E-2</v>
      </c>
    </row>
    <row r="94" spans="2:24">
      <c r="B94" s="136" t="s">
        <v>206</v>
      </c>
      <c r="D94" s="229">
        <v>11875535</v>
      </c>
      <c r="E94" s="229"/>
      <c r="F94" s="229">
        <v>36783138506</v>
      </c>
      <c r="G94" s="229"/>
      <c r="H94" s="230">
        <v>27021360177</v>
      </c>
      <c r="I94" s="221"/>
      <c r="J94" s="221">
        <v>3790000</v>
      </c>
      <c r="K94" s="221">
        <v>10022282021</v>
      </c>
      <c r="L94" s="221"/>
      <c r="M94" s="231">
        <v>0</v>
      </c>
      <c r="N94" s="231">
        <v>0</v>
      </c>
      <c r="O94" s="221"/>
      <c r="P94" s="221">
        <v>15665535</v>
      </c>
      <c r="Q94" s="221"/>
      <c r="R94" s="221">
        <v>2719</v>
      </c>
      <c r="S94" s="221"/>
      <c r="T94" s="236">
        <v>46805420527</v>
      </c>
      <c r="U94" s="221"/>
      <c r="V94" s="238">
        <v>42341151860</v>
      </c>
      <c r="W94" s="232"/>
      <c r="X94" s="222">
        <f>V94/درآمدها!$J$6</f>
        <v>4.3705375261397202E-3</v>
      </c>
    </row>
    <row r="95" spans="2:24">
      <c r="B95" s="136" t="s">
        <v>111</v>
      </c>
      <c r="D95" s="229">
        <v>2131390</v>
      </c>
      <c r="E95" s="229"/>
      <c r="F95" s="229">
        <v>32758388279</v>
      </c>
      <c r="G95" s="229"/>
      <c r="H95" s="235">
        <v>30678895167</v>
      </c>
      <c r="I95" s="221"/>
      <c r="J95" s="221">
        <v>0</v>
      </c>
      <c r="K95" s="221">
        <v>0</v>
      </c>
      <c r="L95" s="221"/>
      <c r="M95" s="231">
        <v>72993</v>
      </c>
      <c r="N95" s="231">
        <v>1079673334</v>
      </c>
      <c r="O95" s="221"/>
      <c r="P95" s="221">
        <v>2058397</v>
      </c>
      <c r="Q95" s="221"/>
      <c r="R95" s="221">
        <v>15600</v>
      </c>
      <c r="S95" s="221"/>
      <c r="T95" s="221">
        <v>31636522719</v>
      </c>
      <c r="U95" s="221"/>
      <c r="V95" s="3">
        <v>31919932795</v>
      </c>
      <c r="W95" s="232"/>
      <c r="X95" s="222">
        <f>V95/درآمدها!$J$6</f>
        <v>3.294838661302433E-3</v>
      </c>
    </row>
    <row r="96" spans="2:24">
      <c r="B96" s="136" t="s">
        <v>122</v>
      </c>
      <c r="D96" s="229">
        <v>5489814</v>
      </c>
      <c r="E96" s="229"/>
      <c r="F96" s="229">
        <v>29405744800</v>
      </c>
      <c r="G96" s="229"/>
      <c r="H96" s="230">
        <v>23067371391</v>
      </c>
      <c r="I96" s="221"/>
      <c r="J96" s="221">
        <v>0</v>
      </c>
      <c r="K96" s="221">
        <v>0</v>
      </c>
      <c r="L96" s="221"/>
      <c r="M96" s="231">
        <v>188008</v>
      </c>
      <c r="N96" s="231">
        <v>784664469</v>
      </c>
      <c r="O96" s="221"/>
      <c r="P96" s="221">
        <v>5301806</v>
      </c>
      <c r="Q96" s="221"/>
      <c r="R96" s="221">
        <v>4260</v>
      </c>
      <c r="S96" s="221"/>
      <c r="T96" s="221">
        <v>28398695150</v>
      </c>
      <c r="U96" s="221"/>
      <c r="V96" s="3">
        <v>22451308687</v>
      </c>
      <c r="W96" s="232"/>
      <c r="X96" s="222">
        <f>V96/درآمدها!$J$6</f>
        <v>2.3174685339672806E-3</v>
      </c>
    </row>
    <row r="97" spans="2:24">
      <c r="B97" s="136" t="s">
        <v>293</v>
      </c>
      <c r="D97" s="229">
        <v>759371</v>
      </c>
      <c r="E97" s="229"/>
      <c r="F97" s="229">
        <v>33181319125</v>
      </c>
      <c r="G97" s="229"/>
      <c r="H97" s="230">
        <v>18508989251</v>
      </c>
      <c r="I97" s="221"/>
      <c r="J97" s="221">
        <v>0</v>
      </c>
      <c r="K97" s="221">
        <v>0</v>
      </c>
      <c r="L97" s="221"/>
      <c r="M97" s="231">
        <v>0</v>
      </c>
      <c r="N97" s="231">
        <v>0</v>
      </c>
      <c r="O97" s="221"/>
      <c r="P97" s="221">
        <v>759371</v>
      </c>
      <c r="Q97" s="221"/>
      <c r="R97" s="221">
        <v>25010</v>
      </c>
      <c r="S97" s="221"/>
      <c r="T97" s="221">
        <v>33181319125</v>
      </c>
      <c r="U97" s="221"/>
      <c r="V97" s="3">
        <v>18878867093</v>
      </c>
      <c r="W97" s="232"/>
      <c r="X97" s="222">
        <f>V97/درآمدها!$J$6</f>
        <v>1.9487140395655922E-3</v>
      </c>
    </row>
    <row r="98" spans="2:24">
      <c r="B98" s="136" t="s">
        <v>438</v>
      </c>
      <c r="D98" s="229">
        <v>0</v>
      </c>
      <c r="E98" s="229"/>
      <c r="F98" s="229">
        <v>0</v>
      </c>
      <c r="G98" s="229"/>
      <c r="H98" s="230">
        <v>0</v>
      </c>
      <c r="I98" s="221"/>
      <c r="J98" s="221">
        <v>108546</v>
      </c>
      <c r="K98" s="221">
        <v>3832287785</v>
      </c>
      <c r="L98" s="221"/>
      <c r="M98" s="231">
        <v>0</v>
      </c>
      <c r="N98" s="231">
        <v>0</v>
      </c>
      <c r="O98" s="221"/>
      <c r="P98" s="221">
        <v>108546</v>
      </c>
      <c r="Q98" s="221"/>
      <c r="R98" s="221">
        <v>36760</v>
      </c>
      <c r="S98" s="221"/>
      <c r="T98" s="221">
        <v>3832287785</v>
      </c>
      <c r="U98" s="221"/>
      <c r="V98" s="3">
        <v>3966409566</v>
      </c>
      <c r="W98" s="232"/>
      <c r="X98" s="222">
        <f>V98/درآمدها!$J$6</f>
        <v>4.0942064848782222E-4</v>
      </c>
    </row>
    <row r="99" spans="2:24">
      <c r="B99" s="233" t="s">
        <v>260</v>
      </c>
      <c r="D99" s="229">
        <v>4390145</v>
      </c>
      <c r="E99" s="229"/>
      <c r="F99" s="229">
        <v>27444426370</v>
      </c>
      <c r="G99" s="229"/>
      <c r="H99" s="230">
        <v>17216073253</v>
      </c>
      <c r="I99" s="221"/>
      <c r="J99" s="221">
        <v>0</v>
      </c>
      <c r="K99" s="221">
        <v>0</v>
      </c>
      <c r="L99" s="221"/>
      <c r="M99" s="231">
        <v>150348</v>
      </c>
      <c r="N99" s="231">
        <v>608404409</v>
      </c>
      <c r="O99" s="221"/>
      <c r="P99" s="221">
        <v>4239797</v>
      </c>
      <c r="Q99" s="221"/>
      <c r="R99" s="221">
        <v>4136</v>
      </c>
      <c r="S99" s="221"/>
      <c r="T99" s="221">
        <v>26504545201</v>
      </c>
      <c r="U99" s="221"/>
      <c r="V99" s="3">
        <v>17431462382</v>
      </c>
      <c r="W99" s="232"/>
      <c r="X99" s="222">
        <f>V99/درآمدها!$J$6</f>
        <v>1.7993100595828683E-3</v>
      </c>
    </row>
    <row r="100" spans="2:24" ht="29.25" customHeight="1">
      <c r="B100" s="136" t="s">
        <v>261</v>
      </c>
      <c r="C100" s="225"/>
      <c r="D100" s="229">
        <v>15596293</v>
      </c>
      <c r="E100" s="229"/>
      <c r="F100" s="229">
        <v>19559568594</v>
      </c>
      <c r="G100" s="229"/>
      <c r="H100" s="230">
        <v>9767201891</v>
      </c>
      <c r="I100" s="221"/>
      <c r="J100" s="221">
        <v>0</v>
      </c>
      <c r="K100" s="221">
        <v>0</v>
      </c>
      <c r="L100" s="221"/>
      <c r="M100" s="231">
        <v>534123</v>
      </c>
      <c r="N100" s="231">
        <v>366621513</v>
      </c>
      <c r="O100" s="221"/>
      <c r="P100" s="221">
        <v>15062170</v>
      </c>
      <c r="Q100" s="221"/>
      <c r="R100" s="221">
        <v>703</v>
      </c>
      <c r="S100" s="221"/>
      <c r="T100" s="221">
        <v>18889716120</v>
      </c>
      <c r="U100" s="221"/>
      <c r="V100" s="3">
        <v>10525702714</v>
      </c>
      <c r="W100" s="141"/>
      <c r="X100" s="222">
        <f>V100/درآمدها!$J$6</f>
        <v>1.0864838739540067E-3</v>
      </c>
    </row>
    <row r="101" spans="2:24">
      <c r="B101" s="136" t="s">
        <v>279</v>
      </c>
      <c r="D101" s="229">
        <v>1881279</v>
      </c>
      <c r="E101" s="229"/>
      <c r="F101" s="229">
        <v>25865981194</v>
      </c>
      <c r="G101" s="229"/>
      <c r="H101" s="230">
        <v>22777640053</v>
      </c>
      <c r="I101" s="221"/>
      <c r="J101" s="221">
        <v>81198</v>
      </c>
      <c r="K101" s="221">
        <v>997224020</v>
      </c>
      <c r="L101" s="221"/>
      <c r="M101" s="231">
        <v>64427</v>
      </c>
      <c r="N101" s="231">
        <v>748923882</v>
      </c>
      <c r="O101" s="221"/>
      <c r="P101" s="221">
        <v>1898050</v>
      </c>
      <c r="Q101" s="221"/>
      <c r="R101" s="221">
        <v>12890</v>
      </c>
      <c r="S101" s="221"/>
      <c r="T101" s="221">
        <v>25977388931</v>
      </c>
      <c r="U101" s="221"/>
      <c r="V101" s="3">
        <v>24320292610</v>
      </c>
      <c r="W101" s="232"/>
      <c r="X101" s="222">
        <f>V101/درآمدها!$J$6</f>
        <v>2.5103887548963699E-3</v>
      </c>
    </row>
    <row r="102" spans="2:24">
      <c r="B102" s="233" t="s">
        <v>150</v>
      </c>
      <c r="D102" s="229">
        <v>1663942</v>
      </c>
      <c r="E102" s="229"/>
      <c r="F102" s="229">
        <v>47732664453</v>
      </c>
      <c r="G102" s="229"/>
      <c r="H102" s="230">
        <v>40540558274</v>
      </c>
      <c r="I102" s="221"/>
      <c r="J102" s="221">
        <v>0</v>
      </c>
      <c r="K102" s="221">
        <v>0</v>
      </c>
      <c r="L102" s="221"/>
      <c r="M102" s="231">
        <v>56984</v>
      </c>
      <c r="N102" s="231">
        <v>1447678849</v>
      </c>
      <c r="O102" s="221"/>
      <c r="P102" s="221">
        <v>1606958</v>
      </c>
      <c r="Q102" s="221"/>
      <c r="R102" s="221">
        <v>26990</v>
      </c>
      <c r="S102" s="221"/>
      <c r="T102" s="221">
        <v>46097993202</v>
      </c>
      <c r="U102" s="221"/>
      <c r="V102" s="3">
        <v>43113734236</v>
      </c>
      <c r="W102" s="232"/>
      <c r="X102" s="222">
        <f>V102/درآمدها!$J$6</f>
        <v>4.4502850086245334E-3</v>
      </c>
    </row>
    <row r="103" spans="2:24">
      <c r="B103" s="136" t="s">
        <v>144</v>
      </c>
      <c r="C103" s="136">
        <v>0</v>
      </c>
      <c r="D103" s="229">
        <v>1337606</v>
      </c>
      <c r="E103" s="229"/>
      <c r="F103" s="229">
        <v>18932032057</v>
      </c>
      <c r="G103" s="229"/>
      <c r="H103" s="230">
        <v>12777910021</v>
      </c>
      <c r="I103" s="221">
        <v>30849198855</v>
      </c>
      <c r="J103" s="221">
        <v>277839</v>
      </c>
      <c r="K103" s="221">
        <v>3008599568</v>
      </c>
      <c r="L103" s="221"/>
      <c r="M103" s="231">
        <v>45808</v>
      </c>
      <c r="N103" s="231">
        <v>453549882</v>
      </c>
      <c r="O103" s="221"/>
      <c r="P103" s="221">
        <v>1569637</v>
      </c>
      <c r="Q103" s="221"/>
      <c r="R103" s="221">
        <v>10990</v>
      </c>
      <c r="S103" s="221"/>
      <c r="T103" s="221">
        <v>21292280373</v>
      </c>
      <c r="U103" s="221"/>
      <c r="V103" s="3">
        <v>17147671285</v>
      </c>
      <c r="W103" s="232"/>
      <c r="X103" s="222">
        <f>V103/درآمدها!$J$6</f>
        <v>1.7700165806731792E-3</v>
      </c>
    </row>
    <row r="104" spans="2:24">
      <c r="B104" s="136" t="s">
        <v>237</v>
      </c>
      <c r="D104" s="229">
        <v>948898</v>
      </c>
      <c r="E104" s="229"/>
      <c r="F104" s="229">
        <v>15391829061</v>
      </c>
      <c r="G104" s="229"/>
      <c r="H104" s="230">
        <v>8715649009</v>
      </c>
      <c r="I104" s="221"/>
      <c r="J104" s="221">
        <v>409392</v>
      </c>
      <c r="K104" s="221">
        <v>3695623569</v>
      </c>
      <c r="L104" s="221"/>
      <c r="M104" s="231">
        <v>0</v>
      </c>
      <c r="N104" s="231">
        <v>0</v>
      </c>
      <c r="O104" s="221"/>
      <c r="P104" s="221">
        <v>1358290</v>
      </c>
      <c r="Q104" s="221"/>
      <c r="R104" s="221">
        <v>9030</v>
      </c>
      <c r="S104" s="221"/>
      <c r="T104" s="221">
        <v>19087452630</v>
      </c>
      <c r="U104" s="221"/>
      <c r="V104" s="3">
        <v>12192379820</v>
      </c>
      <c r="W104" s="232"/>
      <c r="X104" s="222">
        <f>V104/درآمدها!$J$6</f>
        <v>1.2585215846855481E-3</v>
      </c>
    </row>
    <row r="105" spans="2:24">
      <c r="B105" s="136" t="s">
        <v>119</v>
      </c>
      <c r="D105" s="229">
        <v>4721154</v>
      </c>
      <c r="E105" s="229"/>
      <c r="F105" s="229">
        <v>116434860347</v>
      </c>
      <c r="G105" s="229"/>
      <c r="H105" s="230">
        <v>115308561199</v>
      </c>
      <c r="I105" s="221"/>
      <c r="J105" s="221">
        <v>0</v>
      </c>
      <c r="K105" s="221">
        <v>0</v>
      </c>
      <c r="L105" s="221"/>
      <c r="M105" s="231">
        <v>2616394</v>
      </c>
      <c r="N105" s="231">
        <v>65059049847</v>
      </c>
      <c r="O105" s="221"/>
      <c r="P105" s="221">
        <v>2104760</v>
      </c>
      <c r="Q105" s="221"/>
      <c r="R105" s="221">
        <v>26550</v>
      </c>
      <c r="S105" s="221"/>
      <c r="T105" s="221">
        <v>51908375932</v>
      </c>
      <c r="U105" s="221"/>
      <c r="V105" s="3">
        <v>55548883803</v>
      </c>
      <c r="W105" s="232"/>
      <c r="X105" s="222">
        <f>V105/درآمدها!$J$6</f>
        <v>5.7338657672546933E-3</v>
      </c>
    </row>
    <row r="106" spans="2:24">
      <c r="B106" s="233" t="s">
        <v>243</v>
      </c>
      <c r="D106" s="229">
        <v>8652873</v>
      </c>
      <c r="E106" s="229"/>
      <c r="F106" s="229">
        <v>31070126922</v>
      </c>
      <c r="G106" s="229"/>
      <c r="H106" s="230">
        <v>17933894828</v>
      </c>
      <c r="I106" s="221"/>
      <c r="J106" s="221">
        <v>339728</v>
      </c>
      <c r="K106" s="221">
        <v>705099244</v>
      </c>
      <c r="L106" s="221"/>
      <c r="M106" s="231">
        <v>0</v>
      </c>
      <c r="N106" s="231">
        <v>0</v>
      </c>
      <c r="O106" s="221"/>
      <c r="P106" s="221">
        <v>8992601</v>
      </c>
      <c r="Q106" s="221"/>
      <c r="R106" s="221">
        <v>2149</v>
      </c>
      <c r="S106" s="221"/>
      <c r="T106" s="221">
        <v>31775226166</v>
      </c>
      <c r="U106" s="221"/>
      <c r="V106" s="3">
        <v>19210115212</v>
      </c>
      <c r="W106" s="232"/>
      <c r="X106" s="222">
        <f>V106/درآمدها!$J$6</f>
        <v>1.9829061262461715E-3</v>
      </c>
    </row>
    <row r="107" spans="2:24">
      <c r="B107" s="136" t="s">
        <v>138</v>
      </c>
      <c r="D107" s="229">
        <v>314296</v>
      </c>
      <c r="E107" s="229"/>
      <c r="F107" s="229">
        <v>5770518824</v>
      </c>
      <c r="G107" s="229"/>
      <c r="H107" s="230">
        <v>4058412947</v>
      </c>
      <c r="I107" s="221"/>
      <c r="J107" s="221">
        <v>0</v>
      </c>
      <c r="K107" s="221">
        <v>0</v>
      </c>
      <c r="L107" s="221"/>
      <c r="M107" s="231">
        <v>10763</v>
      </c>
      <c r="N107" s="231">
        <v>133576068</v>
      </c>
      <c r="O107" s="221"/>
      <c r="P107" s="221">
        <v>303533</v>
      </c>
      <c r="Q107" s="221"/>
      <c r="R107" s="221">
        <v>12580</v>
      </c>
      <c r="S107" s="221"/>
      <c r="T107" s="221">
        <v>5572908628</v>
      </c>
      <c r="U107" s="221"/>
      <c r="V107" s="3">
        <v>3795725395</v>
      </c>
      <c r="W107" s="232"/>
      <c r="X107" s="222">
        <f>V107/درآمدها!$J$6</f>
        <v>3.9180229041999926E-4</v>
      </c>
    </row>
    <row r="108" spans="2:24">
      <c r="B108" s="233" t="s">
        <v>252</v>
      </c>
      <c r="D108" s="229">
        <v>911651</v>
      </c>
      <c r="E108" s="229"/>
      <c r="F108" s="229">
        <v>46975203195</v>
      </c>
      <c r="G108" s="229"/>
      <c r="H108" s="230">
        <v>28908630984</v>
      </c>
      <c r="I108" s="221"/>
      <c r="J108" s="221">
        <v>0</v>
      </c>
      <c r="K108" s="221">
        <v>0</v>
      </c>
      <c r="L108" s="221"/>
      <c r="M108" s="231">
        <v>31221</v>
      </c>
      <c r="N108" s="231">
        <v>945872701</v>
      </c>
      <c r="O108" s="221"/>
      <c r="P108" s="221">
        <v>880430</v>
      </c>
      <c r="Q108" s="221"/>
      <c r="R108" s="221">
        <v>31550</v>
      </c>
      <c r="S108" s="221"/>
      <c r="T108" s="221">
        <v>45366459477</v>
      </c>
      <c r="U108" s="221"/>
      <c r="V108" s="3">
        <v>27612289984</v>
      </c>
      <c r="W108" s="232"/>
      <c r="X108" s="222">
        <f>V108/درآمدها!$J$6</f>
        <v>2.8501952416587831E-3</v>
      </c>
    </row>
    <row r="109" spans="2:24">
      <c r="B109" s="233" t="s">
        <v>220</v>
      </c>
      <c r="D109" s="229">
        <v>5723685</v>
      </c>
      <c r="E109" s="229"/>
      <c r="F109" s="229">
        <v>31850876850</v>
      </c>
      <c r="G109" s="229"/>
      <c r="H109" s="230">
        <v>18565259673</v>
      </c>
      <c r="I109" s="221"/>
      <c r="J109" s="221">
        <v>0</v>
      </c>
      <c r="K109" s="221">
        <v>0</v>
      </c>
      <c r="L109" s="221"/>
      <c r="M109" s="231">
        <v>196017</v>
      </c>
      <c r="N109" s="231">
        <v>720947606</v>
      </c>
      <c r="O109" s="221"/>
      <c r="P109" s="221">
        <v>5527668</v>
      </c>
      <c r="Q109" s="221"/>
      <c r="R109" s="221">
        <v>3689</v>
      </c>
      <c r="S109" s="221"/>
      <c r="T109" s="221">
        <v>30760091224</v>
      </c>
      <c r="U109" s="221"/>
      <c r="V109" s="3">
        <v>20270237428</v>
      </c>
      <c r="W109" s="232"/>
      <c r="X109" s="222">
        <f>V109/درآمدها!$J$6</f>
        <v>2.0923340403152624E-3</v>
      </c>
    </row>
    <row r="110" spans="2:24">
      <c r="B110" s="233" t="s">
        <v>426</v>
      </c>
      <c r="D110" s="229">
        <v>0</v>
      </c>
      <c r="E110" s="229"/>
      <c r="F110" s="229">
        <v>0</v>
      </c>
      <c r="G110" s="229"/>
      <c r="H110" s="230">
        <v>0</v>
      </c>
      <c r="I110" s="221"/>
      <c r="J110" s="221">
        <v>5086813</v>
      </c>
      <c r="K110" s="221">
        <v>25560250822</v>
      </c>
      <c r="L110" s="221"/>
      <c r="M110" s="231">
        <v>0</v>
      </c>
      <c r="N110" s="231">
        <v>0</v>
      </c>
      <c r="O110" s="221"/>
      <c r="P110" s="221">
        <v>5086813</v>
      </c>
      <c r="Q110" s="221"/>
      <c r="R110" s="221">
        <v>5320</v>
      </c>
      <c r="S110" s="221"/>
      <c r="T110" s="221">
        <v>25560250822</v>
      </c>
      <c r="U110" s="221"/>
      <c r="V110" s="3">
        <v>26900827184</v>
      </c>
      <c r="W110" s="232"/>
      <c r="X110" s="222">
        <f>V110/درآمدها!$J$6</f>
        <v>2.7767566428191994E-3</v>
      </c>
    </row>
    <row r="111" spans="2:24" ht="32.25" customHeight="1">
      <c r="B111" s="233" t="s">
        <v>200</v>
      </c>
      <c r="D111" s="229">
        <v>6825070</v>
      </c>
      <c r="E111" s="229"/>
      <c r="F111" s="229">
        <v>19013053290</v>
      </c>
      <c r="G111" s="229"/>
      <c r="H111" s="230">
        <v>42809947863</v>
      </c>
      <c r="I111" s="221"/>
      <c r="J111" s="221">
        <v>0</v>
      </c>
      <c r="K111" s="221">
        <v>0</v>
      </c>
      <c r="L111" s="221"/>
      <c r="M111" s="231">
        <v>3776810</v>
      </c>
      <c r="N111" s="231">
        <v>23987034025</v>
      </c>
      <c r="O111" s="221"/>
      <c r="P111" s="221">
        <v>3048260</v>
      </c>
      <c r="Q111" s="221"/>
      <c r="R111" s="221">
        <v>6290</v>
      </c>
      <c r="S111" s="221"/>
      <c r="T111" s="221">
        <v>8491741450</v>
      </c>
      <c r="U111" s="221"/>
      <c r="V111" s="3">
        <v>19059472748</v>
      </c>
      <c r="W111" s="232"/>
      <c r="X111" s="222">
        <f>V111/درآمدها!$J$6</f>
        <v>1.9673565128554187E-3</v>
      </c>
    </row>
    <row r="112" spans="2:24">
      <c r="B112" s="233" t="s">
        <v>197</v>
      </c>
      <c r="D112" s="229">
        <v>3575793</v>
      </c>
      <c r="E112" s="229"/>
      <c r="F112" s="229">
        <v>27269478457</v>
      </c>
      <c r="G112" s="229"/>
      <c r="H112" s="230">
        <v>16173052498</v>
      </c>
      <c r="I112" s="221"/>
      <c r="J112" s="221">
        <v>437934</v>
      </c>
      <c r="K112" s="221">
        <v>2036573272</v>
      </c>
      <c r="L112" s="221"/>
      <c r="M112" s="231">
        <v>0</v>
      </c>
      <c r="N112" s="231">
        <v>0</v>
      </c>
      <c r="O112" s="221"/>
      <c r="P112" s="221">
        <v>4013727</v>
      </c>
      <c r="Q112" s="221"/>
      <c r="R112" s="221">
        <v>5077</v>
      </c>
      <c r="S112" s="221"/>
      <c r="T112" s="221">
        <v>29306051729</v>
      </c>
      <c r="U112" s="221"/>
      <c r="V112" s="3">
        <v>20256444716</v>
      </c>
      <c r="W112" s="232"/>
      <c r="X112" s="222">
        <f>V112/درآمدها!$J$6</f>
        <v>2.0909103292744632E-3</v>
      </c>
    </row>
    <row r="113" spans="2:24">
      <c r="B113" s="233" t="s">
        <v>253</v>
      </c>
      <c r="D113" s="229">
        <v>7976360</v>
      </c>
      <c r="E113" s="229"/>
      <c r="F113" s="229">
        <v>30468733197</v>
      </c>
      <c r="G113" s="229"/>
      <c r="H113" s="230">
        <v>23271323435</v>
      </c>
      <c r="I113" s="221"/>
      <c r="J113" s="221">
        <v>0</v>
      </c>
      <c r="K113" s="221">
        <v>0</v>
      </c>
      <c r="L113" s="221"/>
      <c r="M113" s="231">
        <v>0</v>
      </c>
      <c r="N113" s="231">
        <v>0</v>
      </c>
      <c r="O113" s="221"/>
      <c r="P113" s="221">
        <v>7976360</v>
      </c>
      <c r="Q113" s="221"/>
      <c r="R113" s="221">
        <v>3313</v>
      </c>
      <c r="S113" s="221"/>
      <c r="T113" s="221">
        <v>30468733197</v>
      </c>
      <c r="U113" s="221"/>
      <c r="V113" s="3">
        <v>26268447883</v>
      </c>
      <c r="W113" s="232"/>
      <c r="X113" s="222">
        <f>V113/درآمدها!$J$6</f>
        <v>2.7114811993236357E-3</v>
      </c>
    </row>
    <row r="114" spans="2:24">
      <c r="B114" s="233" t="s">
        <v>433</v>
      </c>
      <c r="D114" s="229">
        <v>0</v>
      </c>
      <c r="E114" s="229"/>
      <c r="F114" s="229">
        <v>0</v>
      </c>
      <c r="G114" s="229"/>
      <c r="H114" s="230">
        <v>0</v>
      </c>
      <c r="I114" s="221"/>
      <c r="J114" s="221">
        <v>267075</v>
      </c>
      <c r="K114" s="221">
        <v>2414132289</v>
      </c>
      <c r="L114" s="221"/>
      <c r="M114" s="231">
        <v>0</v>
      </c>
      <c r="N114" s="231">
        <v>0</v>
      </c>
      <c r="O114" s="221"/>
      <c r="P114" s="221">
        <v>267075</v>
      </c>
      <c r="Q114" s="221"/>
      <c r="R114" s="221">
        <v>9160</v>
      </c>
      <c r="S114" s="221"/>
      <c r="T114" s="221">
        <v>2414132289</v>
      </c>
      <c r="U114" s="221"/>
      <c r="V114" s="3">
        <v>2431850880</v>
      </c>
      <c r="W114" s="232"/>
      <c r="X114" s="222">
        <f>V114/درآمدها!$J$6</f>
        <v>2.5102046264964084E-4</v>
      </c>
    </row>
    <row r="115" spans="2:24">
      <c r="B115" s="136" t="s">
        <v>205</v>
      </c>
      <c r="D115" s="229">
        <v>18050779</v>
      </c>
      <c r="E115" s="229"/>
      <c r="F115" s="229">
        <v>79163532049</v>
      </c>
      <c r="G115" s="229"/>
      <c r="H115" s="230">
        <v>74267636846</v>
      </c>
      <c r="I115" s="221"/>
      <c r="J115" s="221">
        <v>0</v>
      </c>
      <c r="K115" s="221">
        <v>0</v>
      </c>
      <c r="L115" s="221"/>
      <c r="M115" s="231">
        <v>3641615</v>
      </c>
      <c r="N115" s="231">
        <v>17264410665</v>
      </c>
      <c r="O115" s="221"/>
      <c r="P115" s="221">
        <v>14409164</v>
      </c>
      <c r="Q115" s="221"/>
      <c r="R115" s="221">
        <v>4699</v>
      </c>
      <c r="S115" s="221"/>
      <c r="T115" s="221">
        <v>63192858110</v>
      </c>
      <c r="U115" s="221"/>
      <c r="V115" s="3">
        <v>67305795104</v>
      </c>
      <c r="W115" s="232"/>
      <c r="X115" s="222">
        <f>V115/درآمدها!$J$6</f>
        <v>6.947437429225929E-3</v>
      </c>
    </row>
    <row r="116" spans="2:24">
      <c r="B116" s="233" t="s">
        <v>147</v>
      </c>
      <c r="D116" s="229">
        <v>1631161</v>
      </c>
      <c r="E116" s="229"/>
      <c r="F116" s="229">
        <v>26174093430</v>
      </c>
      <c r="G116" s="229"/>
      <c r="H116" s="230">
        <v>16538847041</v>
      </c>
      <c r="I116" s="221"/>
      <c r="J116" s="221">
        <v>0</v>
      </c>
      <c r="K116" s="221">
        <v>0</v>
      </c>
      <c r="L116" s="221"/>
      <c r="M116" s="231">
        <v>0</v>
      </c>
      <c r="N116" s="231">
        <v>0</v>
      </c>
      <c r="O116" s="221"/>
      <c r="P116" s="221">
        <v>1631161</v>
      </c>
      <c r="Q116" s="221"/>
      <c r="R116" s="221">
        <v>11370</v>
      </c>
      <c r="S116" s="221"/>
      <c r="T116" s="221">
        <v>26174093430</v>
      </c>
      <c r="U116" s="221"/>
      <c r="V116" s="3">
        <v>18435950084</v>
      </c>
      <c r="W116" s="232"/>
      <c r="X116" s="222">
        <f>V116/درآمدها!$J$6</f>
        <v>1.9029952689662308E-3</v>
      </c>
    </row>
    <row r="117" spans="2:24">
      <c r="B117" s="233" t="s">
        <v>363</v>
      </c>
      <c r="D117" s="229">
        <v>788197</v>
      </c>
      <c r="E117" s="229"/>
      <c r="F117" s="229">
        <v>9283174881</v>
      </c>
      <c r="G117" s="229"/>
      <c r="H117" s="230">
        <v>9104353991</v>
      </c>
      <c r="I117" s="221"/>
      <c r="J117" s="221">
        <v>594218</v>
      </c>
      <c r="K117" s="221">
        <v>7001119315</v>
      </c>
      <c r="L117" s="221"/>
      <c r="M117" s="231">
        <v>37960</v>
      </c>
      <c r="N117" s="231">
        <v>429596823</v>
      </c>
      <c r="O117" s="221"/>
      <c r="P117" s="221">
        <v>1344455</v>
      </c>
      <c r="Q117" s="221"/>
      <c r="R117" s="221">
        <v>12180</v>
      </c>
      <c r="S117" s="221"/>
      <c r="T117" s="236">
        <v>15839562655</v>
      </c>
      <c r="U117" s="221"/>
      <c r="V117" s="238">
        <v>16278027906</v>
      </c>
      <c r="W117" s="232"/>
      <c r="X117" s="222">
        <f>V117/درآمدها!$J$6</f>
        <v>1.6802502692878456E-3</v>
      </c>
    </row>
    <row r="118" spans="2:24">
      <c r="B118" s="136" t="s">
        <v>221</v>
      </c>
      <c r="D118" s="229">
        <v>15472312</v>
      </c>
      <c r="E118" s="229"/>
      <c r="F118" s="229">
        <v>60641071236</v>
      </c>
      <c r="G118" s="229"/>
      <c r="H118" s="230">
        <v>54030824380</v>
      </c>
      <c r="I118" s="221"/>
      <c r="J118" s="221">
        <v>0</v>
      </c>
      <c r="K118" s="221">
        <v>0</v>
      </c>
      <c r="L118" s="221"/>
      <c r="M118" s="231">
        <v>529877</v>
      </c>
      <c r="N118" s="231">
        <v>2093044509</v>
      </c>
      <c r="O118" s="221"/>
      <c r="P118" s="221">
        <v>14942435</v>
      </c>
      <c r="Q118" s="221"/>
      <c r="R118" s="221">
        <v>3905</v>
      </c>
      <c r="S118" s="221"/>
      <c r="T118" s="221">
        <v>58564309282</v>
      </c>
      <c r="U118" s="221"/>
      <c r="V118" s="3">
        <v>58003024936</v>
      </c>
      <c r="W118" s="232"/>
      <c r="X118" s="222">
        <f>V118/درآمدها!$J$6</f>
        <v>5.9871870739514159E-3</v>
      </c>
    </row>
    <row r="119" spans="2:24">
      <c r="B119" s="233" t="s">
        <v>230</v>
      </c>
      <c r="D119" s="229">
        <v>16034520</v>
      </c>
      <c r="E119" s="229"/>
      <c r="F119" s="229">
        <v>45866274773</v>
      </c>
      <c r="G119" s="229"/>
      <c r="H119" s="230">
        <v>26379234677</v>
      </c>
      <c r="I119" s="221"/>
      <c r="J119" s="221">
        <v>0</v>
      </c>
      <c r="K119" s="221">
        <v>0</v>
      </c>
      <c r="L119" s="221"/>
      <c r="M119" s="231">
        <v>549130</v>
      </c>
      <c r="N119" s="231">
        <v>941067267</v>
      </c>
      <c r="O119" s="221"/>
      <c r="P119" s="221">
        <v>15485390</v>
      </c>
      <c r="Q119" s="221"/>
      <c r="R119" s="221">
        <v>1795</v>
      </c>
      <c r="S119" s="221"/>
      <c r="T119" s="221">
        <v>44295504493</v>
      </c>
      <c r="U119" s="221"/>
      <c r="V119" s="3">
        <v>27630887216</v>
      </c>
      <c r="W119" s="232"/>
      <c r="X119" s="222">
        <f>V119/درآمدها!$J$6</f>
        <v>2.8521148847664404E-3</v>
      </c>
    </row>
    <row r="120" spans="2:24">
      <c r="B120" s="233" t="s">
        <v>100</v>
      </c>
      <c r="D120" s="229">
        <v>21563456</v>
      </c>
      <c r="E120" s="229"/>
      <c r="F120" s="229">
        <v>36660477637</v>
      </c>
      <c r="G120" s="229"/>
      <c r="H120" s="230">
        <v>33438839366</v>
      </c>
      <c r="I120" s="221"/>
      <c r="J120" s="221">
        <v>0</v>
      </c>
      <c r="K120" s="221">
        <v>0</v>
      </c>
      <c r="L120" s="221"/>
      <c r="M120" s="231">
        <v>34226</v>
      </c>
      <c r="N120" s="231">
        <v>53974942</v>
      </c>
      <c r="O120" s="221"/>
      <c r="P120" s="221">
        <v>21529230</v>
      </c>
      <c r="Q120" s="221"/>
      <c r="R120" s="221">
        <v>1655</v>
      </c>
      <c r="S120" s="221"/>
      <c r="T120" s="221">
        <v>36602289306</v>
      </c>
      <c r="U120" s="221"/>
      <c r="V120" s="3">
        <v>35418871942</v>
      </c>
      <c r="W120" s="232"/>
      <c r="X120" s="222">
        <f>V120/درآمدها!$J$6</f>
        <v>3.656006087597453E-3</v>
      </c>
    </row>
    <row r="121" spans="2:24">
      <c r="B121" s="136" t="s">
        <v>352</v>
      </c>
      <c r="D121" s="229">
        <v>3003083</v>
      </c>
      <c r="E121" s="229"/>
      <c r="F121" s="229">
        <v>105096161477</v>
      </c>
      <c r="G121" s="229"/>
      <c r="H121" s="230">
        <v>92243132880</v>
      </c>
      <c r="I121" s="221"/>
      <c r="J121" s="221">
        <v>0</v>
      </c>
      <c r="K121" s="221">
        <v>0</v>
      </c>
      <c r="L121" s="221"/>
      <c r="M121" s="231">
        <v>0</v>
      </c>
      <c r="N121" s="231">
        <v>0</v>
      </c>
      <c r="O121" s="221"/>
      <c r="P121" s="221">
        <v>3003083</v>
      </c>
      <c r="Q121" s="221"/>
      <c r="R121" s="221">
        <v>34450</v>
      </c>
      <c r="S121" s="221"/>
      <c r="T121" s="221">
        <v>105096161477</v>
      </c>
      <c r="U121" s="221"/>
      <c r="V121" s="3">
        <v>102840644907</v>
      </c>
      <c r="W121" s="232"/>
      <c r="X121" s="222">
        <f>V121/درآمدها!$J$6</f>
        <v>1.0615414981260106E-2</v>
      </c>
    </row>
    <row r="122" spans="2:24">
      <c r="B122" s="233" t="s">
        <v>267</v>
      </c>
      <c r="D122" s="229">
        <v>4705969</v>
      </c>
      <c r="E122" s="229"/>
      <c r="F122" s="229">
        <v>95608816352</v>
      </c>
      <c r="G122" s="229"/>
      <c r="H122" s="230">
        <v>54966129695</v>
      </c>
      <c r="I122" s="221"/>
      <c r="J122" s="221">
        <v>0</v>
      </c>
      <c r="K122" s="221">
        <v>0</v>
      </c>
      <c r="L122" s="221"/>
      <c r="M122" s="231">
        <v>1894019</v>
      </c>
      <c r="N122" s="231">
        <v>22467813578</v>
      </c>
      <c r="O122" s="221"/>
      <c r="P122" s="221">
        <v>2811950</v>
      </c>
      <c r="Q122" s="221"/>
      <c r="R122" s="221">
        <v>11590</v>
      </c>
      <c r="S122" s="221"/>
      <c r="T122" s="221">
        <v>57128980481</v>
      </c>
      <c r="U122" s="221"/>
      <c r="V122" s="3">
        <v>32396587023</v>
      </c>
      <c r="W122" s="232"/>
      <c r="X122" s="222">
        <f>V122/درآمدها!$J$6</f>
        <v>3.3440398544432176E-3</v>
      </c>
    </row>
    <row r="123" spans="2:24">
      <c r="B123" s="233" t="s">
        <v>80</v>
      </c>
      <c r="D123" s="229">
        <v>9891693</v>
      </c>
      <c r="E123" s="229"/>
      <c r="F123" s="229">
        <v>48380275249</v>
      </c>
      <c r="G123" s="229"/>
      <c r="H123" s="230">
        <v>36420829833</v>
      </c>
      <c r="I123" s="221"/>
      <c r="J123" s="221">
        <v>0</v>
      </c>
      <c r="K123" s="221">
        <v>0</v>
      </c>
      <c r="L123" s="221"/>
      <c r="M123" s="231">
        <v>0</v>
      </c>
      <c r="N123" s="231">
        <v>0</v>
      </c>
      <c r="O123" s="221"/>
      <c r="P123" s="221">
        <v>9891693</v>
      </c>
      <c r="Q123" s="221"/>
      <c r="R123" s="221">
        <v>4381</v>
      </c>
      <c r="S123" s="221"/>
      <c r="T123" s="221">
        <v>48380275249</v>
      </c>
      <c r="U123" s="221"/>
      <c r="V123" s="3">
        <v>43077660768</v>
      </c>
      <c r="W123" s="232"/>
      <c r="X123" s="222">
        <f>V123/درآمدها!$J$6</f>
        <v>4.4465614338357962E-3</v>
      </c>
    </row>
    <row r="124" spans="2:24">
      <c r="B124" s="136" t="s">
        <v>322</v>
      </c>
      <c r="D124" s="229">
        <v>12884853</v>
      </c>
      <c r="E124" s="229"/>
      <c r="F124" s="229">
        <v>31408574023</v>
      </c>
      <c r="G124" s="229"/>
      <c r="H124" s="230">
        <v>28152397500</v>
      </c>
      <c r="I124" s="221"/>
      <c r="J124" s="221">
        <v>0</v>
      </c>
      <c r="K124" s="221">
        <v>0</v>
      </c>
      <c r="L124" s="221"/>
      <c r="M124" s="231">
        <v>441264</v>
      </c>
      <c r="N124" s="231">
        <v>1056096745</v>
      </c>
      <c r="O124" s="221"/>
      <c r="P124" s="221">
        <v>12443589</v>
      </c>
      <c r="Q124" s="221"/>
      <c r="R124" s="221">
        <v>2425</v>
      </c>
      <c r="S124" s="221"/>
      <c r="T124" s="221">
        <v>30332933268</v>
      </c>
      <c r="U124" s="221"/>
      <c r="V124" s="3">
        <v>29996157892</v>
      </c>
      <c r="W124" s="232"/>
      <c r="X124" s="222">
        <f>V124/درآمدها!$J$6</f>
        <v>3.0962628069372065E-3</v>
      </c>
    </row>
    <row r="125" spans="2:24">
      <c r="B125" s="233" t="s">
        <v>351</v>
      </c>
      <c r="D125" s="229">
        <v>953517</v>
      </c>
      <c r="E125" s="229"/>
      <c r="F125" s="229">
        <v>2645611395</v>
      </c>
      <c r="G125" s="229"/>
      <c r="H125" s="230">
        <v>2040707218</v>
      </c>
      <c r="I125" s="221"/>
      <c r="J125" s="221">
        <v>4272369</v>
      </c>
      <c r="K125" s="221">
        <v>9962375381</v>
      </c>
      <c r="L125" s="221"/>
      <c r="M125" s="231">
        <v>0</v>
      </c>
      <c r="N125" s="231">
        <v>0</v>
      </c>
      <c r="O125" s="221"/>
      <c r="P125" s="136">
        <v>5225886</v>
      </c>
      <c r="Q125" s="136"/>
      <c r="R125" s="221">
        <v>2438</v>
      </c>
      <c r="S125" s="221"/>
      <c r="T125" s="221">
        <v>12607986776</v>
      </c>
      <c r="U125" s="221"/>
      <c r="V125" s="3">
        <v>12664902846</v>
      </c>
      <c r="W125" s="232"/>
      <c r="X125" s="222">
        <f>V125/درآمدها!$J$6</f>
        <v>1.3072963469765355E-3</v>
      </c>
    </row>
    <row r="126" spans="2:24">
      <c r="B126" s="233" t="s">
        <v>366</v>
      </c>
      <c r="D126" s="229">
        <v>5709287</v>
      </c>
      <c r="E126" s="229"/>
      <c r="F126" s="229">
        <v>30703930599</v>
      </c>
      <c r="G126" s="229"/>
      <c r="H126" s="230">
        <v>21730787810</v>
      </c>
      <c r="I126" s="221"/>
      <c r="J126" s="221">
        <v>507023</v>
      </c>
      <c r="K126" s="221">
        <v>1994449511</v>
      </c>
      <c r="L126" s="221"/>
      <c r="M126" s="231">
        <v>195524</v>
      </c>
      <c r="N126" s="231">
        <v>729376126</v>
      </c>
      <c r="O126" s="221"/>
      <c r="P126" s="221">
        <v>6020786</v>
      </c>
      <c r="Q126" s="221"/>
      <c r="R126" s="221">
        <v>4099</v>
      </c>
      <c r="S126" s="221"/>
      <c r="T126" s="221">
        <v>31646873096</v>
      </c>
      <c r="U126" s="221"/>
      <c r="V126" s="3">
        <v>24532360565</v>
      </c>
      <c r="W126" s="232"/>
      <c r="X126" s="222">
        <f>V126/درآمدها!$J$6</f>
        <v>2.5322788290843331E-3</v>
      </c>
    </row>
    <row r="127" spans="2:24">
      <c r="B127" s="233" t="s">
        <v>332</v>
      </c>
      <c r="D127" s="229">
        <v>558978</v>
      </c>
      <c r="E127" s="229"/>
      <c r="F127" s="229">
        <v>26129456953</v>
      </c>
      <c r="G127" s="229"/>
      <c r="H127" s="230">
        <v>24448691563</v>
      </c>
      <c r="I127" s="221"/>
      <c r="J127" s="221">
        <v>0</v>
      </c>
      <c r="K127" s="221">
        <v>0</v>
      </c>
      <c r="L127" s="221"/>
      <c r="M127" s="231">
        <v>89123</v>
      </c>
      <c r="N127" s="231">
        <v>4976138432</v>
      </c>
      <c r="O127" s="221"/>
      <c r="P127" s="221">
        <v>469855</v>
      </c>
      <c r="Q127" s="221"/>
      <c r="R127" s="221">
        <v>58140</v>
      </c>
      <c r="S127" s="221"/>
      <c r="T127" s="221">
        <v>21963397480</v>
      </c>
      <c r="U127" s="221"/>
      <c r="V127" s="3">
        <v>27154831353</v>
      </c>
      <c r="W127" s="232"/>
      <c r="X127" s="222">
        <f>V127/درآمدها!$J$6</f>
        <v>2.8029754560456571E-3</v>
      </c>
    </row>
    <row r="128" spans="2:24">
      <c r="B128" s="233" t="s">
        <v>175</v>
      </c>
      <c r="D128" s="229">
        <v>4085327</v>
      </c>
      <c r="E128" s="229"/>
      <c r="F128" s="229">
        <v>33890379561</v>
      </c>
      <c r="G128" s="229"/>
      <c r="H128" s="230">
        <v>23066589653</v>
      </c>
      <c r="I128" s="221"/>
      <c r="J128" s="221">
        <v>0</v>
      </c>
      <c r="K128" s="221">
        <v>0</v>
      </c>
      <c r="L128" s="221"/>
      <c r="M128" s="231">
        <v>139909</v>
      </c>
      <c r="N128" s="231">
        <v>855320759</v>
      </c>
      <c r="O128" s="221"/>
      <c r="P128" s="221">
        <v>3945418</v>
      </c>
      <c r="Q128" s="221"/>
      <c r="R128" s="221">
        <v>6290</v>
      </c>
      <c r="S128" s="221"/>
      <c r="T128" s="221">
        <v>32729745635</v>
      </c>
      <c r="U128" s="221"/>
      <c r="V128" s="3">
        <v>24669019981</v>
      </c>
      <c r="W128" s="232"/>
      <c r="X128" s="222">
        <f>V128/درآمدها!$J$6</f>
        <v>2.5463850845755206E-3</v>
      </c>
    </row>
    <row r="129" spans="2:24">
      <c r="B129" s="233" t="s">
        <v>436</v>
      </c>
      <c r="D129" s="229">
        <v>0</v>
      </c>
      <c r="E129" s="229"/>
      <c r="F129" s="229">
        <v>0</v>
      </c>
      <c r="G129" s="229"/>
      <c r="H129" s="230">
        <v>0</v>
      </c>
      <c r="I129" s="221"/>
      <c r="J129" s="221">
        <v>10215540</v>
      </c>
      <c r="K129" s="221">
        <v>25727428028</v>
      </c>
      <c r="L129" s="221"/>
      <c r="M129" s="231">
        <v>0</v>
      </c>
      <c r="N129" s="231">
        <v>0</v>
      </c>
      <c r="O129" s="221"/>
      <c r="P129" s="221">
        <v>10215540</v>
      </c>
      <c r="Q129" s="221"/>
      <c r="R129" s="221">
        <v>2519</v>
      </c>
      <c r="S129" s="221"/>
      <c r="T129" s="221">
        <v>25727428028</v>
      </c>
      <c r="U129" s="221"/>
      <c r="V129" s="3">
        <v>25579834239</v>
      </c>
      <c r="W129" s="232"/>
      <c r="X129" s="222">
        <f>V129/درآمدها!$J$6</f>
        <v>2.6404011356053639E-3</v>
      </c>
    </row>
    <row r="130" spans="2:24">
      <c r="B130" s="233" t="s">
        <v>430</v>
      </c>
      <c r="D130" s="229">
        <v>0</v>
      </c>
      <c r="E130" s="229"/>
      <c r="F130" s="229">
        <v>0</v>
      </c>
      <c r="G130" s="229"/>
      <c r="H130" s="230">
        <v>0</v>
      </c>
      <c r="I130" s="221"/>
      <c r="J130" s="221">
        <v>3200000</v>
      </c>
      <c r="K130" s="221">
        <v>49389791232</v>
      </c>
      <c r="L130" s="221"/>
      <c r="M130" s="231">
        <v>0</v>
      </c>
      <c r="N130" s="231">
        <v>0</v>
      </c>
      <c r="O130" s="221"/>
      <c r="P130" s="221">
        <v>3200000</v>
      </c>
      <c r="Q130" s="221"/>
      <c r="R130" s="221">
        <v>15590</v>
      </c>
      <c r="S130" s="221"/>
      <c r="T130" s="221">
        <v>49389791232</v>
      </c>
      <c r="U130" s="221"/>
      <c r="V130" s="3">
        <v>49591166400</v>
      </c>
      <c r="W130" s="232"/>
      <c r="X130" s="222">
        <f>V130/درآمدها!$J$6</f>
        <v>5.1188983812458615E-3</v>
      </c>
    </row>
    <row r="131" spans="2:24">
      <c r="B131" s="233" t="s">
        <v>118</v>
      </c>
      <c r="D131" s="229">
        <v>8281964</v>
      </c>
      <c r="E131" s="229"/>
      <c r="F131" s="229">
        <v>35117456740</v>
      </c>
      <c r="G131" s="229"/>
      <c r="H131" s="230">
        <v>23866557628</v>
      </c>
      <c r="I131" s="221"/>
      <c r="J131" s="221">
        <v>3600000</v>
      </c>
      <c r="K131" s="221">
        <v>11008205977</v>
      </c>
      <c r="L131" s="221"/>
      <c r="M131" s="231">
        <v>406919</v>
      </c>
      <c r="N131" s="231">
        <v>1387830236</v>
      </c>
      <c r="O131" s="221"/>
      <c r="P131" s="221">
        <v>11475045</v>
      </c>
      <c r="Q131" s="221"/>
      <c r="R131" s="221">
        <v>3407</v>
      </c>
      <c r="S131" s="221"/>
      <c r="T131" s="221">
        <v>44546007321</v>
      </c>
      <c r="U131" s="221"/>
      <c r="V131" s="3">
        <v>38862860223</v>
      </c>
      <c r="W131" s="232"/>
      <c r="X131" s="222">
        <f>V131/درآمدها!$J$6</f>
        <v>4.0115013767068582E-3</v>
      </c>
    </row>
    <row r="132" spans="2:24">
      <c r="B132" s="136" t="s">
        <v>345</v>
      </c>
      <c r="D132" s="229">
        <v>8944059</v>
      </c>
      <c r="E132" s="229"/>
      <c r="F132" s="229">
        <v>56080145617</v>
      </c>
      <c r="G132" s="229"/>
      <c r="H132" s="230">
        <v>53167234259</v>
      </c>
      <c r="I132" s="221"/>
      <c r="J132" s="221">
        <v>0</v>
      </c>
      <c r="K132" s="221">
        <v>0</v>
      </c>
      <c r="L132" s="221"/>
      <c r="M132" s="231">
        <v>1020620</v>
      </c>
      <c r="N132" s="231">
        <v>6940193770</v>
      </c>
      <c r="O132" s="221"/>
      <c r="P132" s="221">
        <v>7923439</v>
      </c>
      <c r="Q132" s="221"/>
      <c r="R132" s="221">
        <v>7120</v>
      </c>
      <c r="S132" s="221"/>
      <c r="T132" s="221">
        <v>49680756008</v>
      </c>
      <c r="U132" s="221"/>
      <c r="V132" s="3">
        <v>56079217113</v>
      </c>
      <c r="W132" s="232"/>
      <c r="X132" s="222">
        <f>V132/درآمدها!$J$6</f>
        <v>5.7886078215186113E-3</v>
      </c>
    </row>
    <row r="133" spans="2:24">
      <c r="B133" s="233" t="s">
        <v>324</v>
      </c>
      <c r="D133" s="229">
        <v>11022780</v>
      </c>
      <c r="E133" s="229"/>
      <c r="F133" s="229">
        <v>27942330562</v>
      </c>
      <c r="G133" s="229"/>
      <c r="H133" s="230">
        <v>21585673086</v>
      </c>
      <c r="I133" s="221"/>
      <c r="J133" s="221">
        <v>0</v>
      </c>
      <c r="K133" s="221">
        <v>0</v>
      </c>
      <c r="L133" s="221"/>
      <c r="M133" s="231">
        <v>377494</v>
      </c>
      <c r="N133" s="231">
        <v>817486955</v>
      </c>
      <c r="O133" s="221"/>
      <c r="P133" s="221">
        <v>10645286</v>
      </c>
      <c r="Q133" s="221"/>
      <c r="R133" s="221">
        <v>2167</v>
      </c>
      <c r="S133" s="221"/>
      <c r="T133" s="221">
        <v>26985397544</v>
      </c>
      <c r="U133" s="221"/>
      <c r="V133" s="3">
        <v>22931078172</v>
      </c>
      <c r="W133" s="232"/>
      <c r="X133" s="222">
        <f>V133/درآمدها!$J$6</f>
        <v>2.3669912901034956E-3</v>
      </c>
    </row>
    <row r="134" spans="2:24">
      <c r="B134" s="233" t="s">
        <v>168</v>
      </c>
      <c r="D134" s="229">
        <v>10439555</v>
      </c>
      <c r="E134" s="229"/>
      <c r="F134" s="229">
        <v>45843778008</v>
      </c>
      <c r="G134" s="229"/>
      <c r="H134" s="230">
        <v>40534279266</v>
      </c>
      <c r="I134" s="221"/>
      <c r="J134" s="221">
        <v>0</v>
      </c>
      <c r="K134" s="221">
        <v>0</v>
      </c>
      <c r="L134" s="221"/>
      <c r="M134" s="231">
        <v>1447257</v>
      </c>
      <c r="N134" s="231">
        <v>6540217779</v>
      </c>
      <c r="O134" s="221"/>
      <c r="P134" s="221">
        <v>8992298</v>
      </c>
      <c r="Q134" s="221"/>
      <c r="R134" s="221">
        <v>4728</v>
      </c>
      <c r="S134" s="221"/>
      <c r="T134" s="221">
        <v>39488360691</v>
      </c>
      <c r="U134" s="221"/>
      <c r="V134" s="3">
        <v>42262617217</v>
      </c>
      <c r="W134" s="232"/>
      <c r="X134" s="222">
        <f>V134/درآمدها!$J$6</f>
        <v>4.3624310247986986E-3</v>
      </c>
    </row>
    <row r="135" spans="2:24">
      <c r="B135" s="233" t="s">
        <v>405</v>
      </c>
      <c r="D135" s="229">
        <v>769966</v>
      </c>
      <c r="E135" s="229"/>
      <c r="F135" s="229">
        <v>26638944767</v>
      </c>
      <c r="G135" s="229"/>
      <c r="H135" s="230">
        <v>21668040924</v>
      </c>
      <c r="I135" s="221"/>
      <c r="J135" s="221">
        <v>0</v>
      </c>
      <c r="K135" s="221">
        <v>0</v>
      </c>
      <c r="L135" s="221"/>
      <c r="M135" s="231">
        <v>769966</v>
      </c>
      <c r="N135" s="231">
        <v>23552936545</v>
      </c>
      <c r="O135" s="221"/>
      <c r="P135" s="221">
        <v>0</v>
      </c>
      <c r="Q135" s="221"/>
      <c r="R135" s="221">
        <v>0</v>
      </c>
      <c r="S135" s="221"/>
      <c r="T135" s="221">
        <v>0</v>
      </c>
      <c r="U135" s="221"/>
      <c r="V135" s="3">
        <v>0</v>
      </c>
      <c r="W135" s="232"/>
      <c r="X135" s="222">
        <f>V135/درآمدها!$J$6</f>
        <v>0</v>
      </c>
    </row>
    <row r="136" spans="2:24">
      <c r="B136" s="233" t="s">
        <v>330</v>
      </c>
      <c r="D136" s="229">
        <v>30199498</v>
      </c>
      <c r="E136" s="229"/>
      <c r="F136" s="229">
        <v>68371341563</v>
      </c>
      <c r="G136" s="229"/>
      <c r="H136" s="230">
        <v>53135065450</v>
      </c>
      <c r="I136" s="221"/>
      <c r="J136" s="221">
        <v>1</v>
      </c>
      <c r="K136" s="221">
        <v>1</v>
      </c>
      <c r="L136" s="221"/>
      <c r="M136" s="231">
        <f>246982+0</f>
        <v>246982</v>
      </c>
      <c r="N136" s="231">
        <v>422709329</v>
      </c>
      <c r="O136" s="221"/>
      <c r="P136" s="221">
        <v>29952517</v>
      </c>
      <c r="Q136" s="221"/>
      <c r="R136" s="221">
        <v>1713</v>
      </c>
      <c r="S136" s="221"/>
      <c r="T136" s="221">
        <v>67812176967</v>
      </c>
      <c r="U136" s="221"/>
      <c r="V136" s="3">
        <v>51003375089</v>
      </c>
      <c r="W136" s="232"/>
      <c r="X136" s="222">
        <f>V136/درآمدها!$J$6</f>
        <v>5.264669358153222E-3</v>
      </c>
    </row>
    <row r="137" spans="2:24">
      <c r="B137" s="136" t="s">
        <v>336</v>
      </c>
      <c r="D137" s="229">
        <v>1</v>
      </c>
      <c r="E137" s="229"/>
      <c r="F137" s="229">
        <v>1254</v>
      </c>
      <c r="G137" s="229"/>
      <c r="H137" s="230">
        <v>711</v>
      </c>
      <c r="I137" s="221"/>
      <c r="J137" s="221">
        <v>0</v>
      </c>
      <c r="K137" s="221">
        <v>0</v>
      </c>
      <c r="L137" s="221"/>
      <c r="M137" s="231">
        <v>1</v>
      </c>
      <c r="N137" s="231">
        <v>728</v>
      </c>
      <c r="O137" s="221"/>
      <c r="P137" s="221">
        <v>0</v>
      </c>
      <c r="Q137" s="221"/>
      <c r="R137" s="221">
        <v>0</v>
      </c>
      <c r="S137" s="221"/>
      <c r="T137" s="221">
        <v>0</v>
      </c>
      <c r="U137" s="221"/>
      <c r="V137" s="3">
        <v>0</v>
      </c>
      <c r="W137" s="232"/>
      <c r="X137" s="222">
        <f>V137/درآمدها!$J$6</f>
        <v>0</v>
      </c>
    </row>
    <row r="138" spans="2:24">
      <c r="B138" s="233" t="s">
        <v>238</v>
      </c>
      <c r="D138" s="229">
        <v>43454455</v>
      </c>
      <c r="E138" s="229"/>
      <c r="F138" s="229">
        <v>47914283046</v>
      </c>
      <c r="G138" s="229"/>
      <c r="H138" s="230">
        <v>47947450105</v>
      </c>
      <c r="I138" s="221"/>
      <c r="J138" s="221">
        <v>0</v>
      </c>
      <c r="K138" s="221">
        <v>0</v>
      </c>
      <c r="L138" s="221"/>
      <c r="M138" s="231">
        <v>1569577</v>
      </c>
      <c r="N138" s="231">
        <v>1777452650</v>
      </c>
      <c r="O138" s="221"/>
      <c r="P138" s="221">
        <v>41884878</v>
      </c>
      <c r="Q138" s="221"/>
      <c r="R138" s="221">
        <v>1149</v>
      </c>
      <c r="S138" s="221"/>
      <c r="T138" s="221">
        <v>46183616843</v>
      </c>
      <c r="U138" s="221"/>
      <c r="V138" s="3">
        <v>47839376763</v>
      </c>
      <c r="W138" s="232"/>
      <c r="X138" s="222">
        <f>V138/درآمدها!$J$6</f>
        <v>4.9380751865503933E-3</v>
      </c>
    </row>
    <row r="139" spans="2:24">
      <c r="B139" s="233" t="s">
        <v>294</v>
      </c>
      <c r="D139" s="229">
        <v>4132488</v>
      </c>
      <c r="E139" s="229"/>
      <c r="F139" s="229">
        <v>29277995753</v>
      </c>
      <c r="G139" s="229"/>
      <c r="H139" s="230">
        <v>19491984064</v>
      </c>
      <c r="I139" s="221"/>
      <c r="J139" s="221">
        <v>800000</v>
      </c>
      <c r="K139" s="221">
        <v>3793116678</v>
      </c>
      <c r="L139" s="221"/>
      <c r="M139" s="231">
        <v>0</v>
      </c>
      <c r="N139" s="231">
        <v>0</v>
      </c>
      <c r="O139" s="221"/>
      <c r="P139" s="221">
        <v>4932488</v>
      </c>
      <c r="Q139" s="221"/>
      <c r="R139" s="221">
        <v>5300</v>
      </c>
      <c r="S139" s="221"/>
      <c r="T139" s="221">
        <v>33071112431</v>
      </c>
      <c r="U139" s="221"/>
      <c r="V139" s="3">
        <v>25986640394</v>
      </c>
      <c r="W139" s="232"/>
      <c r="X139" s="222">
        <f>V139/درآمدها!$J$6</f>
        <v>2.6823924723590473E-3</v>
      </c>
    </row>
    <row r="140" spans="2:24">
      <c r="B140" s="136" t="s">
        <v>295</v>
      </c>
      <c r="D140" s="229">
        <v>10000201</v>
      </c>
      <c r="E140" s="229"/>
      <c r="F140" s="229">
        <v>12672929890</v>
      </c>
      <c r="G140" s="229"/>
      <c r="H140" s="230">
        <v>15328559102</v>
      </c>
      <c r="I140" s="221"/>
      <c r="J140" s="221">
        <v>0</v>
      </c>
      <c r="K140" s="221">
        <v>0</v>
      </c>
      <c r="L140" s="221"/>
      <c r="M140" s="231">
        <v>342474</v>
      </c>
      <c r="N140" s="231">
        <v>542721096</v>
      </c>
      <c r="O140" s="221"/>
      <c r="P140" s="221">
        <v>9657727</v>
      </c>
      <c r="Q140" s="221"/>
      <c r="R140" s="221">
        <v>1570</v>
      </c>
      <c r="S140" s="221"/>
      <c r="T140" s="221">
        <v>12238923714</v>
      </c>
      <c r="U140" s="221"/>
      <c r="V140" s="3">
        <v>15072413739</v>
      </c>
      <c r="W140" s="232"/>
      <c r="X140" s="222">
        <f>V140/درآمدها!$J$6</f>
        <v>1.5558043879773512E-3</v>
      </c>
    </row>
    <row r="141" spans="2:24">
      <c r="B141" s="233" t="s">
        <v>149</v>
      </c>
      <c r="D141" s="229">
        <v>24053636</v>
      </c>
      <c r="E141" s="229"/>
      <c r="F141" s="229">
        <v>27236187655</v>
      </c>
      <c r="G141" s="229"/>
      <c r="H141" s="230">
        <v>25919000285</v>
      </c>
      <c r="I141" s="221"/>
      <c r="J141" s="221">
        <v>0</v>
      </c>
      <c r="K141" s="221">
        <v>0</v>
      </c>
      <c r="L141" s="221"/>
      <c r="M141" s="231">
        <v>823760</v>
      </c>
      <c r="N141" s="231">
        <v>875236499</v>
      </c>
      <c r="O141" s="221"/>
      <c r="P141" s="221">
        <v>23229876</v>
      </c>
      <c r="Q141" s="221"/>
      <c r="R141" s="221">
        <v>1060</v>
      </c>
      <c r="S141" s="221"/>
      <c r="T141" s="221">
        <v>26303435453</v>
      </c>
      <c r="U141" s="221"/>
      <c r="V141" s="3">
        <v>24477157734</v>
      </c>
      <c r="W141" s="232"/>
      <c r="X141" s="222">
        <f>V141/درآمدها!$J$6</f>
        <v>2.5265806835725532E-3</v>
      </c>
    </row>
    <row r="142" spans="2:24">
      <c r="B142" s="136" t="s">
        <v>296</v>
      </c>
      <c r="D142" s="229">
        <v>13138530</v>
      </c>
      <c r="E142" s="229"/>
      <c r="F142" s="229">
        <v>41347360660</v>
      </c>
      <c r="G142" s="229"/>
      <c r="H142" s="230">
        <v>34218132060</v>
      </c>
      <c r="I142" s="221"/>
      <c r="J142" s="221">
        <v>0</v>
      </c>
      <c r="K142" s="221">
        <v>0</v>
      </c>
      <c r="L142" s="221"/>
      <c r="M142" s="231">
        <v>106084</v>
      </c>
      <c r="N142" s="231">
        <v>285904215</v>
      </c>
      <c r="O142" s="221"/>
      <c r="P142" s="221">
        <v>13032446</v>
      </c>
      <c r="Q142" s="221"/>
      <c r="R142" s="221">
        <v>2757</v>
      </c>
      <c r="S142" s="221"/>
      <c r="T142" s="221">
        <v>41013511028</v>
      </c>
      <c r="U142" s="221"/>
      <c r="V142" s="3">
        <v>35716667426</v>
      </c>
      <c r="W142" s="232"/>
      <c r="X142" s="222">
        <f>V142/درآمدها!$J$6</f>
        <v>3.6867451270605365E-3</v>
      </c>
    </row>
    <row r="143" spans="2:24">
      <c r="B143" s="136" t="s">
        <v>167</v>
      </c>
      <c r="D143" s="229">
        <v>5553664</v>
      </c>
      <c r="E143" s="229"/>
      <c r="F143" s="229">
        <v>18009364513</v>
      </c>
      <c r="G143" s="229"/>
      <c r="H143" s="230">
        <v>20746488832</v>
      </c>
      <c r="I143" s="221"/>
      <c r="J143" s="221">
        <v>0</v>
      </c>
      <c r="K143" s="221">
        <v>0</v>
      </c>
      <c r="L143" s="221"/>
      <c r="M143" s="231">
        <v>190195</v>
      </c>
      <c r="N143" s="231">
        <v>749699307</v>
      </c>
      <c r="O143" s="221"/>
      <c r="P143" s="221">
        <v>5363469</v>
      </c>
      <c r="Q143" s="221"/>
      <c r="R143" s="221">
        <v>4032</v>
      </c>
      <c r="S143" s="221"/>
      <c r="T143" s="221">
        <v>17392602123</v>
      </c>
      <c r="U143" s="221"/>
      <c r="V143" s="3">
        <v>21496835243</v>
      </c>
      <c r="W143" s="232"/>
      <c r="X143" s="222">
        <f>V143/درآمدها!$J$6</f>
        <v>2.2189458953177938E-3</v>
      </c>
    </row>
    <row r="144" spans="2:24">
      <c r="B144" s="233" t="s">
        <v>239</v>
      </c>
      <c r="D144" s="229">
        <v>6261197</v>
      </c>
      <c r="E144" s="229"/>
      <c r="F144" s="229">
        <v>27281192635</v>
      </c>
      <c r="G144" s="229"/>
      <c r="H144" s="230">
        <v>18995473665</v>
      </c>
      <c r="I144" s="221"/>
      <c r="J144" s="221">
        <v>0</v>
      </c>
      <c r="K144" s="221">
        <v>0</v>
      </c>
      <c r="L144" s="221"/>
      <c r="M144" s="231">
        <v>214425</v>
      </c>
      <c r="N144" s="231">
        <v>714104584</v>
      </c>
      <c r="O144" s="221"/>
      <c r="P144" s="221">
        <v>6046772</v>
      </c>
      <c r="Q144" s="221"/>
      <c r="R144" s="221">
        <v>3409</v>
      </c>
      <c r="S144" s="221"/>
      <c r="T144" s="221">
        <v>26346903276</v>
      </c>
      <c r="U144" s="221"/>
      <c r="V144" s="3">
        <v>20490795750</v>
      </c>
      <c r="W144" s="232"/>
      <c r="X144" s="222">
        <f>V144/درآمدها!$J$6</f>
        <v>2.1151005069950236E-3</v>
      </c>
    </row>
    <row r="145" spans="2:24">
      <c r="B145" s="136" t="s">
        <v>321</v>
      </c>
      <c r="D145" s="229">
        <v>29335529</v>
      </c>
      <c r="E145" s="229"/>
      <c r="F145" s="229">
        <v>52331134316</v>
      </c>
      <c r="G145" s="229"/>
      <c r="H145" s="230">
        <v>42545873619</v>
      </c>
      <c r="I145" s="221"/>
      <c r="J145" s="221">
        <v>0</v>
      </c>
      <c r="K145" s="221">
        <v>0</v>
      </c>
      <c r="L145" s="221"/>
      <c r="M145" s="231">
        <v>1004647</v>
      </c>
      <c r="N145" s="231">
        <v>1689748574</v>
      </c>
      <c r="O145" s="221"/>
      <c r="P145" s="221">
        <v>28330882</v>
      </c>
      <c r="Q145" s="221"/>
      <c r="R145" s="221">
        <v>1752</v>
      </c>
      <c r="S145" s="221"/>
      <c r="T145" s="221">
        <v>50538962199</v>
      </c>
      <c r="U145" s="221"/>
      <c r="V145" s="3">
        <v>49340372819</v>
      </c>
      <c r="W145" s="232"/>
      <c r="X145" s="222">
        <f>V145/درآمدها!$J$6</f>
        <v>5.0930109712693994E-3</v>
      </c>
    </row>
    <row r="146" spans="2:24">
      <c r="B146" s="233" t="s">
        <v>132</v>
      </c>
      <c r="D146" s="229">
        <v>1089030</v>
      </c>
      <c r="E146" s="229"/>
      <c r="F146" s="229">
        <v>31109194629</v>
      </c>
      <c r="G146" s="229"/>
      <c r="H146" s="230">
        <v>25310025350</v>
      </c>
      <c r="I146" s="221"/>
      <c r="J146" s="221">
        <v>0</v>
      </c>
      <c r="K146" s="221">
        <v>0</v>
      </c>
      <c r="L146" s="221"/>
      <c r="M146" s="231">
        <v>37295</v>
      </c>
      <c r="N146" s="231">
        <v>740038637</v>
      </c>
      <c r="O146" s="221"/>
      <c r="P146" s="221">
        <v>1051735</v>
      </c>
      <c r="Q146" s="221"/>
      <c r="R146" s="221">
        <v>20000</v>
      </c>
      <c r="S146" s="221"/>
      <c r="T146" s="221">
        <v>30043826904</v>
      </c>
      <c r="U146" s="221"/>
      <c r="V146" s="3">
        <v>20909543536</v>
      </c>
      <c r="W146" s="232"/>
      <c r="X146" s="222">
        <f>V146/درآمدها!$J$6</f>
        <v>2.1583244825437351E-3</v>
      </c>
    </row>
    <row r="147" spans="2:24">
      <c r="B147" s="136" t="s">
        <v>368</v>
      </c>
      <c r="D147" s="229">
        <v>4561193</v>
      </c>
      <c r="E147" s="229"/>
      <c r="F147" s="229">
        <v>27275446966</v>
      </c>
      <c r="G147" s="229"/>
      <c r="H147" s="230">
        <v>20444049046</v>
      </c>
      <c r="I147" s="221"/>
      <c r="J147" s="221">
        <v>0</v>
      </c>
      <c r="K147" s="221">
        <v>0</v>
      </c>
      <c r="L147" s="221"/>
      <c r="M147" s="231">
        <v>156206</v>
      </c>
      <c r="N147" s="231">
        <v>860076954</v>
      </c>
      <c r="O147" s="221"/>
      <c r="P147" s="221">
        <v>4404987</v>
      </c>
      <c r="Q147" s="221"/>
      <c r="R147" s="221">
        <v>5420</v>
      </c>
      <c r="S147" s="221"/>
      <c r="T147" s="221">
        <v>26341351770</v>
      </c>
      <c r="U147" s="221"/>
      <c r="V147" s="3">
        <v>23732973119</v>
      </c>
      <c r="W147" s="232"/>
      <c r="X147" s="222">
        <f>V147/درآمدها!$J$6</f>
        <v>2.4497644742028221E-3</v>
      </c>
    </row>
    <row r="148" spans="2:24">
      <c r="B148" s="233" t="s">
        <v>268</v>
      </c>
      <c r="D148" s="229">
        <v>20785842</v>
      </c>
      <c r="E148" s="229"/>
      <c r="F148" s="229">
        <v>38202932083</v>
      </c>
      <c r="G148" s="229"/>
      <c r="H148" s="230">
        <v>25104531986</v>
      </c>
      <c r="I148" s="221"/>
      <c r="J148" s="221">
        <v>0</v>
      </c>
      <c r="K148" s="221">
        <v>0</v>
      </c>
      <c r="L148" s="221"/>
      <c r="M148" s="231">
        <v>711848</v>
      </c>
      <c r="N148" s="231">
        <v>935463749</v>
      </c>
      <c r="O148" s="221"/>
      <c r="P148" s="221">
        <v>20073994</v>
      </c>
      <c r="Q148" s="221"/>
      <c r="R148" s="221">
        <v>1375</v>
      </c>
      <c r="S148" s="221"/>
      <c r="T148" s="221">
        <v>36894604963</v>
      </c>
      <c r="U148" s="221"/>
      <c r="V148" s="3">
        <v>27437511390</v>
      </c>
      <c r="W148" s="232"/>
      <c r="X148" s="222">
        <f>V148/درآمدها!$J$6</f>
        <v>2.8321542491423612E-3</v>
      </c>
    </row>
    <row r="149" spans="2:24">
      <c r="B149" s="233" t="s">
        <v>297</v>
      </c>
      <c r="D149" s="229">
        <v>937894</v>
      </c>
      <c r="E149" s="229"/>
      <c r="F149" s="229">
        <v>19143692152</v>
      </c>
      <c r="G149" s="229"/>
      <c r="H149" s="230">
        <v>25573360152</v>
      </c>
      <c r="I149" s="221"/>
      <c r="J149" s="221">
        <v>0</v>
      </c>
      <c r="K149" s="221">
        <v>0</v>
      </c>
      <c r="L149" s="221"/>
      <c r="M149" s="231">
        <v>376000</v>
      </c>
      <c r="N149" s="231">
        <v>9877000150</v>
      </c>
      <c r="O149" s="221"/>
      <c r="P149" s="221">
        <v>561894</v>
      </c>
      <c r="Q149" s="221"/>
      <c r="R149" s="221">
        <v>26820</v>
      </c>
      <c r="S149" s="221"/>
      <c r="T149" s="221">
        <v>11469020762</v>
      </c>
      <c r="U149" s="221"/>
      <c r="V149" s="3">
        <v>14980330603</v>
      </c>
      <c r="W149" s="232"/>
      <c r="X149" s="222">
        <f>V149/درآمدها!$J$6</f>
        <v>1.5462993843642391E-3</v>
      </c>
    </row>
    <row r="150" spans="2:24">
      <c r="B150" s="136" t="s">
        <v>134</v>
      </c>
      <c r="D150" s="229">
        <v>8669912</v>
      </c>
      <c r="E150" s="229"/>
      <c r="F150" s="229">
        <v>38255536077</v>
      </c>
      <c r="G150" s="229"/>
      <c r="H150" s="230">
        <v>25380970142</v>
      </c>
      <c r="I150" s="221"/>
      <c r="J150" s="221">
        <v>400000</v>
      </c>
      <c r="K150" s="221">
        <v>1221932872</v>
      </c>
      <c r="L150" s="221"/>
      <c r="M150" s="231">
        <v>310615</v>
      </c>
      <c r="N150" s="231">
        <v>1081919020</v>
      </c>
      <c r="O150" s="221"/>
      <c r="P150" s="221">
        <v>8759297</v>
      </c>
      <c r="Q150" s="221"/>
      <c r="R150" s="221">
        <v>3627</v>
      </c>
      <c r="S150" s="221"/>
      <c r="T150" s="221">
        <v>38125493978</v>
      </c>
      <c r="U150" s="221"/>
      <c r="V150" s="3">
        <v>31580938898</v>
      </c>
      <c r="W150" s="232"/>
      <c r="X150" s="222">
        <f>V150/درآمدها!$J$6</f>
        <v>3.2598470400808455E-3</v>
      </c>
    </row>
    <row r="151" spans="2:24">
      <c r="B151" s="233" t="s">
        <v>375</v>
      </c>
      <c r="D151" s="229">
        <v>1115005</v>
      </c>
      <c r="E151" s="229"/>
      <c r="F151" s="229">
        <v>12360194828</v>
      </c>
      <c r="G151" s="229"/>
      <c r="H151" s="230">
        <v>11903901540</v>
      </c>
      <c r="I151" s="221"/>
      <c r="J151" s="221">
        <v>0</v>
      </c>
      <c r="K151" s="221">
        <v>0</v>
      </c>
      <c r="L151" s="221"/>
      <c r="M151" s="231">
        <v>38185</v>
      </c>
      <c r="N151" s="231">
        <v>350881523</v>
      </c>
      <c r="O151" s="221"/>
      <c r="P151" s="221">
        <v>1076820</v>
      </c>
      <c r="Q151" s="221"/>
      <c r="R151" s="221">
        <v>9170</v>
      </c>
      <c r="S151" s="221"/>
      <c r="T151" s="221">
        <v>11936901623</v>
      </c>
      <c r="U151" s="221"/>
      <c r="V151" s="3">
        <v>9815686488</v>
      </c>
      <c r="W151" s="232"/>
      <c r="X151" s="222">
        <f>V151/درآمدها!$J$6</f>
        <v>1.0131945933467715E-3</v>
      </c>
    </row>
    <row r="152" spans="2:24">
      <c r="B152" s="233" t="s">
        <v>104</v>
      </c>
      <c r="D152" s="229">
        <v>2334878</v>
      </c>
      <c r="E152" s="229"/>
      <c r="F152" s="229">
        <v>25569103369</v>
      </c>
      <c r="G152" s="229"/>
      <c r="H152" s="230">
        <v>19705166694</v>
      </c>
      <c r="I152" s="221"/>
      <c r="J152" s="221">
        <v>1128807</v>
      </c>
      <c r="K152" s="221">
        <v>9989101144</v>
      </c>
      <c r="L152" s="221"/>
      <c r="M152" s="231">
        <v>413898</v>
      </c>
      <c r="N152" s="231">
        <v>4013384970</v>
      </c>
      <c r="O152" s="221"/>
      <c r="P152" s="221">
        <v>3049787</v>
      </c>
      <c r="Q152" s="221"/>
      <c r="R152" s="221">
        <v>10150</v>
      </c>
      <c r="S152" s="221"/>
      <c r="T152" s="221">
        <v>31309125936</v>
      </c>
      <c r="U152" s="221"/>
      <c r="V152" s="3">
        <v>30771153791</v>
      </c>
      <c r="W152" s="232"/>
      <c r="X152" s="222">
        <f>V152/درآمدها!$J$6</f>
        <v>3.1762594180446088E-3</v>
      </c>
    </row>
    <row r="153" spans="2:24">
      <c r="B153" s="136" t="s">
        <v>160</v>
      </c>
      <c r="D153" s="229">
        <v>2803670</v>
      </c>
      <c r="E153" s="229"/>
      <c r="F153" s="229">
        <v>54615356814</v>
      </c>
      <c r="G153" s="229"/>
      <c r="H153" s="230">
        <v>28455149152</v>
      </c>
      <c r="I153" s="221"/>
      <c r="J153" s="221">
        <v>0</v>
      </c>
      <c r="K153" s="221">
        <v>0</v>
      </c>
      <c r="L153" s="221"/>
      <c r="M153" s="231">
        <v>96016</v>
      </c>
      <c r="N153" s="231">
        <v>971722364</v>
      </c>
      <c r="O153" s="221"/>
      <c r="P153" s="221">
        <v>2707654</v>
      </c>
      <c r="Q153" s="221"/>
      <c r="R153" s="221">
        <v>11080</v>
      </c>
      <c r="S153" s="221"/>
      <c r="T153" s="221">
        <v>52744969750</v>
      </c>
      <c r="U153" s="221"/>
      <c r="V153" s="3">
        <v>29822301526</v>
      </c>
      <c r="W153" s="232"/>
      <c r="X153" s="222">
        <f>V153/درآمدها!$J$6</f>
        <v>3.078317008620862E-3</v>
      </c>
    </row>
    <row r="154" spans="2:24">
      <c r="B154" s="233" t="s">
        <v>106</v>
      </c>
      <c r="D154" s="229">
        <v>3463120</v>
      </c>
      <c r="E154" s="229"/>
      <c r="F154" s="229">
        <v>24263269133</v>
      </c>
      <c r="G154" s="229"/>
      <c r="H154" s="230">
        <v>28056492657</v>
      </c>
      <c r="I154" s="221"/>
      <c r="J154" s="221">
        <v>0</v>
      </c>
      <c r="K154" s="221">
        <v>0</v>
      </c>
      <c r="L154" s="221"/>
      <c r="M154" s="231">
        <v>905300</v>
      </c>
      <c r="N154" s="231">
        <v>7903102545</v>
      </c>
      <c r="O154" s="221"/>
      <c r="P154" s="221">
        <v>2557820</v>
      </c>
      <c r="Q154" s="221"/>
      <c r="R154" s="221">
        <v>8790</v>
      </c>
      <c r="S154" s="221"/>
      <c r="T154" s="221">
        <v>17920567308</v>
      </c>
      <c r="U154" s="221"/>
      <c r="V154" s="3">
        <v>22349462537</v>
      </c>
      <c r="W154" s="232"/>
      <c r="X154" s="222">
        <f>V154/درآمدها!$J$6</f>
        <v>2.3069557727193189E-3</v>
      </c>
    </row>
    <row r="155" spans="2:24">
      <c r="B155" s="136" t="s">
        <v>131</v>
      </c>
      <c r="D155" s="229">
        <v>7593512</v>
      </c>
      <c r="E155" s="229"/>
      <c r="F155" s="229">
        <v>134871861957</v>
      </c>
      <c r="G155" s="229"/>
      <c r="H155" s="230">
        <v>128850003408</v>
      </c>
      <c r="I155" s="221"/>
      <c r="J155" s="221">
        <v>0</v>
      </c>
      <c r="K155" s="221">
        <v>0</v>
      </c>
      <c r="L155" s="221"/>
      <c r="M155" s="231">
        <v>756864</v>
      </c>
      <c r="N155" s="231">
        <v>12994673034</v>
      </c>
      <c r="O155" s="221"/>
      <c r="P155" s="221">
        <v>6836648</v>
      </c>
      <c r="Q155" s="221"/>
      <c r="R155" s="221">
        <v>17300</v>
      </c>
      <c r="S155" s="221"/>
      <c r="T155" s="221">
        <v>121428852065</v>
      </c>
      <c r="U155" s="221"/>
      <c r="V155" s="3">
        <v>117570280041</v>
      </c>
      <c r="W155" s="232"/>
      <c r="X155" s="222">
        <f>V155/درآمدها!$J$6</f>
        <v>1.2135837082962774E-2</v>
      </c>
    </row>
    <row r="156" spans="2:24">
      <c r="B156" s="233" t="s">
        <v>298</v>
      </c>
      <c r="D156" s="229">
        <v>6728776</v>
      </c>
      <c r="E156" s="229"/>
      <c r="F156" s="229">
        <v>9054823164</v>
      </c>
      <c r="G156" s="229"/>
      <c r="H156" s="230">
        <v>6849269542</v>
      </c>
      <c r="I156" s="221"/>
      <c r="J156" s="221">
        <v>3877103</v>
      </c>
      <c r="K156" s="221">
        <v>4040457853</v>
      </c>
      <c r="L156" s="221"/>
      <c r="M156" s="231">
        <v>0</v>
      </c>
      <c r="N156" s="231">
        <v>0</v>
      </c>
      <c r="O156" s="221"/>
      <c r="P156" s="221">
        <v>10605879</v>
      </c>
      <c r="Q156" s="221"/>
      <c r="R156" s="221">
        <v>1082</v>
      </c>
      <c r="S156" s="221"/>
      <c r="T156" s="221">
        <v>13095281017</v>
      </c>
      <c r="U156" s="221"/>
      <c r="V156" s="3">
        <v>11407281494</v>
      </c>
      <c r="W156" s="232"/>
      <c r="X156" s="222">
        <f>V156/درآمدها!$J$6</f>
        <v>1.1774821810614335E-3</v>
      </c>
    </row>
    <row r="157" spans="2:24">
      <c r="B157" s="233" t="s">
        <v>130</v>
      </c>
      <c r="D157" s="229">
        <v>2718834</v>
      </c>
      <c r="E157" s="229"/>
      <c r="F157" s="229">
        <v>18432239733</v>
      </c>
      <c r="G157" s="229"/>
      <c r="H157" s="230">
        <v>19891555065</v>
      </c>
      <c r="I157" s="221"/>
      <c r="J157" s="221">
        <v>0</v>
      </c>
      <c r="K157" s="221">
        <v>0</v>
      </c>
      <c r="L157" s="221"/>
      <c r="M157" s="231">
        <v>0</v>
      </c>
      <c r="N157" s="231">
        <v>0</v>
      </c>
      <c r="O157" s="221"/>
      <c r="P157" s="221">
        <v>2718834</v>
      </c>
      <c r="Q157" s="221"/>
      <c r="R157" s="221">
        <v>6980</v>
      </c>
      <c r="S157" s="221"/>
      <c r="T157" s="221">
        <v>18432239733</v>
      </c>
      <c r="U157" s="221"/>
      <c r="V157" s="3">
        <v>18864545430</v>
      </c>
      <c r="W157" s="232"/>
      <c r="X157" s="222">
        <f>V157/درآمدها!$J$6</f>
        <v>1.9472357291553041E-3</v>
      </c>
    </row>
    <row r="158" spans="2:24">
      <c r="B158" s="136" t="s">
        <v>346</v>
      </c>
      <c r="D158" s="229">
        <v>1284067</v>
      </c>
      <c r="E158" s="229"/>
      <c r="F158" s="229">
        <v>25510903856</v>
      </c>
      <c r="G158" s="229"/>
      <c r="H158" s="230">
        <v>22835275480</v>
      </c>
      <c r="I158" s="221"/>
      <c r="J158" s="221">
        <v>0</v>
      </c>
      <c r="K158" s="221">
        <v>0</v>
      </c>
      <c r="L158" s="221"/>
      <c r="M158" s="231">
        <v>43975</v>
      </c>
      <c r="N158" s="231">
        <v>898764221</v>
      </c>
      <c r="O158" s="221"/>
      <c r="P158" s="221">
        <v>1240092</v>
      </c>
      <c r="Q158" s="221"/>
      <c r="R158" s="221">
        <v>22170</v>
      </c>
      <c r="S158" s="221"/>
      <c r="T158" s="221">
        <v>24637240724</v>
      </c>
      <c r="U158" s="221"/>
      <c r="V158" s="3">
        <v>27329257246</v>
      </c>
      <c r="W158" s="232"/>
      <c r="X158" s="222">
        <f>V158/درآمدها!$J$6</f>
        <v>2.8209800420665471E-3</v>
      </c>
    </row>
    <row r="159" spans="2:24">
      <c r="B159" s="136" t="s">
        <v>254</v>
      </c>
      <c r="D159" s="229">
        <v>3782808</v>
      </c>
      <c r="E159" s="229"/>
      <c r="F159" s="229">
        <v>24620292571</v>
      </c>
      <c r="G159" s="229"/>
      <c r="H159" s="230">
        <v>19519718822</v>
      </c>
      <c r="I159" s="221"/>
      <c r="J159" s="221">
        <v>0</v>
      </c>
      <c r="K159" s="221">
        <v>0</v>
      </c>
      <c r="L159" s="221"/>
      <c r="M159" s="231">
        <v>0</v>
      </c>
      <c r="N159" s="231">
        <v>0</v>
      </c>
      <c r="O159" s="221"/>
      <c r="P159" s="221">
        <v>3782808</v>
      </c>
      <c r="Q159" s="221"/>
      <c r="R159" s="221">
        <v>5170</v>
      </c>
      <c r="S159" s="221"/>
      <c r="T159" s="221">
        <v>24620292571</v>
      </c>
      <c r="U159" s="221"/>
      <c r="V159" s="3">
        <v>19440752515</v>
      </c>
      <c r="W159" s="232"/>
      <c r="X159" s="222">
        <f>V159/درآمدها!$J$6</f>
        <v>2.0067129653001045E-3</v>
      </c>
    </row>
    <row r="160" spans="2:24">
      <c r="B160" s="136" t="s">
        <v>222</v>
      </c>
      <c r="D160" s="229">
        <v>3656487</v>
      </c>
      <c r="E160" s="229"/>
      <c r="F160" s="229">
        <v>20748634904</v>
      </c>
      <c r="G160" s="229"/>
      <c r="H160" s="230">
        <v>17275875983</v>
      </c>
      <c r="I160" s="221"/>
      <c r="J160" s="221">
        <v>279482</v>
      </c>
      <c r="K160" s="221">
        <v>1359608602</v>
      </c>
      <c r="L160" s="221"/>
      <c r="M160" s="231">
        <v>0</v>
      </c>
      <c r="N160" s="231">
        <v>0</v>
      </c>
      <c r="O160" s="221"/>
      <c r="P160" s="221">
        <v>3935969</v>
      </c>
      <c r="Q160" s="221"/>
      <c r="R160" s="221">
        <v>5700</v>
      </c>
      <c r="S160" s="221"/>
      <c r="T160" s="221">
        <v>22108243506</v>
      </c>
      <c r="U160" s="221"/>
      <c r="V160" s="3">
        <v>22301534915</v>
      </c>
      <c r="W160" s="232"/>
      <c r="X160" s="222">
        <f>V160/درآمدها!$J$6</f>
        <v>2.302008588684689E-3</v>
      </c>
    </row>
    <row r="161" spans="2:24">
      <c r="B161" s="233" t="s">
        <v>113</v>
      </c>
      <c r="D161" s="229">
        <v>3874564</v>
      </c>
      <c r="E161" s="229"/>
      <c r="F161" s="229">
        <v>27858039996</v>
      </c>
      <c r="G161" s="229"/>
      <c r="H161" s="230">
        <v>23879364139</v>
      </c>
      <c r="I161" s="221"/>
      <c r="J161" s="221">
        <v>0</v>
      </c>
      <c r="K161" s="221">
        <v>0</v>
      </c>
      <c r="L161" s="221"/>
      <c r="M161" s="231">
        <v>132691</v>
      </c>
      <c r="N161" s="231">
        <v>839867661</v>
      </c>
      <c r="O161" s="221"/>
      <c r="P161" s="221">
        <v>3741873</v>
      </c>
      <c r="Q161" s="221"/>
      <c r="R161" s="221">
        <v>6450</v>
      </c>
      <c r="S161" s="221"/>
      <c r="T161" s="221">
        <v>26903994280</v>
      </c>
      <c r="U161" s="221"/>
      <c r="V161" s="3">
        <v>23991477122</v>
      </c>
      <c r="W161" s="232"/>
      <c r="X161" s="222">
        <f>V161/درآمدها!$J$6</f>
        <v>2.476447769203971E-3</v>
      </c>
    </row>
    <row r="162" spans="2:24">
      <c r="B162" s="136" t="s">
        <v>193</v>
      </c>
      <c r="D162" s="229">
        <v>10111810</v>
      </c>
      <c r="E162" s="229"/>
      <c r="F162" s="229">
        <v>51900495048</v>
      </c>
      <c r="G162" s="229"/>
      <c r="H162" s="230">
        <v>36889536164</v>
      </c>
      <c r="I162" s="221"/>
      <c r="J162" s="221">
        <v>0</v>
      </c>
      <c r="K162" s="221">
        <v>0</v>
      </c>
      <c r="L162" s="221"/>
      <c r="M162" s="231">
        <v>0</v>
      </c>
      <c r="N162" s="231">
        <v>0</v>
      </c>
      <c r="O162" s="221"/>
      <c r="P162" s="221">
        <v>10111810</v>
      </c>
      <c r="Q162" s="221"/>
      <c r="R162" s="221">
        <v>3953</v>
      </c>
      <c r="S162" s="221"/>
      <c r="T162" s="221">
        <v>51900495048</v>
      </c>
      <c r="U162" s="221"/>
      <c r="V162" s="3">
        <v>39734151623</v>
      </c>
      <c r="W162" s="232"/>
      <c r="X162" s="222">
        <f>V162/درآمدها!$J$6</f>
        <v>4.1014378000827243E-3</v>
      </c>
    </row>
    <row r="163" spans="2:24">
      <c r="B163" s="233" t="s">
        <v>403</v>
      </c>
      <c r="D163" s="229">
        <v>389217</v>
      </c>
      <c r="E163" s="229"/>
      <c r="F163" s="229">
        <v>1066073619</v>
      </c>
      <c r="G163" s="229"/>
      <c r="H163" s="230">
        <v>1116983648</v>
      </c>
      <c r="I163" s="221"/>
      <c r="J163" s="221">
        <v>1413188</v>
      </c>
      <c r="K163" s="221">
        <v>4181038481</v>
      </c>
      <c r="L163" s="221"/>
      <c r="M163" s="231">
        <v>0</v>
      </c>
      <c r="N163" s="231">
        <v>0</v>
      </c>
      <c r="O163" s="221"/>
      <c r="P163" s="221">
        <v>1802405</v>
      </c>
      <c r="Q163" s="221"/>
      <c r="R163" s="221">
        <v>3204</v>
      </c>
      <c r="S163" s="221"/>
      <c r="T163" s="221">
        <v>5247112100</v>
      </c>
      <c r="U163" s="221"/>
      <c r="V163" s="3">
        <v>5740544934</v>
      </c>
      <c r="W163" s="232"/>
      <c r="X163" s="222">
        <f>V163/درآمدها!$J$6</f>
        <v>5.9255041377937281E-4</v>
      </c>
    </row>
    <row r="164" spans="2:24" ht="40.200000000000003" customHeight="1">
      <c r="B164" s="233" t="s">
        <v>194</v>
      </c>
      <c r="D164" s="229">
        <v>906984</v>
      </c>
      <c r="E164" s="229"/>
      <c r="F164" s="229">
        <v>27224734546</v>
      </c>
      <c r="G164" s="229"/>
      <c r="H164" s="230">
        <v>25109210350</v>
      </c>
      <c r="I164" s="221"/>
      <c r="J164" s="221">
        <v>0</v>
      </c>
      <c r="K164" s="221">
        <v>0</v>
      </c>
      <c r="L164" s="221"/>
      <c r="M164" s="231">
        <v>92023</v>
      </c>
      <c r="N164" s="231">
        <v>2504443368</v>
      </c>
      <c r="O164" s="221"/>
      <c r="P164" s="221">
        <v>814961</v>
      </c>
      <c r="Q164" s="221"/>
      <c r="R164" s="221">
        <v>27470</v>
      </c>
      <c r="S164" s="221"/>
      <c r="T164" s="221">
        <v>24462500872</v>
      </c>
      <c r="U164" s="221"/>
      <c r="V164" s="3">
        <v>22253776151</v>
      </c>
      <c r="W164" s="232"/>
      <c r="X164" s="222">
        <f>V164/درآمدها!$J$6</f>
        <v>2.2970788345071406E-3</v>
      </c>
    </row>
    <row r="165" spans="2:24">
      <c r="B165" s="136" t="s">
        <v>334</v>
      </c>
      <c r="D165" s="229">
        <v>1594001</v>
      </c>
      <c r="E165" s="229"/>
      <c r="F165" s="229">
        <v>23239796986</v>
      </c>
      <c r="G165" s="229"/>
      <c r="H165" s="230">
        <v>22912111399</v>
      </c>
      <c r="I165" s="221"/>
      <c r="J165" s="221">
        <v>0</v>
      </c>
      <c r="K165" s="221">
        <v>0</v>
      </c>
      <c r="L165" s="221"/>
      <c r="M165" s="231">
        <v>54589</v>
      </c>
      <c r="N165" s="231">
        <v>806506538</v>
      </c>
      <c r="O165" s="221"/>
      <c r="P165" s="221">
        <v>1539412</v>
      </c>
      <c r="Q165" s="221"/>
      <c r="R165" s="221">
        <v>14600</v>
      </c>
      <c r="S165" s="221"/>
      <c r="T165" s="221">
        <v>22443914626</v>
      </c>
      <c r="U165" s="221"/>
      <c r="V165" s="3">
        <v>22341686483</v>
      </c>
      <c r="W165" s="232"/>
      <c r="X165" s="222">
        <f>V165/درآمدها!$J$6</f>
        <v>2.3061531130296473E-3</v>
      </c>
    </row>
    <row r="166" spans="2:24">
      <c r="B166" s="233" t="s">
        <v>269</v>
      </c>
      <c r="D166" s="229">
        <v>2048901</v>
      </c>
      <c r="E166" s="229"/>
      <c r="F166" s="229">
        <v>91356437998</v>
      </c>
      <c r="G166" s="229"/>
      <c r="H166" s="230">
        <v>96336384849</v>
      </c>
      <c r="I166" s="221"/>
      <c r="J166" s="221">
        <v>0</v>
      </c>
      <c r="K166" s="221">
        <v>0</v>
      </c>
      <c r="L166" s="221"/>
      <c r="M166" s="231">
        <v>0</v>
      </c>
      <c r="N166" s="231">
        <v>0</v>
      </c>
      <c r="O166" s="221"/>
      <c r="P166" s="3">
        <v>2048901</v>
      </c>
      <c r="Q166" s="221"/>
      <c r="R166" s="221">
        <v>53820</v>
      </c>
      <c r="S166" s="221"/>
      <c r="T166" s="221">
        <v>91356437998</v>
      </c>
      <c r="U166" s="221"/>
      <c r="V166" s="3">
        <v>109615734304</v>
      </c>
      <c r="W166" s="232"/>
      <c r="X166" s="222">
        <f>V166/درآمدها!$J$6</f>
        <v>1.1314753122802574E-2</v>
      </c>
    </row>
    <row r="167" spans="2:24">
      <c r="B167" s="233" t="s">
        <v>299</v>
      </c>
      <c r="D167" s="229">
        <v>1032731</v>
      </c>
      <c r="E167" s="229"/>
      <c r="F167" s="229">
        <v>27310977096</v>
      </c>
      <c r="G167" s="229"/>
      <c r="H167" s="230">
        <v>21127145039</v>
      </c>
      <c r="I167" s="221"/>
      <c r="J167" s="221">
        <v>0</v>
      </c>
      <c r="K167" s="221">
        <v>0</v>
      </c>
      <c r="L167" s="221"/>
      <c r="M167" s="231">
        <v>35367</v>
      </c>
      <c r="N167" s="231">
        <v>797072683</v>
      </c>
      <c r="O167" s="221"/>
      <c r="P167" s="221">
        <v>997364</v>
      </c>
      <c r="Q167" s="221"/>
      <c r="R167" s="221">
        <v>22510</v>
      </c>
      <c r="S167" s="221"/>
      <c r="T167" s="221">
        <v>26375682884</v>
      </c>
      <c r="U167" s="221"/>
      <c r="V167" s="3">
        <v>22317082196</v>
      </c>
      <c r="W167" s="232"/>
      <c r="X167" s="222">
        <f>V167/درآمدها!$J$6</f>
        <v>2.3036134098115353E-3</v>
      </c>
    </row>
    <row r="168" spans="2:24">
      <c r="B168" s="233" t="s">
        <v>331</v>
      </c>
      <c r="D168" s="229">
        <v>1147886</v>
      </c>
      <c r="E168" s="229"/>
      <c r="F168" s="229">
        <v>20675433041</v>
      </c>
      <c r="G168" s="229"/>
      <c r="H168" s="230">
        <v>10976959478</v>
      </c>
      <c r="I168" s="221"/>
      <c r="J168" s="221">
        <v>708890</v>
      </c>
      <c r="K168" s="221">
        <v>7911458420</v>
      </c>
      <c r="L168" s="221"/>
      <c r="M168" s="231">
        <v>0</v>
      </c>
      <c r="N168" s="231">
        <v>0</v>
      </c>
      <c r="O168" s="221"/>
      <c r="P168" s="221">
        <v>1856776</v>
      </c>
      <c r="Q168" s="221"/>
      <c r="R168" s="221">
        <v>11310</v>
      </c>
      <c r="S168" s="221"/>
      <c r="T168" s="221">
        <v>28586891461</v>
      </c>
      <c r="U168" s="221"/>
      <c r="V168" s="3">
        <v>20875185751</v>
      </c>
      <c r="W168" s="232"/>
      <c r="X168" s="222">
        <f>V168/درآمدها!$J$6</f>
        <v>2.1547780039511345E-3</v>
      </c>
    </row>
    <row r="169" spans="2:24">
      <c r="B169" s="233" t="s">
        <v>231</v>
      </c>
      <c r="D169" s="229">
        <v>880039</v>
      </c>
      <c r="E169" s="229"/>
      <c r="F169" s="229">
        <v>16278621396</v>
      </c>
      <c r="G169" s="229"/>
      <c r="H169" s="230">
        <v>22797360137</v>
      </c>
      <c r="I169" s="221"/>
      <c r="J169" s="221">
        <v>0</v>
      </c>
      <c r="K169" s="221">
        <v>0</v>
      </c>
      <c r="L169" s="221"/>
      <c r="M169" s="231">
        <v>30138</v>
      </c>
      <c r="N169" s="231">
        <v>845134343</v>
      </c>
      <c r="O169" s="221"/>
      <c r="P169" s="221">
        <v>849901</v>
      </c>
      <c r="Q169" s="221"/>
      <c r="R169" s="221">
        <v>28880</v>
      </c>
      <c r="S169" s="221"/>
      <c r="T169" s="221">
        <v>15721140317</v>
      </c>
      <c r="U169" s="221"/>
      <c r="V169" s="3">
        <v>24399097294</v>
      </c>
      <c r="W169" s="232"/>
      <c r="X169" s="222">
        <f>V169/درآمدها!$J$6</f>
        <v>2.5185231304040651E-3</v>
      </c>
    </row>
    <row r="170" spans="2:24">
      <c r="B170" s="233" t="s">
        <v>374</v>
      </c>
      <c r="D170" s="229">
        <v>2014629</v>
      </c>
      <c r="E170" s="229"/>
      <c r="F170" s="229">
        <v>22401239057</v>
      </c>
      <c r="G170" s="229"/>
      <c r="H170" s="230">
        <v>19625891187</v>
      </c>
      <c r="I170" s="229"/>
      <c r="J170" s="221">
        <v>0</v>
      </c>
      <c r="K170" s="221">
        <v>0</v>
      </c>
      <c r="L170" s="221"/>
      <c r="M170" s="231">
        <v>0</v>
      </c>
      <c r="N170" s="231">
        <v>0</v>
      </c>
      <c r="O170" s="221"/>
      <c r="P170" s="136">
        <v>2014629</v>
      </c>
      <c r="Q170" s="136"/>
      <c r="R170" s="221">
        <v>10820</v>
      </c>
      <c r="S170" s="221"/>
      <c r="T170" s="221">
        <v>22401239057</v>
      </c>
      <c r="U170" s="221"/>
      <c r="V170" s="3">
        <v>21668585983</v>
      </c>
      <c r="W170" s="232"/>
      <c r="X170" s="222">
        <f>V170/درآمدها!$J$6</f>
        <v>2.2366743467494943E-3</v>
      </c>
    </row>
    <row r="171" spans="2:24">
      <c r="B171" s="233" t="s">
        <v>116</v>
      </c>
      <c r="D171" s="229">
        <v>9348452</v>
      </c>
      <c r="E171" s="229"/>
      <c r="F171" s="229">
        <v>47714596131</v>
      </c>
      <c r="G171" s="229"/>
      <c r="H171" s="230">
        <v>49716633605</v>
      </c>
      <c r="I171" s="221"/>
      <c r="J171" s="221">
        <v>0</v>
      </c>
      <c r="K171" s="221">
        <v>0</v>
      </c>
      <c r="L171" s="221"/>
      <c r="M171" s="231">
        <v>320154</v>
      </c>
      <c r="N171" s="231">
        <v>1832295636</v>
      </c>
      <c r="O171" s="221"/>
      <c r="P171" s="221">
        <v>9028298</v>
      </c>
      <c r="Q171" s="221"/>
      <c r="R171" s="221">
        <v>5790</v>
      </c>
      <c r="S171" s="221"/>
      <c r="T171" s="221">
        <v>46080526789</v>
      </c>
      <c r="U171" s="221"/>
      <c r="V171" s="3">
        <v>51962816042</v>
      </c>
      <c r="W171" s="232"/>
      <c r="X171" s="222">
        <f>V171/درآمدها!$J$6</f>
        <v>5.3637047529168482E-3</v>
      </c>
    </row>
    <row r="172" spans="2:24">
      <c r="B172" s="233" t="s">
        <v>162</v>
      </c>
      <c r="D172" s="229">
        <v>14175780</v>
      </c>
      <c r="E172" s="229"/>
      <c r="F172" s="229">
        <v>46463957405</v>
      </c>
      <c r="G172" s="229"/>
      <c r="H172" s="230">
        <v>30451589113</v>
      </c>
      <c r="I172" s="221"/>
      <c r="J172" s="221">
        <v>2739735</v>
      </c>
      <c r="K172" s="221">
        <v>6822309001</v>
      </c>
      <c r="L172" s="221"/>
      <c r="M172" s="231">
        <v>0</v>
      </c>
      <c r="N172" s="231">
        <v>0</v>
      </c>
      <c r="O172" s="221"/>
      <c r="P172" s="221">
        <v>16915515</v>
      </c>
      <c r="Q172" s="221"/>
      <c r="R172" s="221">
        <v>2670</v>
      </c>
      <c r="S172" s="221"/>
      <c r="T172" s="221">
        <v>53286266406</v>
      </c>
      <c r="U172" s="221"/>
      <c r="V172" s="3">
        <v>44895696724</v>
      </c>
      <c r="W172" s="232"/>
      <c r="X172" s="222">
        <f>V172/درآمدها!$J$6</f>
        <v>4.6342227047393818E-3</v>
      </c>
    </row>
    <row r="173" spans="2:24">
      <c r="B173" s="233" t="s">
        <v>300</v>
      </c>
      <c r="D173" s="229">
        <v>831654</v>
      </c>
      <c r="E173" s="229"/>
      <c r="F173" s="229">
        <v>32755620716</v>
      </c>
      <c r="G173" s="229"/>
      <c r="H173" s="230">
        <v>24553158067</v>
      </c>
      <c r="I173" s="221"/>
      <c r="J173" s="221">
        <v>0</v>
      </c>
      <c r="K173" s="221">
        <v>0</v>
      </c>
      <c r="L173" s="221"/>
      <c r="M173" s="231">
        <v>0</v>
      </c>
      <c r="N173" s="231">
        <v>0</v>
      </c>
      <c r="O173" s="221"/>
      <c r="P173" s="221">
        <v>831654</v>
      </c>
      <c r="Q173" s="221"/>
      <c r="R173" s="221">
        <v>34960</v>
      </c>
      <c r="S173" s="221"/>
      <c r="T173" s="221">
        <v>32755620716</v>
      </c>
      <c r="U173" s="221"/>
      <c r="V173" s="3">
        <v>28901629832</v>
      </c>
      <c r="W173" s="232"/>
      <c r="X173" s="222">
        <f>V173/درآمدها!$J$6</f>
        <v>2.9832834535303832E-3</v>
      </c>
    </row>
    <row r="174" spans="2:24">
      <c r="B174" s="136" t="s">
        <v>281</v>
      </c>
      <c r="D174" s="229">
        <v>2884382</v>
      </c>
      <c r="E174" s="229"/>
      <c r="F174" s="229">
        <v>129536705569</v>
      </c>
      <c r="G174" s="229"/>
      <c r="H174" s="230">
        <v>109585145617</v>
      </c>
      <c r="I174" s="221"/>
      <c r="J174" s="221">
        <v>0</v>
      </c>
      <c r="K174" s="221">
        <v>0</v>
      </c>
      <c r="L174" s="221"/>
      <c r="M174" s="231">
        <v>893283</v>
      </c>
      <c r="N174" s="231">
        <v>33786575224</v>
      </c>
      <c r="O174" s="221"/>
      <c r="P174" s="221">
        <v>1991099</v>
      </c>
      <c r="Q174" s="221"/>
      <c r="R174" s="221">
        <v>36770</v>
      </c>
      <c r="S174" s="221"/>
      <c r="T174" s="221">
        <v>89419641686</v>
      </c>
      <c r="U174" s="221"/>
      <c r="V174" s="3">
        <v>72777094607</v>
      </c>
      <c r="W174" s="232"/>
      <c r="X174" s="222">
        <f>V174/درآمدها!$J$6</f>
        <v>7.5121957965390632E-3</v>
      </c>
    </row>
    <row r="175" spans="2:24">
      <c r="B175" s="136" t="s">
        <v>270</v>
      </c>
      <c r="D175" s="229">
        <v>838254</v>
      </c>
      <c r="E175" s="229"/>
      <c r="F175" s="229">
        <v>38242702469</v>
      </c>
      <c r="G175" s="229"/>
      <c r="H175" s="230">
        <v>32705705759</v>
      </c>
      <c r="I175" s="221"/>
      <c r="J175" s="221">
        <v>0</v>
      </c>
      <c r="K175" s="221">
        <v>0</v>
      </c>
      <c r="L175" s="221"/>
      <c r="M175" s="231">
        <v>28707</v>
      </c>
      <c r="N175" s="231">
        <v>1230675529</v>
      </c>
      <c r="O175" s="221"/>
      <c r="P175" s="221">
        <v>809547</v>
      </c>
      <c r="Q175" s="221"/>
      <c r="R175" s="221">
        <v>42350</v>
      </c>
      <c r="S175" s="221"/>
      <c r="T175" s="221">
        <v>36933035877</v>
      </c>
      <c r="U175" s="221"/>
      <c r="V175" s="3">
        <v>34080323777</v>
      </c>
      <c r="W175" s="232"/>
      <c r="X175" s="222">
        <f>V175/درآمدها!$J$6</f>
        <v>3.5178384958176774E-3</v>
      </c>
    </row>
    <row r="176" spans="2:24">
      <c r="B176" s="136" t="s">
        <v>244</v>
      </c>
      <c r="D176" s="229">
        <v>1239359</v>
      </c>
      <c r="E176" s="229"/>
      <c r="F176" s="229">
        <v>18121801154</v>
      </c>
      <c r="G176" s="229"/>
      <c r="H176" s="230">
        <v>16483956815</v>
      </c>
      <c r="I176" s="221"/>
      <c r="J176" s="221">
        <v>1058385</v>
      </c>
      <c r="K176" s="221">
        <v>0</v>
      </c>
      <c r="L176" s="221"/>
      <c r="M176" s="231">
        <v>42444</v>
      </c>
      <c r="N176" s="231">
        <v>549324845</v>
      </c>
      <c r="O176" s="221"/>
      <c r="P176" s="221">
        <v>2255300</v>
      </c>
      <c r="Q176" s="221"/>
      <c r="R176" s="221">
        <v>6899.2560000886797</v>
      </c>
      <c r="S176" s="221"/>
      <c r="T176" s="221">
        <v>17501188621</v>
      </c>
      <c r="U176" s="221"/>
      <c r="V176" s="3">
        <v>15467310703</v>
      </c>
      <c r="W176" s="232"/>
      <c r="X176" s="222">
        <f>V176/درآمدها!$J$6</f>
        <v>1.5965664344570346E-3</v>
      </c>
    </row>
    <row r="177" spans="2:24">
      <c r="B177" s="136" t="s">
        <v>245</v>
      </c>
      <c r="D177" s="229">
        <v>1831535</v>
      </c>
      <c r="E177" s="229"/>
      <c r="F177" s="229">
        <v>32318304837</v>
      </c>
      <c r="G177" s="229"/>
      <c r="H177" s="230">
        <v>26308209953</v>
      </c>
      <c r="I177" s="221"/>
      <c r="J177" s="221">
        <v>0</v>
      </c>
      <c r="K177" s="221">
        <v>0</v>
      </c>
      <c r="L177" s="221"/>
      <c r="M177" s="231">
        <v>62724</v>
      </c>
      <c r="N177" s="231">
        <v>958331683</v>
      </c>
      <c r="O177" s="221"/>
      <c r="P177" s="221">
        <v>1768811</v>
      </c>
      <c r="Q177" s="221"/>
      <c r="R177" s="221">
        <v>16890</v>
      </c>
      <c r="S177" s="221"/>
      <c r="T177" s="221">
        <v>31211510071</v>
      </c>
      <c r="U177" s="221"/>
      <c r="V177" s="3">
        <v>29697460248</v>
      </c>
      <c r="W177" s="232"/>
      <c r="X177" s="222">
        <f>V177/درآمدها!$J$6</f>
        <v>3.0654306447327386E-3</v>
      </c>
    </row>
    <row r="178" spans="2:24">
      <c r="B178" s="136" t="s">
        <v>91</v>
      </c>
      <c r="D178" s="229">
        <v>853157</v>
      </c>
      <c r="E178" s="229"/>
      <c r="F178" s="229">
        <v>25599702866</v>
      </c>
      <c r="G178" s="229"/>
      <c r="H178" s="230">
        <v>37230743430</v>
      </c>
      <c r="I178" s="221"/>
      <c r="J178" s="221">
        <v>0</v>
      </c>
      <c r="K178" s="221">
        <v>0</v>
      </c>
      <c r="L178" s="221"/>
      <c r="M178" s="231">
        <v>0</v>
      </c>
      <c r="N178" s="231">
        <v>0</v>
      </c>
      <c r="O178" s="221"/>
      <c r="P178" s="221">
        <v>853157</v>
      </c>
      <c r="Q178" s="221"/>
      <c r="R178" s="221">
        <v>45570</v>
      </c>
      <c r="S178" s="221"/>
      <c r="T178" s="221">
        <v>25599702866</v>
      </c>
      <c r="U178" s="221"/>
      <c r="V178" s="3">
        <v>38647038225</v>
      </c>
      <c r="W178" s="232"/>
      <c r="X178" s="222">
        <f>V178/درآمدها!$J$6</f>
        <v>3.9892238027678141E-3</v>
      </c>
    </row>
    <row r="179" spans="2:24">
      <c r="B179" s="136" t="s">
        <v>362</v>
      </c>
      <c r="D179" s="229">
        <v>7174</v>
      </c>
      <c r="E179" s="229"/>
      <c r="F179" s="229">
        <v>241707907</v>
      </c>
      <c r="G179" s="229"/>
      <c r="H179" s="230">
        <v>280260669</v>
      </c>
      <c r="I179" s="221"/>
      <c r="J179" s="221">
        <v>0</v>
      </c>
      <c r="K179" s="221">
        <v>0</v>
      </c>
      <c r="L179" s="221"/>
      <c r="M179" s="231">
        <v>0</v>
      </c>
      <c r="N179" s="231">
        <v>0</v>
      </c>
      <c r="O179" s="221"/>
      <c r="P179" s="221">
        <v>7174</v>
      </c>
      <c r="Q179" s="221"/>
      <c r="R179" s="221">
        <v>41590</v>
      </c>
      <c r="S179" s="221"/>
      <c r="T179" s="221">
        <v>241707907</v>
      </c>
      <c r="U179" s="221"/>
      <c r="V179" s="3">
        <v>296591383</v>
      </c>
      <c r="W179" s="232"/>
      <c r="X179" s="222">
        <f>V179/درآمدها!$J$6</f>
        <v>3.0614749773866408E-5</v>
      </c>
    </row>
    <row r="180" spans="2:24">
      <c r="B180" s="233" t="s">
        <v>320</v>
      </c>
      <c r="D180" s="229">
        <v>289173</v>
      </c>
      <c r="E180" s="229"/>
      <c r="F180" s="229">
        <v>23884101540</v>
      </c>
      <c r="G180" s="229"/>
      <c r="H180" s="230">
        <v>19426034592</v>
      </c>
      <c r="I180" s="221"/>
      <c r="J180" s="221">
        <v>636180</v>
      </c>
      <c r="K180" s="221">
        <v>0</v>
      </c>
      <c r="L180" s="221"/>
      <c r="M180" s="231">
        <v>0</v>
      </c>
      <c r="N180" s="231">
        <v>0</v>
      </c>
      <c r="O180" s="221"/>
      <c r="P180" s="221">
        <v>925353</v>
      </c>
      <c r="Q180" s="221"/>
      <c r="R180" s="221">
        <v>21506.249999729836</v>
      </c>
      <c r="S180" s="221"/>
      <c r="T180" s="221">
        <v>23884101540</v>
      </c>
      <c r="U180" s="221"/>
      <c r="V180" s="3">
        <v>19782462765</v>
      </c>
      <c r="W180" s="232"/>
      <c r="X180" s="222">
        <f>V180/درآمدها!$J$6</f>
        <v>2.0419849738564535E-3</v>
      </c>
    </row>
    <row r="181" spans="2:24">
      <c r="B181" s="233" t="s">
        <v>93</v>
      </c>
      <c r="D181" s="229">
        <v>2675747</v>
      </c>
      <c r="E181" s="229"/>
      <c r="F181" s="229">
        <v>79564306088</v>
      </c>
      <c r="G181" s="229"/>
      <c r="H181" s="230">
        <v>91232042278</v>
      </c>
      <c r="I181" s="221"/>
      <c r="J181" s="221">
        <v>0</v>
      </c>
      <c r="K181" s="221">
        <v>0</v>
      </c>
      <c r="L181" s="221"/>
      <c r="M181" s="231">
        <v>0</v>
      </c>
      <c r="N181" s="231">
        <v>0</v>
      </c>
      <c r="O181" s="221"/>
      <c r="P181" s="221">
        <v>2675747</v>
      </c>
      <c r="Q181" s="221"/>
      <c r="R181" s="221">
        <v>35200</v>
      </c>
      <c r="S181" s="221"/>
      <c r="T181" s="221">
        <v>79564306088</v>
      </c>
      <c r="U181" s="221"/>
      <c r="V181" s="3">
        <v>93625885953</v>
      </c>
      <c r="W181" s="232"/>
      <c r="X181" s="222">
        <f>V181/درآمدها!$J$6</f>
        <v>9.6642493177478764E-3</v>
      </c>
    </row>
    <row r="182" spans="2:24">
      <c r="B182" s="233" t="s">
        <v>301</v>
      </c>
      <c r="D182" s="229">
        <v>2612875</v>
      </c>
      <c r="E182" s="229"/>
      <c r="F182" s="229">
        <v>23480337005</v>
      </c>
      <c r="G182" s="229"/>
      <c r="H182" s="230">
        <v>18804657574</v>
      </c>
      <c r="I182" s="221"/>
      <c r="J182" s="221">
        <v>0</v>
      </c>
      <c r="K182" s="221">
        <v>0</v>
      </c>
      <c r="L182" s="221"/>
      <c r="M182" s="231">
        <v>0</v>
      </c>
      <c r="N182" s="231">
        <v>0</v>
      </c>
      <c r="O182" s="221"/>
      <c r="P182" s="221">
        <v>2612875</v>
      </c>
      <c r="Q182" s="221"/>
      <c r="R182" s="221">
        <v>7650</v>
      </c>
      <c r="S182" s="221"/>
      <c r="T182" s="221">
        <v>23480337005</v>
      </c>
      <c r="U182" s="221"/>
      <c r="V182" s="3">
        <v>19869562217</v>
      </c>
      <c r="W182" s="232"/>
      <c r="X182" s="222">
        <f>V182/درآمدها!$J$6</f>
        <v>2.0509755517399007E-3</v>
      </c>
    </row>
    <row r="183" spans="2:24">
      <c r="B183" s="233" t="s">
        <v>152</v>
      </c>
      <c r="D183" s="229">
        <v>2817404</v>
      </c>
      <c r="E183" s="229"/>
      <c r="F183" s="229">
        <v>56419949471</v>
      </c>
      <c r="G183" s="229"/>
      <c r="H183" s="230">
        <v>70296075202</v>
      </c>
      <c r="I183" s="221"/>
      <c r="J183" s="221">
        <v>0</v>
      </c>
      <c r="K183" s="221">
        <v>0</v>
      </c>
      <c r="L183" s="221"/>
      <c r="M183" s="231">
        <v>0</v>
      </c>
      <c r="N183" s="231">
        <v>0</v>
      </c>
      <c r="O183" s="221"/>
      <c r="P183" s="221">
        <v>2817404</v>
      </c>
      <c r="Q183" s="221"/>
      <c r="R183" s="221">
        <v>26570</v>
      </c>
      <c r="S183" s="221"/>
      <c r="T183" s="206">
        <v>56419949471</v>
      </c>
      <c r="U183" s="221"/>
      <c r="V183" s="239">
        <v>74413016659</v>
      </c>
      <c r="W183" s="232"/>
      <c r="X183" s="222">
        <f>V183/درآمدها!$J$6</f>
        <v>7.6810589097048628E-3</v>
      </c>
    </row>
    <row r="184" spans="2:24">
      <c r="B184" s="233" t="s">
        <v>154</v>
      </c>
      <c r="D184" s="229">
        <v>398151</v>
      </c>
      <c r="E184" s="229"/>
      <c r="F184" s="229">
        <v>19907683112</v>
      </c>
      <c r="G184" s="229"/>
      <c r="H184" s="230">
        <v>22955356093</v>
      </c>
      <c r="I184" s="221"/>
      <c r="J184" s="221">
        <v>0</v>
      </c>
      <c r="K184" s="221">
        <v>0</v>
      </c>
      <c r="L184" s="221"/>
      <c r="M184" s="231">
        <v>13635</v>
      </c>
      <c r="N184" s="231">
        <v>826771485</v>
      </c>
      <c r="O184" s="221"/>
      <c r="P184" s="221">
        <v>384516</v>
      </c>
      <c r="Q184" s="221"/>
      <c r="R184" s="221">
        <v>62480</v>
      </c>
      <c r="S184" s="221"/>
      <c r="T184" s="221">
        <v>19225928553</v>
      </c>
      <c r="U184" s="221"/>
      <c r="V184" s="3">
        <v>23881613554</v>
      </c>
      <c r="W184" s="232"/>
      <c r="X184" s="222">
        <f>V184/درآمدها!$J$6</f>
        <v>2.4651074341963822E-3</v>
      </c>
    </row>
    <row r="185" spans="2:24">
      <c r="B185" s="136" t="s">
        <v>223</v>
      </c>
      <c r="D185" s="229">
        <v>28234589</v>
      </c>
      <c r="E185" s="229"/>
      <c r="F185" s="229">
        <v>34628765565</v>
      </c>
      <c r="G185" s="229"/>
      <c r="H185" s="230">
        <v>37742973507</v>
      </c>
      <c r="I185" s="221"/>
      <c r="J185" s="221">
        <v>0</v>
      </c>
      <c r="K185" s="221">
        <v>0</v>
      </c>
      <c r="L185" s="221"/>
      <c r="M185" s="231">
        <f>3150359+0</f>
        <v>3150359</v>
      </c>
      <c r="N185" s="231">
        <v>4627129097</v>
      </c>
      <c r="O185" s="221"/>
      <c r="P185" s="221">
        <v>25084230</v>
      </c>
      <c r="Q185" s="221"/>
      <c r="R185" s="221">
        <v>1477</v>
      </c>
      <c r="S185" s="221"/>
      <c r="T185" s="221">
        <v>30764957126</v>
      </c>
      <c r="U185" s="221"/>
      <c r="V185" s="3">
        <v>36828963737</v>
      </c>
      <c r="W185" s="232"/>
      <c r="X185" s="222">
        <f>V185/درآمدها!$J$6</f>
        <v>3.8015585545148993E-3</v>
      </c>
    </row>
    <row r="186" spans="2:24">
      <c r="B186" s="233" t="s">
        <v>246</v>
      </c>
      <c r="D186" s="229">
        <v>1498506</v>
      </c>
      <c r="E186" s="229"/>
      <c r="F186" s="229">
        <v>25703551622</v>
      </c>
      <c r="G186" s="229"/>
      <c r="H186" s="230">
        <v>23073747389</v>
      </c>
      <c r="I186" s="221"/>
      <c r="J186" s="221">
        <v>0</v>
      </c>
      <c r="K186" s="221">
        <v>0</v>
      </c>
      <c r="L186" s="221"/>
      <c r="M186" s="231">
        <v>51319</v>
      </c>
      <c r="N186" s="231">
        <v>810989588</v>
      </c>
      <c r="O186" s="221"/>
      <c r="P186" s="221">
        <v>1447187</v>
      </c>
      <c r="Q186" s="221"/>
      <c r="R186" s="221">
        <v>16730</v>
      </c>
      <c r="S186" s="221"/>
      <c r="T186" s="221">
        <v>24823287835</v>
      </c>
      <c r="U186" s="221"/>
      <c r="V186" s="3">
        <v>24067380453</v>
      </c>
      <c r="W186" s="232"/>
      <c r="X186" s="222">
        <f>V186/درآمدها!$J$6</f>
        <v>2.4842826613106239E-3</v>
      </c>
    </row>
    <row r="187" spans="2:24">
      <c r="B187" s="233" t="s">
        <v>224</v>
      </c>
      <c r="D187" s="229">
        <v>3547336</v>
      </c>
      <c r="E187" s="229"/>
      <c r="F187" s="229">
        <v>43704231232</v>
      </c>
      <c r="G187" s="229"/>
      <c r="H187" s="230">
        <v>41221621115</v>
      </c>
      <c r="I187" s="221"/>
      <c r="J187" s="221">
        <v>134941</v>
      </c>
      <c r="K187" s="221">
        <v>1667863954</v>
      </c>
      <c r="L187" s="221"/>
      <c r="M187" s="231">
        <v>123383</v>
      </c>
      <c r="N187" s="231">
        <v>1440882075</v>
      </c>
      <c r="O187" s="221"/>
      <c r="P187" s="221">
        <v>3558894</v>
      </c>
      <c r="Q187" s="221"/>
      <c r="R187" s="221">
        <v>12530</v>
      </c>
      <c r="S187" s="221"/>
      <c r="T187" s="221">
        <v>43852378760</v>
      </c>
      <c r="U187" s="221"/>
      <c r="V187" s="3">
        <v>44327613819</v>
      </c>
      <c r="W187" s="232"/>
      <c r="X187" s="222">
        <f>V187/درآمدها!$J$6</f>
        <v>4.575584062539227E-3</v>
      </c>
    </row>
    <row r="188" spans="2:24">
      <c r="B188" s="233" t="s">
        <v>178</v>
      </c>
      <c r="D188" s="229">
        <v>6144551</v>
      </c>
      <c r="E188" s="229"/>
      <c r="F188" s="229">
        <v>21153021787</v>
      </c>
      <c r="G188" s="229"/>
      <c r="H188" s="230">
        <v>23210365506</v>
      </c>
      <c r="I188" s="221"/>
      <c r="J188" s="221">
        <v>0</v>
      </c>
      <c r="K188" s="221">
        <v>0</v>
      </c>
      <c r="L188" s="221"/>
      <c r="M188" s="231">
        <v>0</v>
      </c>
      <c r="N188" s="231">
        <v>0</v>
      </c>
      <c r="O188" s="221"/>
      <c r="P188" s="221">
        <v>6144551</v>
      </c>
      <c r="Q188" s="221"/>
      <c r="R188" s="221">
        <v>4172</v>
      </c>
      <c r="S188" s="221"/>
      <c r="T188" s="221">
        <v>21153021787</v>
      </c>
      <c r="U188" s="221"/>
      <c r="V188" s="3">
        <v>25482538127</v>
      </c>
      <c r="W188" s="232"/>
      <c r="X188" s="222">
        <f>V188/درآمدها!$J$6</f>
        <v>2.6303580382883726E-3</v>
      </c>
    </row>
    <row r="189" spans="2:24">
      <c r="B189" s="233" t="s">
        <v>225</v>
      </c>
      <c r="D189" s="229">
        <v>7608179</v>
      </c>
      <c r="E189" s="229"/>
      <c r="F189" s="229">
        <v>19913860128</v>
      </c>
      <c r="G189" s="229"/>
      <c r="H189" s="230">
        <v>14596416950</v>
      </c>
      <c r="I189" s="221"/>
      <c r="J189" s="221">
        <v>2964083</v>
      </c>
      <c r="K189" s="221">
        <v>5982933689</v>
      </c>
      <c r="L189" s="221"/>
      <c r="M189" s="231">
        <v>0</v>
      </c>
      <c r="N189" s="231">
        <v>0</v>
      </c>
      <c r="O189" s="221"/>
      <c r="P189" s="221">
        <v>10572262</v>
      </c>
      <c r="Q189" s="221"/>
      <c r="R189" s="221">
        <v>2130</v>
      </c>
      <c r="S189" s="221"/>
      <c r="T189" s="221">
        <v>25896793817</v>
      </c>
      <c r="U189" s="221"/>
      <c r="V189" s="3">
        <v>22384930501</v>
      </c>
      <c r="W189" s="232"/>
      <c r="X189" s="222">
        <f>V189/درآمدها!$J$6</f>
        <v>2.3106168461863403E-3</v>
      </c>
    </row>
    <row r="190" spans="2:24">
      <c r="B190" s="233" t="s">
        <v>188</v>
      </c>
      <c r="D190" s="229">
        <v>60515334</v>
      </c>
      <c r="E190" s="229"/>
      <c r="F190" s="229">
        <v>80196532415</v>
      </c>
      <c r="G190" s="229"/>
      <c r="H190" s="230">
        <v>63223186422</v>
      </c>
      <c r="I190" s="221"/>
      <c r="J190" s="221">
        <v>0</v>
      </c>
      <c r="K190" s="221">
        <v>0</v>
      </c>
      <c r="L190" s="221"/>
      <c r="M190" s="231">
        <v>38518720</v>
      </c>
      <c r="N190" s="231">
        <v>40073690740</v>
      </c>
      <c r="O190" s="221"/>
      <c r="P190" s="221">
        <v>21996614</v>
      </c>
      <c r="Q190" s="221"/>
      <c r="R190" s="221">
        <v>1078</v>
      </c>
      <c r="S190" s="221"/>
      <c r="T190" s="221">
        <v>29150498743</v>
      </c>
      <c r="U190" s="221"/>
      <c r="V190" s="3">
        <v>23571261414</v>
      </c>
      <c r="W190" s="232"/>
      <c r="X190" s="222">
        <f>V190/درآمدها!$J$6</f>
        <v>2.433072271840084E-3</v>
      </c>
    </row>
    <row r="191" spans="2:24">
      <c r="B191" s="136" t="s">
        <v>180</v>
      </c>
      <c r="D191" s="229">
        <v>9661335</v>
      </c>
      <c r="E191" s="229"/>
      <c r="F191" s="229">
        <v>31082394518</v>
      </c>
      <c r="G191" s="229"/>
      <c r="H191" s="230">
        <v>21896778131</v>
      </c>
      <c r="I191" s="221"/>
      <c r="J191" s="221">
        <v>0</v>
      </c>
      <c r="K191" s="221">
        <v>0</v>
      </c>
      <c r="L191" s="221"/>
      <c r="M191" s="231">
        <v>330869</v>
      </c>
      <c r="N191" s="231">
        <v>806134721</v>
      </c>
      <c r="O191" s="221"/>
      <c r="P191" s="221">
        <v>9330466</v>
      </c>
      <c r="Q191" s="221"/>
      <c r="R191" s="221">
        <v>2491</v>
      </c>
      <c r="S191" s="221"/>
      <c r="T191" s="221">
        <v>30017924567</v>
      </c>
      <c r="U191" s="221"/>
      <c r="V191" s="3">
        <v>23103899773</v>
      </c>
      <c r="W191" s="232"/>
      <c r="X191" s="222">
        <f>V191/درآمدها!$J$6</f>
        <v>2.3848302779278111E-3</v>
      </c>
    </row>
    <row r="192" spans="2:24">
      <c r="B192" s="233" t="s">
        <v>161</v>
      </c>
      <c r="D192" s="229">
        <v>856951</v>
      </c>
      <c r="E192" s="229"/>
      <c r="F192" s="229">
        <v>17681718270</v>
      </c>
      <c r="G192" s="229"/>
      <c r="H192" s="230">
        <v>16687783455</v>
      </c>
      <c r="I192" s="221"/>
      <c r="J192" s="221">
        <v>0</v>
      </c>
      <c r="K192" s="221">
        <v>0</v>
      </c>
      <c r="L192" s="221"/>
      <c r="M192" s="231">
        <v>29347</v>
      </c>
      <c r="N192" s="231">
        <v>555872519</v>
      </c>
      <c r="O192" s="221"/>
      <c r="P192" s="221">
        <v>827604</v>
      </c>
      <c r="Q192" s="221"/>
      <c r="R192" s="221">
        <v>21740</v>
      </c>
      <c r="S192" s="221"/>
      <c r="T192" s="221">
        <v>17076193116</v>
      </c>
      <c r="U192" s="221"/>
      <c r="V192" s="3">
        <v>17885057903</v>
      </c>
      <c r="W192" s="232"/>
      <c r="X192" s="222">
        <f>V192/درآمدها!$J$6</f>
        <v>1.8461310873332313E-3</v>
      </c>
    </row>
    <row r="193" spans="2:24">
      <c r="B193" s="136" t="s">
        <v>434</v>
      </c>
      <c r="D193" s="229">
        <v>0</v>
      </c>
      <c r="E193" s="229"/>
      <c r="F193" s="229">
        <v>0</v>
      </c>
      <c r="G193" s="229"/>
      <c r="H193" s="230">
        <v>0</v>
      </c>
      <c r="I193" s="221"/>
      <c r="J193" s="221">
        <v>3162091</v>
      </c>
      <c r="K193" s="221">
        <v>10128897132</v>
      </c>
      <c r="L193" s="221"/>
      <c r="M193" s="231">
        <v>0</v>
      </c>
      <c r="N193" s="231">
        <v>0</v>
      </c>
      <c r="O193" s="221"/>
      <c r="P193" s="221">
        <v>3162091</v>
      </c>
      <c r="Q193" s="221"/>
      <c r="R193" s="221">
        <v>3340</v>
      </c>
      <c r="S193" s="221"/>
      <c r="T193" s="221">
        <v>10128897132</v>
      </c>
      <c r="U193" s="221"/>
      <c r="V193" s="3">
        <v>10498543709</v>
      </c>
      <c r="W193" s="232"/>
      <c r="X193" s="222">
        <f>V193/درآمدها!$J$6</f>
        <v>1.0836804676858543E-3</v>
      </c>
    </row>
    <row r="194" spans="2:24">
      <c r="B194" s="136" t="s">
        <v>439</v>
      </c>
      <c r="D194" s="229">
        <v>0</v>
      </c>
      <c r="E194" s="229"/>
      <c r="F194" s="229">
        <v>0</v>
      </c>
      <c r="G194" s="229"/>
      <c r="H194" s="230">
        <v>0</v>
      </c>
      <c r="I194" s="221"/>
      <c r="J194" s="221">
        <v>19280654</v>
      </c>
      <c r="K194" s="221">
        <v>27038664236</v>
      </c>
      <c r="L194" s="221"/>
      <c r="M194" s="231">
        <v>0</v>
      </c>
      <c r="N194" s="231">
        <v>0</v>
      </c>
      <c r="O194" s="221"/>
      <c r="P194" s="221">
        <v>19280654</v>
      </c>
      <c r="Q194" s="221"/>
      <c r="R194" s="221">
        <v>1460</v>
      </c>
      <c r="S194" s="221"/>
      <c r="T194" s="221">
        <v>27038664236</v>
      </c>
      <c r="U194" s="221"/>
      <c r="V194" s="3">
        <v>27982263802</v>
      </c>
      <c r="W194" s="232"/>
      <c r="X194" s="222">
        <f>V194/درآمدها!$J$6</f>
        <v>2.8883846716630662E-3</v>
      </c>
    </row>
    <row r="195" spans="2:24">
      <c r="B195" s="233" t="s">
        <v>255</v>
      </c>
      <c r="D195" s="229">
        <v>5930532</v>
      </c>
      <c r="E195" s="229"/>
      <c r="F195" s="229">
        <v>21433352799</v>
      </c>
      <c r="G195" s="229"/>
      <c r="H195" s="230">
        <v>20474187049</v>
      </c>
      <c r="I195" s="221"/>
      <c r="J195" s="221">
        <v>0</v>
      </c>
      <c r="K195" s="221">
        <v>0</v>
      </c>
      <c r="L195" s="221"/>
      <c r="M195" s="231">
        <v>203101</v>
      </c>
      <c r="N195" s="231">
        <v>733283215</v>
      </c>
      <c r="O195" s="221"/>
      <c r="P195" s="221">
        <v>5727431</v>
      </c>
      <c r="Q195" s="221"/>
      <c r="R195" s="221">
        <v>3638</v>
      </c>
      <c r="S195" s="221"/>
      <c r="T195" s="221">
        <v>20699331739</v>
      </c>
      <c r="U195" s="221"/>
      <c r="V195" s="3">
        <v>20712417438</v>
      </c>
      <c r="W195" s="232"/>
      <c r="X195" s="222">
        <f>V195/درآمدها!$J$6</f>
        <v>2.1379767364186611E-3</v>
      </c>
    </row>
    <row r="196" spans="2:24">
      <c r="B196" s="136" t="s">
        <v>136</v>
      </c>
      <c r="D196" s="229">
        <v>2728371</v>
      </c>
      <c r="E196" s="229"/>
      <c r="F196" s="229">
        <v>55411793992</v>
      </c>
      <c r="G196" s="229"/>
      <c r="H196" s="230">
        <v>45699511697</v>
      </c>
      <c r="I196" s="221"/>
      <c r="J196" s="221">
        <v>0</v>
      </c>
      <c r="K196" s="221">
        <v>0</v>
      </c>
      <c r="L196" s="221"/>
      <c r="M196" s="231">
        <v>93437</v>
      </c>
      <c r="N196" s="231">
        <v>1649627720</v>
      </c>
      <c r="O196" s="221"/>
      <c r="P196" s="221">
        <v>2634934</v>
      </c>
      <c r="Q196" s="221"/>
      <c r="R196" s="221">
        <v>18560</v>
      </c>
      <c r="S196" s="221"/>
      <c r="T196" s="221">
        <v>53514137187</v>
      </c>
      <c r="U196" s="221"/>
      <c r="V196" s="3">
        <v>48613394010</v>
      </c>
      <c r="W196" s="232"/>
      <c r="X196" s="222">
        <f>V196/درآمدها!$J$6</f>
        <v>5.0179707792607246E-3</v>
      </c>
    </row>
    <row r="197" spans="2:24">
      <c r="B197" s="233" t="s">
        <v>120</v>
      </c>
      <c r="D197" s="229">
        <v>6265711</v>
      </c>
      <c r="E197" s="229"/>
      <c r="F197" s="229">
        <v>28005267271</v>
      </c>
      <c r="G197" s="229"/>
      <c r="H197" s="230">
        <v>22559373534</v>
      </c>
      <c r="I197" s="221"/>
      <c r="J197" s="221">
        <v>0</v>
      </c>
      <c r="K197" s="221">
        <v>0</v>
      </c>
      <c r="L197" s="221"/>
      <c r="M197" s="231">
        <v>214580</v>
      </c>
      <c r="N197" s="231">
        <v>944720096</v>
      </c>
      <c r="O197" s="221"/>
      <c r="P197" s="221">
        <v>6051131</v>
      </c>
      <c r="Q197" s="221"/>
      <c r="R197" s="221">
        <v>4837</v>
      </c>
      <c r="S197" s="221"/>
      <c r="T197" s="221">
        <v>27046178949</v>
      </c>
      <c r="U197" s="221"/>
      <c r="V197" s="3">
        <v>29095168193</v>
      </c>
      <c r="W197" s="232"/>
      <c r="X197" s="222">
        <f>V197/درآمدها!$J$6</f>
        <v>3.0032608663389652E-3</v>
      </c>
    </row>
    <row r="198" spans="2:24">
      <c r="B198" s="233" t="s">
        <v>323</v>
      </c>
      <c r="D198" s="229">
        <v>12587339</v>
      </c>
      <c r="E198" s="229"/>
      <c r="F198" s="229">
        <v>54722557193</v>
      </c>
      <c r="G198" s="229"/>
      <c r="H198" s="230">
        <v>47397139136</v>
      </c>
      <c r="I198" s="221"/>
      <c r="J198" s="221">
        <v>0</v>
      </c>
      <c r="K198" s="221">
        <v>0</v>
      </c>
      <c r="L198" s="221"/>
      <c r="M198" s="231">
        <v>1829576</v>
      </c>
      <c r="N198" s="231">
        <v>6498069417</v>
      </c>
      <c r="O198" s="221"/>
      <c r="P198" s="221">
        <v>10757763</v>
      </c>
      <c r="Q198" s="221"/>
      <c r="R198" s="221">
        <v>3607</v>
      </c>
      <c r="S198" s="221"/>
      <c r="T198" s="221">
        <v>46768606219</v>
      </c>
      <c r="U198" s="221"/>
      <c r="V198" s="3">
        <v>38572371800</v>
      </c>
      <c r="W198" s="232"/>
      <c r="X198" s="222">
        <f>V198/درآمدها!$J$6</f>
        <v>3.9815165865474287E-3</v>
      </c>
    </row>
    <row r="199" spans="2:24">
      <c r="B199" s="233" t="s">
        <v>256</v>
      </c>
      <c r="D199" s="229">
        <v>10822473</v>
      </c>
      <c r="E199" s="229"/>
      <c r="F199" s="229">
        <v>62675618718</v>
      </c>
      <c r="G199" s="229"/>
      <c r="H199" s="230">
        <v>41311024462</v>
      </c>
      <c r="I199" s="221"/>
      <c r="J199" s="221">
        <v>0</v>
      </c>
      <c r="K199" s="221">
        <v>0</v>
      </c>
      <c r="L199" s="221"/>
      <c r="M199" s="231">
        <v>370635</v>
      </c>
      <c r="N199" s="231">
        <v>1519404186</v>
      </c>
      <c r="O199" s="221"/>
      <c r="P199" s="221">
        <v>10451838</v>
      </c>
      <c r="Q199" s="221"/>
      <c r="R199" s="221">
        <v>4533</v>
      </c>
      <c r="S199" s="221"/>
      <c r="T199" s="221">
        <v>60529179735</v>
      </c>
      <c r="U199" s="221"/>
      <c r="V199" s="3">
        <v>47096281476</v>
      </c>
      <c r="W199" s="232"/>
      <c r="X199" s="222">
        <f>V199/درآمدها!$J$6</f>
        <v>4.8613714197735802E-3</v>
      </c>
    </row>
    <row r="200" spans="2:24">
      <c r="B200" s="136" t="s">
        <v>172</v>
      </c>
      <c r="D200" s="229">
        <v>3583825</v>
      </c>
      <c r="E200" s="229"/>
      <c r="F200" s="229">
        <v>27062834845</v>
      </c>
      <c r="G200" s="229"/>
      <c r="H200" s="230">
        <v>28393134896</v>
      </c>
      <c r="I200" s="221"/>
      <c r="J200" s="221">
        <v>0</v>
      </c>
      <c r="K200" s="221">
        <v>0</v>
      </c>
      <c r="L200" s="221"/>
      <c r="M200" s="231">
        <v>122734</v>
      </c>
      <c r="N200" s="231">
        <v>1025216187</v>
      </c>
      <c r="O200" s="221"/>
      <c r="P200" s="221">
        <v>3461091</v>
      </c>
      <c r="Q200" s="221"/>
      <c r="R200" s="221">
        <v>8410</v>
      </c>
      <c r="S200" s="221"/>
      <c r="T200" s="221">
        <v>26136023415</v>
      </c>
      <c r="U200" s="221"/>
      <c r="V200" s="3">
        <v>28934584050</v>
      </c>
      <c r="W200" s="232"/>
      <c r="X200" s="222">
        <f>V200/درآمدها!$J$6</f>
        <v>2.9866850531583247E-3</v>
      </c>
    </row>
    <row r="201" spans="2:24">
      <c r="B201" s="233" t="s">
        <v>105</v>
      </c>
      <c r="D201" s="229">
        <v>649598</v>
      </c>
      <c r="E201" s="229"/>
      <c r="F201" s="229">
        <v>8175817773</v>
      </c>
      <c r="G201" s="229"/>
      <c r="H201" s="230">
        <v>14645221992</v>
      </c>
      <c r="I201" s="221"/>
      <c r="J201" s="221">
        <v>0</v>
      </c>
      <c r="K201" s="221">
        <v>0</v>
      </c>
      <c r="L201" s="221"/>
      <c r="M201" s="231">
        <v>22246</v>
      </c>
      <c r="N201" s="231">
        <v>538039515</v>
      </c>
      <c r="O201" s="221"/>
      <c r="P201" s="221">
        <v>627352</v>
      </c>
      <c r="Q201" s="221"/>
      <c r="R201" s="221">
        <v>24470</v>
      </c>
      <c r="S201" s="221"/>
      <c r="T201" s="221">
        <v>7895830393</v>
      </c>
      <c r="U201" s="221"/>
      <c r="V201" s="3">
        <v>15259963187</v>
      </c>
      <c r="W201" s="232"/>
      <c r="X201" s="222">
        <f>V201/درآمدها!$J$6</f>
        <v>1.575163613328638E-3</v>
      </c>
    </row>
    <row r="202" spans="2:24" ht="37.5" customHeight="1">
      <c r="B202" s="233" t="s">
        <v>262</v>
      </c>
      <c r="D202" s="229">
        <v>654476</v>
      </c>
      <c r="E202" s="229"/>
      <c r="F202" s="229">
        <v>10127790808</v>
      </c>
      <c r="G202" s="229"/>
      <c r="H202" s="230">
        <v>11150973217</v>
      </c>
      <c r="I202" s="221"/>
      <c r="J202" s="221">
        <v>0</v>
      </c>
      <c r="K202" s="221">
        <v>0</v>
      </c>
      <c r="L202" s="221"/>
      <c r="M202" s="231">
        <v>22413</v>
      </c>
      <c r="N202" s="231">
        <v>401636420</v>
      </c>
      <c r="O202" s="221"/>
      <c r="P202" s="221">
        <v>632063</v>
      </c>
      <c r="Q202" s="221"/>
      <c r="R202" s="221">
        <v>18060</v>
      </c>
      <c r="S202" s="221"/>
      <c r="T202" s="236">
        <v>9780957348</v>
      </c>
      <c r="U202" s="221"/>
      <c r="V202" s="238">
        <v>11347138191</v>
      </c>
      <c r="W202" s="232"/>
      <c r="X202" s="222">
        <f>V202/درآمدها!$J$6</f>
        <v>1.1712740702481844E-3</v>
      </c>
    </row>
    <row r="203" spans="2:24">
      <c r="B203" s="136" t="s">
        <v>92</v>
      </c>
      <c r="D203" s="229">
        <v>15584500</v>
      </c>
      <c r="E203" s="229"/>
      <c r="F203" s="229">
        <v>41003468768</v>
      </c>
      <c r="G203" s="229"/>
      <c r="H203" s="230">
        <v>27559862793</v>
      </c>
      <c r="I203" s="221"/>
      <c r="J203" s="221">
        <v>0</v>
      </c>
      <c r="K203" s="221">
        <v>0</v>
      </c>
      <c r="L203" s="221"/>
      <c r="M203" s="231">
        <v>533719</v>
      </c>
      <c r="N203" s="231">
        <v>1009497261</v>
      </c>
      <c r="O203" s="221"/>
      <c r="P203" s="221">
        <v>15050781</v>
      </c>
      <c r="Q203" s="221"/>
      <c r="R203" s="221">
        <v>1931</v>
      </c>
      <c r="S203" s="221"/>
      <c r="T203" s="221">
        <v>39599231844</v>
      </c>
      <c r="U203" s="221"/>
      <c r="V203" s="3">
        <v>28890132919</v>
      </c>
      <c r="W203" s="232"/>
      <c r="X203" s="222">
        <f>V203/درآمدها!$J$6</f>
        <v>2.9820967194078116E-3</v>
      </c>
    </row>
    <row r="204" spans="2:24">
      <c r="B204" s="136" t="s">
        <v>127</v>
      </c>
      <c r="D204" s="229">
        <v>20091394</v>
      </c>
      <c r="E204" s="229"/>
      <c r="F204" s="229">
        <v>177542971169</v>
      </c>
      <c r="G204" s="229"/>
      <c r="H204" s="230">
        <v>184739614407</v>
      </c>
      <c r="I204" s="221"/>
      <c r="J204" s="221">
        <v>0</v>
      </c>
      <c r="K204" s="221">
        <v>0</v>
      </c>
      <c r="L204" s="221"/>
      <c r="M204" s="231">
        <v>5541208</v>
      </c>
      <c r="N204" s="231">
        <v>50515911964</v>
      </c>
      <c r="O204" s="221"/>
      <c r="P204" s="221">
        <v>14550186</v>
      </c>
      <c r="Q204" s="221"/>
      <c r="R204" s="221">
        <v>9200</v>
      </c>
      <c r="S204" s="221"/>
      <c r="T204" s="221">
        <v>128576606158</v>
      </c>
      <c r="U204" s="221"/>
      <c r="V204" s="3">
        <v>133065234021</v>
      </c>
      <c r="W204" s="232"/>
      <c r="X204" s="222">
        <f>V204/درآمدها!$J$6</f>
        <v>1.3735256911202611E-2</v>
      </c>
    </row>
    <row r="205" spans="2:24">
      <c r="B205" s="233" t="s">
        <v>302</v>
      </c>
      <c r="D205" s="229">
        <v>7143721</v>
      </c>
      <c r="E205" s="229"/>
      <c r="F205" s="229">
        <v>72257811489</v>
      </c>
      <c r="G205" s="229"/>
      <c r="H205" s="230">
        <v>44595635603</v>
      </c>
      <c r="I205" s="221"/>
      <c r="J205" s="221">
        <v>0</v>
      </c>
      <c r="K205" s="221">
        <v>0</v>
      </c>
      <c r="L205" s="221"/>
      <c r="M205" s="231">
        <v>244649</v>
      </c>
      <c r="N205" s="231">
        <v>1702353378</v>
      </c>
      <c r="O205" s="221"/>
      <c r="P205" s="221">
        <v>6899072</v>
      </c>
      <c r="Q205" s="221"/>
      <c r="R205" s="221">
        <v>7230</v>
      </c>
      <c r="S205" s="221"/>
      <c r="T205" s="221">
        <v>69783218581</v>
      </c>
      <c r="U205" s="221"/>
      <c r="V205" s="3">
        <v>49583502836</v>
      </c>
      <c r="W205" s="232"/>
      <c r="X205" s="222">
        <f>V205/درآمدها!$J$6</f>
        <v>5.1181073329967085E-3</v>
      </c>
    </row>
    <row r="206" spans="2:24">
      <c r="B206" s="233" t="s">
        <v>303</v>
      </c>
      <c r="D206" s="229">
        <v>4857210</v>
      </c>
      <c r="E206" s="229"/>
      <c r="F206" s="229">
        <v>26459639188</v>
      </c>
      <c r="G206" s="229"/>
      <c r="H206" s="230">
        <v>14909820050</v>
      </c>
      <c r="I206" s="221"/>
      <c r="J206" s="221">
        <v>0</v>
      </c>
      <c r="K206" s="221">
        <v>0</v>
      </c>
      <c r="L206" s="221"/>
      <c r="M206" s="231">
        <v>166343</v>
      </c>
      <c r="N206" s="231">
        <v>529775169</v>
      </c>
      <c r="O206" s="221"/>
      <c r="P206" s="221">
        <v>4690867</v>
      </c>
      <c r="Q206" s="221"/>
      <c r="R206" s="221">
        <v>3342</v>
      </c>
      <c r="S206" s="221"/>
      <c r="T206" s="221">
        <v>25553486116</v>
      </c>
      <c r="U206" s="221"/>
      <c r="V206" s="3">
        <v>15583600096</v>
      </c>
      <c r="W206" s="232"/>
      <c r="X206" s="222">
        <f>V206/درآمدها!$J$6</f>
        <v>1.6085700558435998E-3</v>
      </c>
    </row>
    <row r="207" spans="2:24">
      <c r="B207" s="136" t="s">
        <v>304</v>
      </c>
      <c r="D207" s="229">
        <v>2212794</v>
      </c>
      <c r="E207" s="229"/>
      <c r="F207" s="229">
        <v>21498663073</v>
      </c>
      <c r="G207" s="229"/>
      <c r="H207" s="230">
        <v>27231393105</v>
      </c>
      <c r="I207" s="221"/>
      <c r="J207" s="221">
        <v>0</v>
      </c>
      <c r="K207" s="221">
        <v>0</v>
      </c>
      <c r="L207" s="221"/>
      <c r="M207" s="231">
        <v>21017</v>
      </c>
      <c r="N207" s="231">
        <v>256485509</v>
      </c>
      <c r="O207" s="221"/>
      <c r="P207" s="136">
        <v>2191777</v>
      </c>
      <c r="Q207" s="136"/>
      <c r="R207" s="221">
        <v>12760</v>
      </c>
      <c r="S207" s="221"/>
      <c r="T207" s="221">
        <v>21294469912</v>
      </c>
      <c r="U207" s="221"/>
      <c r="V207" s="3">
        <v>27800670430</v>
      </c>
      <c r="W207" s="232"/>
      <c r="X207" s="222">
        <f>V207/درآمدها!$J$6</f>
        <v>2.8696402442689208E-3</v>
      </c>
    </row>
    <row r="208" spans="2:24">
      <c r="B208" s="233" t="s">
        <v>271</v>
      </c>
      <c r="D208" s="229">
        <v>782590</v>
      </c>
      <c r="E208" s="229"/>
      <c r="F208" s="229">
        <v>29361637088</v>
      </c>
      <c r="G208" s="229"/>
      <c r="H208" s="230">
        <v>26410845368</v>
      </c>
      <c r="I208" s="221"/>
      <c r="J208" s="221">
        <v>0</v>
      </c>
      <c r="K208" s="221">
        <v>0</v>
      </c>
      <c r="L208" s="221"/>
      <c r="M208" s="231">
        <v>17997</v>
      </c>
      <c r="N208" s="231">
        <v>601590568</v>
      </c>
      <c r="O208" s="221"/>
      <c r="P208" s="221">
        <v>764593</v>
      </c>
      <c r="Q208" s="221"/>
      <c r="R208" s="221">
        <v>35700</v>
      </c>
      <c r="S208" s="221"/>
      <c r="T208" s="221">
        <v>28686415858</v>
      </c>
      <c r="U208" s="221"/>
      <c r="V208" s="3">
        <v>27133559080</v>
      </c>
      <c r="W208" s="232"/>
      <c r="X208" s="222">
        <f>V208/درآمدها!$J$6</f>
        <v>2.8007796899096721E-3</v>
      </c>
    </row>
    <row r="209" spans="2:24">
      <c r="B209" s="233" t="s">
        <v>186</v>
      </c>
      <c r="D209" s="229">
        <v>8566331</v>
      </c>
      <c r="E209" s="229"/>
      <c r="F209" s="229">
        <v>30384028389</v>
      </c>
      <c r="G209" s="229"/>
      <c r="H209" s="230">
        <v>16426132011</v>
      </c>
      <c r="I209" s="221"/>
      <c r="J209" s="221">
        <v>2600000</v>
      </c>
      <c r="K209" s="221">
        <v>5352162049</v>
      </c>
      <c r="L209" s="221"/>
      <c r="M209" s="231">
        <v>0</v>
      </c>
      <c r="N209" s="231">
        <v>0</v>
      </c>
      <c r="O209" s="221"/>
      <c r="P209" s="221">
        <v>11166331</v>
      </c>
      <c r="Q209" s="221"/>
      <c r="R209" s="221">
        <v>2224</v>
      </c>
      <c r="S209" s="221"/>
      <c r="T209" s="221">
        <v>35736190438</v>
      </c>
      <c r="U209" s="221"/>
      <c r="V209" s="3">
        <v>24686158323</v>
      </c>
      <c r="W209" s="232"/>
      <c r="X209" s="222">
        <f>V209/درآمدها!$J$6</f>
        <v>2.548154138168925E-3</v>
      </c>
    </row>
    <row r="210" spans="2:24">
      <c r="B210" s="136" t="s">
        <v>263</v>
      </c>
      <c r="D210" s="229">
        <v>10411342</v>
      </c>
      <c r="E210" s="229"/>
      <c r="F210" s="229">
        <v>56867604582</v>
      </c>
      <c r="G210" s="229"/>
      <c r="H210" s="230">
        <v>42391119937</v>
      </c>
      <c r="I210" s="221"/>
      <c r="J210" s="221">
        <v>0</v>
      </c>
      <c r="K210" s="221">
        <v>0</v>
      </c>
      <c r="L210" s="221"/>
      <c r="M210" s="231">
        <v>1055813</v>
      </c>
      <c r="N210" s="231">
        <v>4682598706</v>
      </c>
      <c r="O210" s="221"/>
      <c r="P210" s="221">
        <v>9355529</v>
      </c>
      <c r="Q210" s="221"/>
      <c r="R210" s="221">
        <v>4470</v>
      </c>
      <c r="S210" s="221"/>
      <c r="T210" s="221">
        <v>51100667313</v>
      </c>
      <c r="U210" s="221"/>
      <c r="V210" s="3">
        <v>41570390306</v>
      </c>
      <c r="W210" s="232"/>
      <c r="X210" s="222">
        <f>V210/درآمدها!$J$6</f>
        <v>4.2909779925067873E-3</v>
      </c>
    </row>
    <row r="211" spans="2:24">
      <c r="B211" s="136" t="s">
        <v>89</v>
      </c>
      <c r="D211" s="229">
        <v>1491511</v>
      </c>
      <c r="E211" s="229"/>
      <c r="F211" s="229">
        <v>14816747097</v>
      </c>
      <c r="G211" s="229"/>
      <c r="H211" s="230">
        <v>12468973049</v>
      </c>
      <c r="I211" s="221"/>
      <c r="J211" s="221">
        <v>1238830</v>
      </c>
      <c r="K211" s="221">
        <v>10402644019</v>
      </c>
      <c r="L211" s="221"/>
      <c r="M211" s="231">
        <v>0</v>
      </c>
      <c r="N211" s="231">
        <v>0</v>
      </c>
      <c r="O211" s="221"/>
      <c r="P211" s="221">
        <v>2730341</v>
      </c>
      <c r="Q211" s="221"/>
      <c r="R211" s="221">
        <v>8840</v>
      </c>
      <c r="S211" s="221"/>
      <c r="T211" s="221">
        <v>25219391116</v>
      </c>
      <c r="U211" s="221"/>
      <c r="V211" s="3">
        <v>23992603968</v>
      </c>
      <c r="W211" s="232"/>
      <c r="X211" s="222">
        <f>V211/درآمدها!$J$6</f>
        <v>2.4765640844791308E-3</v>
      </c>
    </row>
    <row r="212" spans="2:24">
      <c r="B212" s="136" t="s">
        <v>88</v>
      </c>
      <c r="D212" s="229">
        <v>6402168</v>
      </c>
      <c r="E212" s="229"/>
      <c r="F212" s="229">
        <v>35799437971</v>
      </c>
      <c r="G212" s="229"/>
      <c r="H212" s="230">
        <v>25755411934</v>
      </c>
      <c r="I212" s="221"/>
      <c r="J212" s="221">
        <v>0</v>
      </c>
      <c r="K212" s="221">
        <v>0</v>
      </c>
      <c r="L212" s="221"/>
      <c r="M212" s="231">
        <v>219253</v>
      </c>
      <c r="N212" s="231">
        <v>950691124</v>
      </c>
      <c r="O212" s="221"/>
      <c r="P212" s="221">
        <v>6182915</v>
      </c>
      <c r="Q212" s="221"/>
      <c r="R212" s="221">
        <v>4534</v>
      </c>
      <c r="S212" s="221"/>
      <c r="T212" s="221">
        <v>34573426068</v>
      </c>
      <c r="U212" s="221"/>
      <c r="V212" s="3">
        <v>27866538259</v>
      </c>
      <c r="W212" s="232"/>
      <c r="X212" s="222">
        <f>V212/درآمدها!$J$6</f>
        <v>2.8764392519898662E-3</v>
      </c>
    </row>
    <row r="213" spans="2:24">
      <c r="B213" s="136" t="s">
        <v>326</v>
      </c>
      <c r="D213" s="229">
        <v>1028206</v>
      </c>
      <c r="E213" s="229"/>
      <c r="F213" s="229">
        <v>41316017720</v>
      </c>
      <c r="G213" s="229"/>
      <c r="H213" s="230">
        <v>22557486009</v>
      </c>
      <c r="I213" s="221"/>
      <c r="J213" s="221">
        <v>0</v>
      </c>
      <c r="K213" s="221">
        <v>0</v>
      </c>
      <c r="L213" s="221"/>
      <c r="M213" s="231">
        <v>35212</v>
      </c>
      <c r="N213" s="231">
        <v>855934624</v>
      </c>
      <c r="O213" s="221"/>
      <c r="P213" s="221">
        <v>992994</v>
      </c>
      <c r="Q213" s="221"/>
      <c r="R213" s="221">
        <v>26620</v>
      </c>
      <c r="S213" s="221"/>
      <c r="T213" s="236">
        <v>39901107074</v>
      </c>
      <c r="U213" s="221"/>
      <c r="V213" s="238">
        <v>26276220954</v>
      </c>
      <c r="W213" s="232"/>
      <c r="X213" s="222">
        <f>V213/درآمدها!$J$6</f>
        <v>2.7122835511021411E-3</v>
      </c>
    </row>
    <row r="214" spans="2:24">
      <c r="B214" s="136" t="s">
        <v>126</v>
      </c>
      <c r="D214" s="229">
        <v>12174769</v>
      </c>
      <c r="E214" s="229"/>
      <c r="F214" s="229">
        <v>47967827640</v>
      </c>
      <c r="G214" s="229"/>
      <c r="H214" s="230">
        <v>22631355466</v>
      </c>
      <c r="I214" s="221"/>
      <c r="J214" s="221">
        <v>0</v>
      </c>
      <c r="K214" s="221">
        <v>0</v>
      </c>
      <c r="L214" s="221"/>
      <c r="M214" s="231">
        <v>416946</v>
      </c>
      <c r="N214" s="231">
        <v>797576094</v>
      </c>
      <c r="O214" s="221"/>
      <c r="P214" s="221">
        <v>11757823</v>
      </c>
      <c r="Q214" s="221"/>
      <c r="R214" s="221">
        <v>2017</v>
      </c>
      <c r="S214" s="221"/>
      <c r="T214" s="221">
        <v>46325086504</v>
      </c>
      <c r="U214" s="221"/>
      <c r="V214" s="3">
        <v>23574421598</v>
      </c>
      <c r="W214" s="232"/>
      <c r="X214" s="222">
        <f>V214/درآمدها!$J$6</f>
        <v>2.4333984722894053E-3</v>
      </c>
    </row>
    <row r="215" spans="2:24">
      <c r="B215" s="136" t="s">
        <v>192</v>
      </c>
      <c r="D215" s="229">
        <v>4092184</v>
      </c>
      <c r="E215" s="229"/>
      <c r="F215" s="229">
        <v>24688485222</v>
      </c>
      <c r="G215" s="229"/>
      <c r="H215" s="230">
        <v>21803598311</v>
      </c>
      <c r="I215" s="221"/>
      <c r="J215" s="221">
        <v>0</v>
      </c>
      <c r="K215" s="221">
        <v>0</v>
      </c>
      <c r="L215" s="221"/>
      <c r="M215" s="231">
        <v>0</v>
      </c>
      <c r="N215" s="231">
        <v>0</v>
      </c>
      <c r="O215" s="221"/>
      <c r="P215" s="221">
        <v>4092184</v>
      </c>
      <c r="Q215" s="221"/>
      <c r="R215" s="221">
        <v>6330</v>
      </c>
      <c r="S215" s="221"/>
      <c r="T215" s="221">
        <v>24688485222</v>
      </c>
      <c r="U215" s="221"/>
      <c r="V215" s="3">
        <v>25749398752</v>
      </c>
      <c r="W215" s="232"/>
      <c r="X215" s="222">
        <f>V215/درآمدها!$J$6</f>
        <v>2.6579039203576188E-3</v>
      </c>
    </row>
    <row r="216" spans="2:24">
      <c r="B216" s="233" t="s">
        <v>164</v>
      </c>
      <c r="D216" s="229">
        <v>5948228</v>
      </c>
      <c r="E216" s="229"/>
      <c r="F216" s="229">
        <v>21293986592</v>
      </c>
      <c r="G216" s="229"/>
      <c r="H216" s="230">
        <v>17525646036</v>
      </c>
      <c r="I216" s="221"/>
      <c r="J216" s="221">
        <v>999280</v>
      </c>
      <c r="K216" s="221">
        <v>3254200693</v>
      </c>
      <c r="L216" s="221"/>
      <c r="M216" s="231">
        <v>217406</v>
      </c>
      <c r="N216" s="231">
        <v>714431271</v>
      </c>
      <c r="O216" s="221"/>
      <c r="P216" s="221">
        <v>6730102</v>
      </c>
      <c r="Q216" s="221"/>
      <c r="R216" s="221">
        <v>3290</v>
      </c>
      <c r="S216" s="221"/>
      <c r="T216" s="221">
        <v>23775390636</v>
      </c>
      <c r="U216" s="221"/>
      <c r="V216" s="3">
        <v>22010290470</v>
      </c>
      <c r="W216" s="232"/>
      <c r="X216" s="222">
        <f>V216/درآمدها!$J$6</f>
        <v>2.2719457604375728E-3</v>
      </c>
    </row>
    <row r="217" spans="2:24">
      <c r="B217" s="233" t="s">
        <v>169</v>
      </c>
      <c r="D217" s="229">
        <v>6898210</v>
      </c>
      <c r="E217" s="229"/>
      <c r="F217" s="229">
        <v>23169617275</v>
      </c>
      <c r="G217" s="229"/>
      <c r="H217" s="230">
        <v>24795510997</v>
      </c>
      <c r="I217" s="221"/>
      <c r="J217" s="221">
        <v>0</v>
      </c>
      <c r="K217" s="221">
        <v>0</v>
      </c>
      <c r="L217" s="221"/>
      <c r="M217" s="231">
        <v>783354</v>
      </c>
      <c r="N217" s="231">
        <v>2871015622</v>
      </c>
      <c r="O217" s="221"/>
      <c r="P217" s="221">
        <v>6114856</v>
      </c>
      <c r="Q217" s="221"/>
      <c r="R217" s="221">
        <v>3838</v>
      </c>
      <c r="S217" s="221"/>
      <c r="T217" s="221">
        <v>20538498134</v>
      </c>
      <c r="U217" s="221"/>
      <c r="V217" s="3">
        <v>23329177868</v>
      </c>
      <c r="W217" s="232"/>
      <c r="X217" s="222">
        <f>V217/درآمدها!$J$6</f>
        <v>2.4080839289213007E-3</v>
      </c>
    </row>
    <row r="218" spans="2:24">
      <c r="B218" s="136" t="s">
        <v>240</v>
      </c>
      <c r="D218" s="229">
        <v>10710707</v>
      </c>
      <c r="E218" s="229"/>
      <c r="F218" s="229">
        <v>86647359516</v>
      </c>
      <c r="G218" s="229"/>
      <c r="H218" s="230">
        <v>64733628029</v>
      </c>
      <c r="I218" s="221"/>
      <c r="J218" s="221">
        <v>0</v>
      </c>
      <c r="K218" s="221">
        <v>0</v>
      </c>
      <c r="L218" s="221"/>
      <c r="M218" s="231">
        <f>5489312</f>
        <v>5489312</v>
      </c>
      <c r="N218" s="231">
        <v>37064930102</v>
      </c>
      <c r="O218" s="221"/>
      <c r="P218" s="221">
        <v>5221395</v>
      </c>
      <c r="Q218" s="221"/>
      <c r="R218" s="221">
        <v>6330</v>
      </c>
      <c r="S218" s="221"/>
      <c r="T218" s="221">
        <v>42239983760</v>
      </c>
      <c r="U218" s="221"/>
      <c r="V218" s="3">
        <v>32854774344</v>
      </c>
      <c r="W218" s="232"/>
      <c r="X218" s="222">
        <f>V218/درآمدها!$J$6</f>
        <v>3.3913348568808755E-3</v>
      </c>
    </row>
    <row r="219" spans="2:24">
      <c r="B219" s="136" t="s">
        <v>347</v>
      </c>
      <c r="D219" s="229">
        <v>15067747</v>
      </c>
      <c r="E219" s="229"/>
      <c r="F219" s="229">
        <v>52668964341</v>
      </c>
      <c r="G219" s="229"/>
      <c r="H219" s="230">
        <v>40321028797</v>
      </c>
      <c r="I219" s="221"/>
      <c r="J219" s="221">
        <v>0</v>
      </c>
      <c r="K219" s="221">
        <v>0</v>
      </c>
      <c r="L219" s="221"/>
      <c r="M219" s="231">
        <v>516022</v>
      </c>
      <c r="N219" s="231">
        <v>1338829237</v>
      </c>
      <c r="O219" s="221"/>
      <c r="P219" s="221">
        <v>14551725</v>
      </c>
      <c r="Q219" s="221"/>
      <c r="R219" s="221">
        <v>2618</v>
      </c>
      <c r="S219" s="221"/>
      <c r="T219" s="221">
        <v>50865221265</v>
      </c>
      <c r="U219" s="221"/>
      <c r="V219" s="3">
        <v>37869742378</v>
      </c>
      <c r="W219" s="232"/>
      <c r="X219" s="222">
        <f>V219/درآمدها!$J$6</f>
        <v>3.9089897864741895E-3</v>
      </c>
    </row>
    <row r="220" spans="2:24">
      <c r="B220" s="233" t="s">
        <v>102</v>
      </c>
      <c r="D220" s="229">
        <v>3271986</v>
      </c>
      <c r="E220" s="229"/>
      <c r="F220" s="229">
        <v>32896312569</v>
      </c>
      <c r="G220" s="229"/>
      <c r="H220" s="230">
        <v>22409846842</v>
      </c>
      <c r="I220" s="221"/>
      <c r="J220" s="221">
        <v>0</v>
      </c>
      <c r="K220" s="221">
        <v>0</v>
      </c>
      <c r="L220" s="221"/>
      <c r="M220" s="231">
        <v>112055</v>
      </c>
      <c r="N220" s="231">
        <v>738831578</v>
      </c>
      <c r="O220" s="221"/>
      <c r="P220" s="221">
        <v>3159931</v>
      </c>
      <c r="Q220" s="221"/>
      <c r="R220" s="221">
        <v>6750</v>
      </c>
      <c r="S220" s="221"/>
      <c r="T220" s="221">
        <v>31769719636</v>
      </c>
      <c r="U220" s="221"/>
      <c r="V220" s="3">
        <v>21202623522</v>
      </c>
      <c r="W220" s="232"/>
      <c r="X220" s="222">
        <f>V220/درآمدها!$J$6</f>
        <v>2.1885767789670547E-3</v>
      </c>
    </row>
    <row r="221" spans="2:24">
      <c r="B221" s="233" t="s">
        <v>157</v>
      </c>
      <c r="D221" s="229">
        <v>4923134</v>
      </c>
      <c r="E221" s="229"/>
      <c r="F221" s="229">
        <v>23696051993</v>
      </c>
      <c r="G221" s="229"/>
      <c r="H221" s="230">
        <v>21273528364</v>
      </c>
      <c r="I221" s="221"/>
      <c r="J221" s="221">
        <v>0</v>
      </c>
      <c r="K221" s="221">
        <v>0</v>
      </c>
      <c r="L221" s="221"/>
      <c r="M221" s="231">
        <v>618948</v>
      </c>
      <c r="N221" s="231">
        <v>2637515804</v>
      </c>
      <c r="O221" s="221"/>
      <c r="P221" s="221">
        <v>4304186</v>
      </c>
      <c r="Q221" s="221"/>
      <c r="R221" s="221">
        <v>4204</v>
      </c>
      <c r="S221" s="221"/>
      <c r="T221" s="221">
        <v>20716928535</v>
      </c>
      <c r="U221" s="221"/>
      <c r="V221" s="3">
        <v>17987133901</v>
      </c>
      <c r="W221" s="232"/>
      <c r="X221" s="222">
        <f>V221/درآمدها!$J$6</f>
        <v>1.8566675739468282E-3</v>
      </c>
    </row>
    <row r="222" spans="2:24">
      <c r="B222" s="240" t="s">
        <v>114</v>
      </c>
      <c r="D222" s="229">
        <v>7561083</v>
      </c>
      <c r="E222" s="229"/>
      <c r="F222" s="229">
        <v>30676051582</v>
      </c>
      <c r="G222" s="229"/>
      <c r="H222" s="230">
        <v>27854646429</v>
      </c>
      <c r="I222" s="221"/>
      <c r="J222" s="221">
        <v>0</v>
      </c>
      <c r="K222" s="221">
        <v>0</v>
      </c>
      <c r="L222" s="221"/>
      <c r="M222" s="231">
        <v>242952</v>
      </c>
      <c r="N222" s="231">
        <v>882538621</v>
      </c>
      <c r="O222" s="221"/>
      <c r="P222" s="221">
        <v>7318131</v>
      </c>
      <c r="Q222" s="221"/>
      <c r="R222" s="221">
        <v>3674</v>
      </c>
      <c r="S222" s="221"/>
      <c r="T222" s="221">
        <v>29690371609</v>
      </c>
      <c r="U222" s="221"/>
      <c r="V222" s="3">
        <v>26726836758</v>
      </c>
      <c r="W222" s="232"/>
      <c r="X222" s="222">
        <f>V222/درآمدها!$J$6</f>
        <v>2.7587970065642295E-3</v>
      </c>
    </row>
    <row r="223" spans="2:24">
      <c r="B223" s="233" t="s">
        <v>344</v>
      </c>
      <c r="D223" s="229">
        <v>142382</v>
      </c>
      <c r="E223" s="229"/>
      <c r="F223" s="229">
        <v>967380373</v>
      </c>
      <c r="G223" s="229"/>
      <c r="H223" s="230">
        <v>667619783</v>
      </c>
      <c r="I223" s="221"/>
      <c r="J223" s="221">
        <v>837663</v>
      </c>
      <c r="K223" s="221">
        <v>4009366586</v>
      </c>
      <c r="L223" s="221"/>
      <c r="M223" s="231">
        <v>0</v>
      </c>
      <c r="N223" s="231">
        <v>0</v>
      </c>
      <c r="O223" s="221"/>
      <c r="P223" s="221">
        <v>980045</v>
      </c>
      <c r="Q223" s="221"/>
      <c r="R223" s="221">
        <v>5008</v>
      </c>
      <c r="S223" s="221"/>
      <c r="T223" s="221">
        <v>4976746959</v>
      </c>
      <c r="U223" s="221"/>
      <c r="V223" s="3">
        <v>4878862376</v>
      </c>
      <c r="W223" s="232"/>
      <c r="X223" s="222">
        <f>V223/درآمدها!$J$6</f>
        <v>5.0360583409927095E-4</v>
      </c>
    </row>
    <row r="224" spans="2:24">
      <c r="B224" s="233" t="s">
        <v>133</v>
      </c>
      <c r="D224" s="229">
        <v>2697086</v>
      </c>
      <c r="E224" s="229"/>
      <c r="F224" s="229">
        <v>14340304329</v>
      </c>
      <c r="G224" s="229"/>
      <c r="H224" s="230">
        <v>12544578391</v>
      </c>
      <c r="I224" s="221"/>
      <c r="J224" s="221">
        <v>195353</v>
      </c>
      <c r="K224" s="221">
        <v>985628150</v>
      </c>
      <c r="L224" s="221"/>
      <c r="M224" s="231">
        <v>0</v>
      </c>
      <c r="N224" s="231">
        <v>0</v>
      </c>
      <c r="O224" s="221"/>
      <c r="P224" s="221">
        <v>2892439</v>
      </c>
      <c r="Q224" s="221"/>
      <c r="R224" s="221">
        <v>5220</v>
      </c>
      <c r="S224" s="221"/>
      <c r="T224" s="221">
        <v>15325932479</v>
      </c>
      <c r="U224" s="221"/>
      <c r="V224" s="3">
        <v>15008695321</v>
      </c>
      <c r="W224" s="232"/>
      <c r="X224" s="222">
        <f>V224/درآمدها!$J$6</f>
        <v>1.54922724671544E-3</v>
      </c>
    </row>
    <row r="225" spans="2:24">
      <c r="B225" s="136" t="s">
        <v>201</v>
      </c>
      <c r="D225" s="229">
        <v>28703</v>
      </c>
      <c r="E225" s="229"/>
      <c r="F225" s="229">
        <v>2930377459</v>
      </c>
      <c r="G225" s="229"/>
      <c r="H225" s="230">
        <v>3812760181</v>
      </c>
      <c r="I225" s="221"/>
      <c r="J225" s="221">
        <v>0</v>
      </c>
      <c r="K225" s="221">
        <v>0</v>
      </c>
      <c r="L225" s="221"/>
      <c r="M225" s="231">
        <v>0</v>
      </c>
      <c r="N225" s="231">
        <v>0</v>
      </c>
      <c r="O225" s="221"/>
      <c r="P225" s="136">
        <v>28703</v>
      </c>
      <c r="Q225" s="136"/>
      <c r="R225" s="221">
        <v>152570</v>
      </c>
      <c r="S225" s="136"/>
      <c r="T225" s="3">
        <v>2930377459</v>
      </c>
      <c r="V225" s="3">
        <v>4353160374</v>
      </c>
      <c r="W225" s="232"/>
      <c r="X225" s="222">
        <f>V225/درآمدها!$J$6</f>
        <v>4.4934183261662969E-4</v>
      </c>
    </row>
    <row r="226" spans="2:24">
      <c r="B226" s="233" t="s">
        <v>328</v>
      </c>
      <c r="D226" s="229">
        <v>597870</v>
      </c>
      <c r="E226" s="229"/>
      <c r="F226" s="229">
        <v>6722698783</v>
      </c>
      <c r="G226" s="229"/>
      <c r="H226" s="230">
        <v>4956567698</v>
      </c>
      <c r="I226" s="221"/>
      <c r="J226" s="221">
        <v>0</v>
      </c>
      <c r="K226" s="221">
        <v>0</v>
      </c>
      <c r="L226" s="221"/>
      <c r="M226" s="231">
        <v>0</v>
      </c>
      <c r="N226" s="231">
        <v>0</v>
      </c>
      <c r="O226" s="221"/>
      <c r="P226" s="221">
        <v>597870</v>
      </c>
      <c r="Q226" s="221"/>
      <c r="R226" s="221">
        <v>7840</v>
      </c>
      <c r="S226" s="221"/>
      <c r="T226" s="221">
        <v>6722698783</v>
      </c>
      <c r="U226" s="221"/>
      <c r="V226" s="3">
        <v>4659411362</v>
      </c>
      <c r="W226" s="232"/>
      <c r="X226" s="222">
        <f>V226/درآمدها!$J$6</f>
        <v>4.8095366594362615E-4</v>
      </c>
    </row>
    <row r="227" spans="2:24">
      <c r="B227" s="136" t="s">
        <v>305</v>
      </c>
      <c r="D227" s="229">
        <v>8983563</v>
      </c>
      <c r="E227" s="229"/>
      <c r="F227" s="229">
        <v>26307379094</v>
      </c>
      <c r="G227" s="229"/>
      <c r="H227" s="230">
        <v>15065096923</v>
      </c>
      <c r="I227" s="221"/>
      <c r="J227" s="221">
        <v>1771728</v>
      </c>
      <c r="K227" s="221">
        <v>3041514907</v>
      </c>
      <c r="L227" s="221"/>
      <c r="M227" s="231">
        <v>0</v>
      </c>
      <c r="N227" s="231">
        <v>0</v>
      </c>
      <c r="O227" s="221"/>
      <c r="P227" s="221">
        <v>10755291</v>
      </c>
      <c r="Q227" s="221"/>
      <c r="R227" s="221">
        <v>1894</v>
      </c>
      <c r="S227" s="221"/>
      <c r="T227" s="221">
        <v>29348894001</v>
      </c>
      <c r="U227" s="221"/>
      <c r="V227" s="3">
        <v>20249316556</v>
      </c>
      <c r="W227" s="232"/>
      <c r="X227" s="222">
        <f>V227/درآمدها!$J$6</f>
        <v>2.0901745464862354E-3</v>
      </c>
    </row>
    <row r="228" spans="2:24">
      <c r="B228" s="233" t="s">
        <v>183</v>
      </c>
      <c r="D228" s="229">
        <v>6415437</v>
      </c>
      <c r="E228" s="229"/>
      <c r="F228" s="229">
        <v>47114461178</v>
      </c>
      <c r="G228" s="229"/>
      <c r="H228" s="230">
        <v>48786078401</v>
      </c>
      <c r="I228" s="221"/>
      <c r="J228" s="221">
        <v>30000</v>
      </c>
      <c r="K228" s="221">
        <v>247770868</v>
      </c>
      <c r="L228" s="221"/>
      <c r="M228" s="231">
        <v>2941699</v>
      </c>
      <c r="N228" s="231">
        <v>23285947909</v>
      </c>
      <c r="O228" s="221"/>
      <c r="P228" s="221">
        <v>3503738</v>
      </c>
      <c r="Q228" s="221"/>
      <c r="R228" s="221">
        <v>8170</v>
      </c>
      <c r="S228" s="221"/>
      <c r="T228" s="221">
        <v>25752041670</v>
      </c>
      <c r="U228" s="221"/>
      <c r="V228" s="3">
        <v>28455217503</v>
      </c>
      <c r="W228" s="232"/>
      <c r="X228" s="222">
        <f>V228/درآمدها!$J$6</f>
        <v>2.9372038890802458E-3</v>
      </c>
    </row>
    <row r="229" spans="2:24">
      <c r="B229" s="233" t="s">
        <v>185</v>
      </c>
      <c r="D229" s="229">
        <v>4091843</v>
      </c>
      <c r="E229" s="229"/>
      <c r="F229" s="229">
        <v>26164282830</v>
      </c>
      <c r="G229" s="229"/>
      <c r="H229" s="230">
        <v>29611374772</v>
      </c>
      <c r="I229" s="221"/>
      <c r="J229" s="221">
        <v>0</v>
      </c>
      <c r="K229" s="221">
        <v>0</v>
      </c>
      <c r="L229" s="221"/>
      <c r="M229" s="231">
        <v>0</v>
      </c>
      <c r="N229" s="231">
        <v>0</v>
      </c>
      <c r="O229" s="221"/>
      <c r="P229" s="221">
        <v>4091843</v>
      </c>
      <c r="Q229" s="221"/>
      <c r="R229" s="221">
        <v>8080</v>
      </c>
      <c r="S229" s="221"/>
      <c r="T229" s="221">
        <v>26164282830</v>
      </c>
      <c r="U229" s="221"/>
      <c r="V229" s="3">
        <v>32865372000</v>
      </c>
      <c r="W229" s="232"/>
      <c r="X229" s="222">
        <f>V229/درآمدها!$J$6</f>
        <v>3.3924287679154702E-3</v>
      </c>
    </row>
    <row r="230" spans="2:24">
      <c r="B230" s="233" t="s">
        <v>376</v>
      </c>
      <c r="D230" s="229">
        <v>9884898</v>
      </c>
      <c r="E230" s="229"/>
      <c r="F230" s="229">
        <v>53713665471</v>
      </c>
      <c r="G230" s="229"/>
      <c r="H230" s="230">
        <v>50407805060</v>
      </c>
      <c r="I230" s="221"/>
      <c r="J230" s="221">
        <v>0</v>
      </c>
      <c r="K230" s="221">
        <v>0</v>
      </c>
      <c r="L230" s="221"/>
      <c r="M230" s="231">
        <v>295273</v>
      </c>
      <c r="N230" s="231">
        <v>1616961153</v>
      </c>
      <c r="O230" s="221"/>
      <c r="P230" s="221">
        <v>9589625</v>
      </c>
      <c r="Q230" s="221"/>
      <c r="R230" s="221">
        <v>5580</v>
      </c>
      <c r="S230" s="221"/>
      <c r="T230" s="221">
        <v>52109177985</v>
      </c>
      <c r="U230" s="221"/>
      <c r="V230" s="3">
        <v>53191722364</v>
      </c>
      <c r="W230" s="232"/>
      <c r="X230" s="222">
        <f>V230/درآمدها!$J$6</f>
        <v>5.4905548965825278E-3</v>
      </c>
    </row>
    <row r="231" spans="2:24">
      <c r="B231" s="233" t="s">
        <v>170</v>
      </c>
      <c r="D231" s="229">
        <v>3190503</v>
      </c>
      <c r="E231" s="229"/>
      <c r="F231" s="229">
        <v>29428786157</v>
      </c>
      <c r="G231" s="229"/>
      <c r="H231" s="230">
        <v>33554676389</v>
      </c>
      <c r="I231" s="221"/>
      <c r="J231" s="221">
        <v>0</v>
      </c>
      <c r="K231" s="221">
        <v>0</v>
      </c>
      <c r="L231" s="221"/>
      <c r="M231" s="231">
        <v>109264</v>
      </c>
      <c r="N231" s="231">
        <v>1225979700</v>
      </c>
      <c r="O231" s="221"/>
      <c r="P231" s="221">
        <v>3081239</v>
      </c>
      <c r="Q231" s="221"/>
      <c r="R231" s="221">
        <v>11780</v>
      </c>
      <c r="S231" s="221"/>
      <c r="T231" s="221">
        <v>28420949182</v>
      </c>
      <c r="U231" s="221"/>
      <c r="V231" s="3">
        <v>36081028302</v>
      </c>
      <c r="W231" s="232"/>
      <c r="X231" s="222">
        <f>V231/درآمدها!$J$6</f>
        <v>3.7243551780785284E-3</v>
      </c>
    </row>
    <row r="232" spans="2:24">
      <c r="B232" s="136" t="s">
        <v>340</v>
      </c>
      <c r="D232" s="229">
        <v>422281</v>
      </c>
      <c r="E232" s="229"/>
      <c r="F232" s="229">
        <v>10299583439</v>
      </c>
      <c r="G232" s="229"/>
      <c r="H232" s="230">
        <v>6737283273</v>
      </c>
      <c r="I232" s="221"/>
      <c r="J232" s="221">
        <v>580950</v>
      </c>
      <c r="K232" s="221">
        <v>10142484314</v>
      </c>
      <c r="L232" s="221"/>
      <c r="M232" s="231">
        <v>0</v>
      </c>
      <c r="N232" s="231">
        <v>0</v>
      </c>
      <c r="O232" s="221"/>
      <c r="P232" s="221">
        <v>1003231</v>
      </c>
      <c r="Q232" s="221"/>
      <c r="R232" s="221">
        <v>17800</v>
      </c>
      <c r="S232" s="221"/>
      <c r="T232" s="221">
        <v>20442067753</v>
      </c>
      <c r="U232" s="221"/>
      <c r="V232" s="3">
        <v>17751259608</v>
      </c>
      <c r="W232" s="232"/>
      <c r="X232" s="222">
        <f>V232/درآمدها!$J$6</f>
        <v>1.8323201624163906E-3</v>
      </c>
    </row>
    <row r="233" spans="2:24">
      <c r="B233" s="136" t="s">
        <v>99</v>
      </c>
      <c r="D233" s="229">
        <v>9697039</v>
      </c>
      <c r="E233" s="229"/>
      <c r="F233" s="229">
        <v>24604579022</v>
      </c>
      <c r="G233" s="229"/>
      <c r="H233" s="230">
        <v>13697504443</v>
      </c>
      <c r="I233" s="221"/>
      <c r="J233" s="221">
        <v>4182958</v>
      </c>
      <c r="K233" s="221">
        <v>6377360378</v>
      </c>
      <c r="L233" s="221"/>
      <c r="M233" s="231">
        <v>0</v>
      </c>
      <c r="N233" s="231">
        <v>0</v>
      </c>
      <c r="O233" s="221"/>
      <c r="P233" s="221">
        <v>13879997</v>
      </c>
      <c r="Q233" s="221"/>
      <c r="R233" s="221">
        <v>1625</v>
      </c>
      <c r="S233" s="221"/>
      <c r="T233" s="221">
        <v>30981939400</v>
      </c>
      <c r="U233" s="221"/>
      <c r="V233" s="3">
        <v>22420792909</v>
      </c>
      <c r="W233" s="232"/>
      <c r="X233" s="222">
        <f>V233/درآمدها!$J$6</f>
        <v>2.3143186349440007E-3</v>
      </c>
    </row>
    <row r="234" spans="2:24">
      <c r="B234" s="233" t="s">
        <v>306</v>
      </c>
      <c r="D234" s="229">
        <v>3386658</v>
      </c>
      <c r="E234" s="229"/>
      <c r="F234" s="229">
        <v>12340599406</v>
      </c>
      <c r="G234" s="229"/>
      <c r="H234" s="230">
        <v>8550928761</v>
      </c>
      <c r="I234" s="221"/>
      <c r="J234" s="221">
        <v>1516610</v>
      </c>
      <c r="K234" s="221">
        <v>4260711750</v>
      </c>
      <c r="L234" s="221"/>
      <c r="M234" s="231">
        <v>0</v>
      </c>
      <c r="N234" s="231">
        <v>0</v>
      </c>
      <c r="O234" s="221"/>
      <c r="P234" s="221">
        <v>4903268</v>
      </c>
      <c r="Q234" s="221"/>
      <c r="R234" s="221">
        <v>2875</v>
      </c>
      <c r="S234" s="221"/>
      <c r="T234" s="221">
        <v>16601311156</v>
      </c>
      <c r="U234" s="221"/>
      <c r="V234" s="3">
        <v>14013018976</v>
      </c>
      <c r="W234" s="232"/>
      <c r="X234" s="222">
        <f>V234/درآمدها!$J$6</f>
        <v>1.4464515630472031E-3</v>
      </c>
    </row>
    <row r="235" spans="2:24">
      <c r="B235" s="233" t="s">
        <v>226</v>
      </c>
      <c r="D235" s="229">
        <v>778362</v>
      </c>
      <c r="E235" s="229"/>
      <c r="F235" s="229">
        <v>22901922902</v>
      </c>
      <c r="G235" s="229"/>
      <c r="H235" s="230">
        <v>10437627768</v>
      </c>
      <c r="I235" s="221"/>
      <c r="J235" s="221">
        <v>0</v>
      </c>
      <c r="K235" s="221">
        <v>0</v>
      </c>
      <c r="L235" s="221"/>
      <c r="M235" s="231">
        <v>26656</v>
      </c>
      <c r="N235" s="231">
        <v>371493514</v>
      </c>
      <c r="O235" s="221"/>
      <c r="P235" s="221">
        <v>751706</v>
      </c>
      <c r="Q235" s="221"/>
      <c r="R235" s="221">
        <v>14560</v>
      </c>
      <c r="S235" s="221"/>
      <c r="T235" s="221">
        <v>22117617326</v>
      </c>
      <c r="U235" s="221"/>
      <c r="V235" s="3">
        <v>10879717569</v>
      </c>
      <c r="W235" s="232"/>
      <c r="X235" s="222">
        <f>V235/درآمدها!$J$6</f>
        <v>1.1230259882003151E-3</v>
      </c>
    </row>
    <row r="236" spans="2:24">
      <c r="B236" s="233" t="s">
        <v>135</v>
      </c>
      <c r="D236" s="229">
        <v>14307519</v>
      </c>
      <c r="E236" s="229"/>
      <c r="F236" s="229">
        <v>61693755698</v>
      </c>
      <c r="G236" s="229"/>
      <c r="H236" s="230">
        <v>64967874153</v>
      </c>
      <c r="I236" s="221"/>
      <c r="J236" s="221">
        <v>0</v>
      </c>
      <c r="K236" s="221">
        <v>0</v>
      </c>
      <c r="L236" s="221"/>
      <c r="M236" s="231">
        <v>774119</v>
      </c>
      <c r="N236" s="231">
        <v>3792370699</v>
      </c>
      <c r="O236" s="221"/>
      <c r="P236" s="221">
        <v>13533400</v>
      </c>
      <c r="Q236" s="221"/>
      <c r="R236" s="221">
        <v>4900</v>
      </c>
      <c r="S236" s="221"/>
      <c r="T236" s="221">
        <v>58355768975</v>
      </c>
      <c r="U236" s="221"/>
      <c r="V236" s="3">
        <v>65919093727</v>
      </c>
      <c r="W236" s="232"/>
      <c r="X236" s="222">
        <f>V236/درآمدها!$J$6</f>
        <v>6.804299367565078E-3</v>
      </c>
    </row>
    <row r="237" spans="2:24">
      <c r="B237" s="233" t="s">
        <v>137</v>
      </c>
      <c r="D237" s="229">
        <v>7588764</v>
      </c>
      <c r="E237" s="229"/>
      <c r="F237" s="229">
        <v>83886457306</v>
      </c>
      <c r="G237" s="229"/>
      <c r="H237" s="230">
        <v>58161239688</v>
      </c>
      <c r="I237" s="221"/>
      <c r="J237" s="221">
        <v>0</v>
      </c>
      <c r="K237" s="221">
        <v>0</v>
      </c>
      <c r="L237" s="221"/>
      <c r="M237" s="231">
        <v>259890</v>
      </c>
      <c r="N237" s="231">
        <v>2018728125</v>
      </c>
      <c r="O237" s="221"/>
      <c r="P237" s="221">
        <v>7328874</v>
      </c>
      <c r="Q237" s="221"/>
      <c r="R237" s="221">
        <v>8130</v>
      </c>
      <c r="S237" s="221"/>
      <c r="T237" s="221">
        <v>81013624340</v>
      </c>
      <c r="U237" s="221"/>
      <c r="V237" s="3">
        <v>59229222337</v>
      </c>
      <c r="W237" s="232"/>
      <c r="X237" s="222">
        <f>V237/درآمدها!$J$6</f>
        <v>6.1137575974280879E-3</v>
      </c>
    </row>
    <row r="238" spans="2:24">
      <c r="B238" s="233" t="s">
        <v>83</v>
      </c>
      <c r="D238" s="229">
        <v>18115025</v>
      </c>
      <c r="E238" s="229"/>
      <c r="F238" s="229">
        <v>68571151336</v>
      </c>
      <c r="G238" s="229"/>
      <c r="H238" s="230">
        <v>44892050823</v>
      </c>
      <c r="I238" s="221"/>
      <c r="J238" s="221">
        <v>0</v>
      </c>
      <c r="K238" s="221">
        <v>0</v>
      </c>
      <c r="L238" s="221"/>
      <c r="M238" s="231">
        <v>620381</v>
      </c>
      <c r="N238" s="231">
        <v>1675439693</v>
      </c>
      <c r="O238" s="221"/>
      <c r="P238" s="221">
        <v>17494644</v>
      </c>
      <c r="Q238" s="221"/>
      <c r="R238" s="221">
        <v>2862</v>
      </c>
      <c r="S238" s="221"/>
      <c r="T238" s="221">
        <v>66222811246</v>
      </c>
      <c r="U238" s="221"/>
      <c r="V238" s="3">
        <v>49771756587</v>
      </c>
      <c r="W238" s="232"/>
      <c r="X238" s="222">
        <f>V238/درآمدها!$J$6</f>
        <v>5.137539257898103E-3</v>
      </c>
    </row>
    <row r="239" spans="2:24">
      <c r="B239" s="233" t="s">
        <v>108</v>
      </c>
      <c r="D239" s="229">
        <v>2999759</v>
      </c>
      <c r="E239" s="229"/>
      <c r="F239" s="229">
        <v>64885336909</v>
      </c>
      <c r="G239" s="229"/>
      <c r="H239" s="230">
        <v>48515682764</v>
      </c>
      <c r="I239" s="221"/>
      <c r="J239" s="221">
        <v>39332</v>
      </c>
      <c r="K239" s="221">
        <v>644067722</v>
      </c>
      <c r="L239" s="221"/>
      <c r="M239" s="231">
        <v>0</v>
      </c>
      <c r="N239" s="231">
        <v>0</v>
      </c>
      <c r="O239" s="221"/>
      <c r="P239" s="221">
        <v>3039091</v>
      </c>
      <c r="Q239" s="221"/>
      <c r="R239" s="221">
        <v>16990</v>
      </c>
      <c r="S239" s="221"/>
      <c r="T239" s="221">
        <v>65529404631</v>
      </c>
      <c r="U239" s="221"/>
      <c r="V239" s="3">
        <v>51326932866</v>
      </c>
      <c r="W239" s="232"/>
      <c r="X239" s="222">
        <f>V239/درآمدها!$J$6</f>
        <v>5.29806763250647E-3</v>
      </c>
    </row>
    <row r="240" spans="2:24">
      <c r="B240" s="233" t="s">
        <v>125</v>
      </c>
      <c r="D240" s="229">
        <v>15818376</v>
      </c>
      <c r="E240" s="229"/>
      <c r="F240" s="229">
        <v>57426164033</v>
      </c>
      <c r="G240" s="229"/>
      <c r="H240" s="230">
        <v>22092580615</v>
      </c>
      <c r="I240" s="221"/>
      <c r="J240" s="221">
        <v>0</v>
      </c>
      <c r="K240" s="221">
        <v>0</v>
      </c>
      <c r="L240" s="221"/>
      <c r="M240" s="231">
        <v>0</v>
      </c>
      <c r="N240" s="231">
        <v>0</v>
      </c>
      <c r="O240" s="221"/>
      <c r="P240" s="221">
        <v>15818376</v>
      </c>
      <c r="Q240" s="221"/>
      <c r="R240" s="221">
        <v>1603</v>
      </c>
      <c r="S240" s="221"/>
      <c r="T240" s="221">
        <v>57426164033</v>
      </c>
      <c r="U240" s="221"/>
      <c r="V240" s="3">
        <v>25205983434</v>
      </c>
      <c r="W240" s="232"/>
      <c r="X240" s="222">
        <f>V240/درآمدها!$J$6</f>
        <v>2.6018115153269034E-3</v>
      </c>
    </row>
    <row r="241" spans="2:24">
      <c r="B241" s="233" t="s">
        <v>307</v>
      </c>
      <c r="D241" s="229">
        <v>1858633</v>
      </c>
      <c r="E241" s="229"/>
      <c r="F241" s="229">
        <v>28588779512</v>
      </c>
      <c r="G241" s="229"/>
      <c r="H241" s="230">
        <v>14688214368</v>
      </c>
      <c r="I241" s="221"/>
      <c r="J241" s="221">
        <v>952958</v>
      </c>
      <c r="K241" s="221">
        <v>8028139193</v>
      </c>
      <c r="L241" s="221"/>
      <c r="M241" s="231">
        <v>0</v>
      </c>
      <c r="N241" s="231">
        <v>0</v>
      </c>
      <c r="O241" s="221"/>
      <c r="P241" s="221">
        <v>2811591</v>
      </c>
      <c r="Q241" s="221"/>
      <c r="R241" s="221">
        <v>8930</v>
      </c>
      <c r="S241" s="221"/>
      <c r="T241" s="221">
        <v>36616918705</v>
      </c>
      <c r="U241" s="221"/>
      <c r="V241" s="3">
        <v>24958117962</v>
      </c>
      <c r="W241" s="232"/>
      <c r="X241" s="222">
        <f>V241/درآمدها!$J$6</f>
        <v>2.5762263505587774E-3</v>
      </c>
    </row>
    <row r="242" spans="2:24">
      <c r="B242" s="136" t="s">
        <v>148</v>
      </c>
      <c r="D242" s="229">
        <v>1600193</v>
      </c>
      <c r="E242" s="229"/>
      <c r="F242" s="229">
        <v>11394777809</v>
      </c>
      <c r="G242" s="229"/>
      <c r="H242" s="230">
        <v>3952819555</v>
      </c>
      <c r="I242" s="221"/>
      <c r="J242" s="221">
        <v>0</v>
      </c>
      <c r="K242" s="221">
        <v>0</v>
      </c>
      <c r="L242" s="221"/>
      <c r="M242" s="231">
        <v>54801</v>
      </c>
      <c r="N242" s="231">
        <v>151888260</v>
      </c>
      <c r="O242" s="221"/>
      <c r="P242" s="221">
        <v>1545392</v>
      </c>
      <c r="Q242" s="221"/>
      <c r="R242" s="221">
        <v>2845</v>
      </c>
      <c r="S242" s="221"/>
      <c r="T242" s="221">
        <v>11004546619</v>
      </c>
      <c r="U242" s="221"/>
      <c r="V242" s="3">
        <v>4370480234</v>
      </c>
      <c r="W242" s="232"/>
      <c r="X242" s="222">
        <f>V242/درآمدها!$J$6</f>
        <v>4.5112962285738121E-4</v>
      </c>
    </row>
    <row r="243" spans="2:24">
      <c r="B243" s="233" t="s">
        <v>241</v>
      </c>
      <c r="D243" s="229">
        <v>4889551</v>
      </c>
      <c r="E243" s="229"/>
      <c r="F243" s="229">
        <v>25014743699</v>
      </c>
      <c r="G243" s="229"/>
      <c r="H243" s="230">
        <v>36939482107</v>
      </c>
      <c r="I243" s="221"/>
      <c r="J243" s="221">
        <v>0</v>
      </c>
      <c r="K243" s="221">
        <v>0</v>
      </c>
      <c r="L243" s="221"/>
      <c r="M243" s="231">
        <v>167451</v>
      </c>
      <c r="N243" s="231">
        <v>1288571087</v>
      </c>
      <c r="O243" s="221"/>
      <c r="P243" s="221">
        <v>4722100</v>
      </c>
      <c r="Q243" s="221"/>
      <c r="R243" s="221">
        <v>7950</v>
      </c>
      <c r="S243" s="221"/>
      <c r="T243" s="221">
        <v>24158071206</v>
      </c>
      <c r="U243" s="221"/>
      <c r="V243" s="3">
        <v>37317327868</v>
      </c>
      <c r="W243" s="232"/>
      <c r="X243" s="222">
        <f>V243/درآمدها!$J$6</f>
        <v>3.8519684670277545E-3</v>
      </c>
    </row>
    <row r="244" spans="2:24">
      <c r="B244" s="233" t="s">
        <v>275</v>
      </c>
      <c r="D244" s="229">
        <v>10218229</v>
      </c>
      <c r="E244" s="229"/>
      <c r="F244" s="229">
        <v>39130167102</v>
      </c>
      <c r="G244" s="229"/>
      <c r="H244" s="230">
        <v>33011649250</v>
      </c>
      <c r="I244" s="221"/>
      <c r="J244" s="221">
        <v>10483537</v>
      </c>
      <c r="K244" s="221">
        <v>39032583977</v>
      </c>
      <c r="L244" s="221"/>
      <c r="M244" s="231">
        <v>349941</v>
      </c>
      <c r="N244" s="231">
        <v>1238275599</v>
      </c>
      <c r="O244" s="221"/>
      <c r="P244" s="221">
        <v>20351825</v>
      </c>
      <c r="Q244" s="221"/>
      <c r="R244" s="221">
        <v>3830</v>
      </c>
      <c r="S244" s="221"/>
      <c r="T244" s="221">
        <v>76822670542</v>
      </c>
      <c r="U244" s="221"/>
      <c r="V244" s="3">
        <v>77483702190</v>
      </c>
      <c r="W244" s="232"/>
      <c r="X244" s="222">
        <f>V244/درآمدها!$J$6</f>
        <v>7.9980211498580003E-3</v>
      </c>
    </row>
    <row r="245" spans="2:24">
      <c r="B245" s="233" t="s">
        <v>272</v>
      </c>
      <c r="D245" s="229">
        <v>18272347</v>
      </c>
      <c r="E245" s="229"/>
      <c r="F245" s="229">
        <v>36843053113</v>
      </c>
      <c r="G245" s="229"/>
      <c r="H245" s="230">
        <v>33239436563</v>
      </c>
      <c r="I245" s="221"/>
      <c r="J245" s="221">
        <v>0</v>
      </c>
      <c r="K245" s="221">
        <v>0</v>
      </c>
      <c r="L245" s="221"/>
      <c r="M245" s="231">
        <v>3736449</v>
      </c>
      <c r="N245" s="231">
        <v>8211033269</v>
      </c>
      <c r="O245" s="221"/>
      <c r="P245" s="221">
        <v>14535898</v>
      </c>
      <c r="Q245" s="221"/>
      <c r="R245" s="221">
        <v>2177</v>
      </c>
      <c r="S245" s="221"/>
      <c r="T245" s="221">
        <v>29309144690</v>
      </c>
      <c r="U245" s="221"/>
      <c r="V245" s="3">
        <v>31456364284</v>
      </c>
      <c r="W245" s="232"/>
      <c r="X245" s="222">
        <f>V245/درآمدها!$J$6</f>
        <v>3.2469882017787696E-3</v>
      </c>
    </row>
    <row r="246" spans="2:24">
      <c r="B246" s="233" t="s">
        <v>308</v>
      </c>
      <c r="D246" s="229">
        <v>1469900</v>
      </c>
      <c r="E246" s="229"/>
      <c r="F246" s="229">
        <v>25083299363</v>
      </c>
      <c r="G246" s="229"/>
      <c r="H246" s="230">
        <v>20383099628</v>
      </c>
      <c r="I246" s="221"/>
      <c r="J246" s="221">
        <v>0</v>
      </c>
      <c r="K246" s="221">
        <v>0</v>
      </c>
      <c r="L246" s="221"/>
      <c r="M246" s="231">
        <v>56891</v>
      </c>
      <c r="N246" s="231">
        <v>947192290</v>
      </c>
      <c r="O246" s="221"/>
      <c r="P246" s="221">
        <v>1413009</v>
      </c>
      <c r="Q246" s="221"/>
      <c r="R246" s="221">
        <v>16710</v>
      </c>
      <c r="S246" s="221"/>
      <c r="T246" s="221">
        <v>24112475508</v>
      </c>
      <c r="U246" s="221"/>
      <c r="V246" s="3">
        <v>23470892680</v>
      </c>
      <c r="W246" s="232"/>
      <c r="X246" s="222">
        <f>V246/درآمدها!$J$6</f>
        <v>2.4227120123967755E-3</v>
      </c>
    </row>
    <row r="247" spans="2:24">
      <c r="B247" s="136" t="s">
        <v>146</v>
      </c>
      <c r="D247" s="229">
        <v>6284368</v>
      </c>
      <c r="E247" s="229"/>
      <c r="F247" s="229">
        <v>25406614909</v>
      </c>
      <c r="G247" s="229"/>
      <c r="H247" s="230">
        <v>22639041065</v>
      </c>
      <c r="I247" s="221"/>
      <c r="J247" s="221">
        <v>0</v>
      </c>
      <c r="K247" s="221">
        <v>0</v>
      </c>
      <c r="L247" s="221"/>
      <c r="M247" s="231">
        <v>0</v>
      </c>
      <c r="N247" s="231">
        <v>0</v>
      </c>
      <c r="O247" s="221"/>
      <c r="P247" s="221">
        <v>6284368</v>
      </c>
      <c r="Q247" s="221"/>
      <c r="R247" s="221">
        <v>3782</v>
      </c>
      <c r="S247" s="221"/>
      <c r="T247" s="221">
        <v>25406614909</v>
      </c>
      <c r="U247" s="221"/>
      <c r="V247" s="3">
        <v>23626063276</v>
      </c>
      <c r="W247" s="232"/>
      <c r="X247" s="222">
        <f>V247/درآمدها!$J$6</f>
        <v>2.4387290285378064E-3</v>
      </c>
    </row>
    <row r="248" spans="2:24">
      <c r="B248" s="233" t="s">
        <v>422</v>
      </c>
      <c r="D248" s="229">
        <v>0</v>
      </c>
      <c r="E248" s="229"/>
      <c r="F248" s="229">
        <v>0</v>
      </c>
      <c r="G248" s="229"/>
      <c r="H248" s="230">
        <v>0</v>
      </c>
      <c r="I248" s="221"/>
      <c r="J248" s="221">
        <v>10200000</v>
      </c>
      <c r="K248" s="221">
        <v>49831405868</v>
      </c>
      <c r="L248" s="221"/>
      <c r="M248" s="231">
        <v>0</v>
      </c>
      <c r="N248" s="231">
        <v>0</v>
      </c>
      <c r="O248" s="221"/>
      <c r="P248" s="221">
        <v>10200000</v>
      </c>
      <c r="Q248" s="221"/>
      <c r="R248" s="221">
        <v>4881</v>
      </c>
      <c r="S248" s="221"/>
      <c r="T248" s="221">
        <v>49831405868</v>
      </c>
      <c r="U248" s="221"/>
      <c r="V248" s="3">
        <v>49489972111</v>
      </c>
      <c r="W248" s="232"/>
      <c r="X248" s="222">
        <f>V248/درآمدها!$J$6</f>
        <v>5.1084529063809385E-3</v>
      </c>
    </row>
    <row r="249" spans="2:24">
      <c r="B249" s="233" t="s">
        <v>309</v>
      </c>
      <c r="D249" s="229">
        <v>598904</v>
      </c>
      <c r="E249" s="229"/>
      <c r="F249" s="229">
        <v>23760411506</v>
      </c>
      <c r="G249" s="229"/>
      <c r="H249" s="230">
        <v>16520699466</v>
      </c>
      <c r="I249" s="221"/>
      <c r="J249" s="221">
        <v>0</v>
      </c>
      <c r="K249" s="221">
        <v>0</v>
      </c>
      <c r="L249" s="221"/>
      <c r="M249" s="231">
        <v>20510</v>
      </c>
      <c r="N249" s="231">
        <v>587581170</v>
      </c>
      <c r="O249" s="221"/>
      <c r="P249" s="221">
        <v>578394</v>
      </c>
      <c r="Q249" s="221"/>
      <c r="R249" s="221">
        <v>30940</v>
      </c>
      <c r="S249" s="221"/>
      <c r="T249" s="221">
        <v>22946715087</v>
      </c>
      <c r="U249" s="221"/>
      <c r="V249" s="3">
        <v>17789032077</v>
      </c>
      <c r="W249" s="232"/>
      <c r="X249" s="222">
        <f>V249/درآمدها!$J$6</f>
        <v>1.8362191114521963E-3</v>
      </c>
    </row>
    <row r="250" spans="2:24">
      <c r="B250" s="233" t="s">
        <v>196</v>
      </c>
      <c r="D250" s="229">
        <v>2733830</v>
      </c>
      <c r="E250" s="229"/>
      <c r="F250" s="229">
        <v>22009977673</v>
      </c>
      <c r="G250" s="229"/>
      <c r="H250" s="230">
        <v>23262345373</v>
      </c>
      <c r="I250" s="221"/>
      <c r="J250" s="221">
        <v>0</v>
      </c>
      <c r="K250" s="221">
        <v>0</v>
      </c>
      <c r="L250" s="221"/>
      <c r="M250" s="231">
        <v>421680</v>
      </c>
      <c r="N250" s="231">
        <v>3752594386</v>
      </c>
      <c r="O250" s="221"/>
      <c r="P250" s="221">
        <v>2312150</v>
      </c>
      <c r="Q250" s="221"/>
      <c r="R250" s="221">
        <v>9560</v>
      </c>
      <c r="S250" s="221"/>
      <c r="T250" s="221">
        <v>18615045514</v>
      </c>
      <c r="U250" s="221"/>
      <c r="V250" s="3">
        <v>21972634287</v>
      </c>
      <c r="W250" s="232"/>
      <c r="X250" s="222">
        <f>V250/درآمدها!$J$6</f>
        <v>2.2680588146729219E-3</v>
      </c>
    </row>
    <row r="251" spans="2:24">
      <c r="B251" s="136" t="s">
        <v>343</v>
      </c>
      <c r="D251" s="229">
        <v>1531370</v>
      </c>
      <c r="E251" s="229"/>
      <c r="F251" s="229">
        <v>5944157783</v>
      </c>
      <c r="G251" s="229"/>
      <c r="H251" s="230">
        <v>4854481876</v>
      </c>
      <c r="I251" s="221"/>
      <c r="J251" s="221">
        <v>3266140</v>
      </c>
      <c r="K251" s="221">
        <v>10115951944</v>
      </c>
      <c r="L251" s="221"/>
      <c r="M251" s="231">
        <v>0</v>
      </c>
      <c r="N251" s="231">
        <v>0</v>
      </c>
      <c r="O251" s="221"/>
      <c r="P251" s="221">
        <v>4797510</v>
      </c>
      <c r="Q251" s="221"/>
      <c r="R251" s="221">
        <v>3267</v>
      </c>
      <c r="S251" s="221"/>
      <c r="T251" s="221">
        <v>16060109727</v>
      </c>
      <c r="U251" s="221"/>
      <c r="V251" s="3">
        <v>15580208058</v>
      </c>
      <c r="W251" s="232"/>
      <c r="X251" s="222">
        <f>V251/درآمدها!$J$6</f>
        <v>1.6082199229653516E-3</v>
      </c>
    </row>
    <row r="252" spans="2:24">
      <c r="B252" s="136" t="s">
        <v>179</v>
      </c>
      <c r="D252" s="229">
        <v>4095442</v>
      </c>
      <c r="E252" s="229"/>
      <c r="F252" s="229">
        <v>17750626614</v>
      </c>
      <c r="G252" s="229"/>
      <c r="H252" s="230">
        <v>21535982099</v>
      </c>
      <c r="I252" s="221"/>
      <c r="J252" s="221">
        <v>0</v>
      </c>
      <c r="K252" s="221">
        <v>0</v>
      </c>
      <c r="L252" s="221"/>
      <c r="M252" s="231">
        <v>140255</v>
      </c>
      <c r="N252" s="231">
        <v>763594767</v>
      </c>
      <c r="O252" s="221"/>
      <c r="P252" s="221">
        <v>3955187</v>
      </c>
      <c r="Q252" s="221"/>
      <c r="R252" s="221">
        <v>5480</v>
      </c>
      <c r="S252" s="221"/>
      <c r="T252" s="221">
        <v>17142727849</v>
      </c>
      <c r="U252" s="221"/>
      <c r="V252" s="3">
        <v>21545461937</v>
      </c>
      <c r="W252" s="232"/>
      <c r="X252" s="222">
        <f>V252/درآمدها!$J$6</f>
        <v>2.2239652389483551E-3</v>
      </c>
    </row>
    <row r="253" spans="2:24">
      <c r="B253" s="233" t="s">
        <v>310</v>
      </c>
      <c r="D253" s="229">
        <v>7495549</v>
      </c>
      <c r="E253" s="229"/>
      <c r="F253" s="229">
        <v>27665526871</v>
      </c>
      <c r="G253" s="229"/>
      <c r="H253" s="230">
        <v>13977983112</v>
      </c>
      <c r="I253" s="221"/>
      <c r="J253" s="221">
        <v>3126865</v>
      </c>
      <c r="K253" s="221">
        <v>6059618283</v>
      </c>
      <c r="L253" s="221"/>
      <c r="M253" s="231">
        <v>0</v>
      </c>
      <c r="N253" s="231">
        <v>0</v>
      </c>
      <c r="O253" s="221"/>
      <c r="P253" s="221">
        <v>10622414</v>
      </c>
      <c r="Q253" s="221"/>
      <c r="R253" s="221">
        <v>2230</v>
      </c>
      <c r="S253" s="221"/>
      <c r="T253" s="221">
        <v>33725145154</v>
      </c>
      <c r="U253" s="221"/>
      <c r="V253" s="3">
        <v>23547039724</v>
      </c>
      <c r="W253" s="232"/>
      <c r="X253" s="222">
        <f>V253/درآمدها!$J$6</f>
        <v>2.430572061041815E-3</v>
      </c>
    </row>
    <row r="254" spans="2:24">
      <c r="B254" s="136" t="s">
        <v>158</v>
      </c>
      <c r="D254" s="229">
        <v>1036289</v>
      </c>
      <c r="E254" s="229"/>
      <c r="F254" s="229">
        <v>34038549806</v>
      </c>
      <c r="G254" s="229"/>
      <c r="H254" s="230">
        <v>19634145916</v>
      </c>
      <c r="I254" s="221"/>
      <c r="J254" s="221">
        <v>0</v>
      </c>
      <c r="K254" s="221">
        <v>0</v>
      </c>
      <c r="L254" s="221"/>
      <c r="M254" s="231">
        <v>0</v>
      </c>
      <c r="N254" s="231">
        <v>0</v>
      </c>
      <c r="O254" s="221"/>
      <c r="P254" s="221">
        <v>1036289</v>
      </c>
      <c r="Q254" s="221"/>
      <c r="R254" s="221">
        <v>18650</v>
      </c>
      <c r="S254" s="221"/>
      <c r="T254" s="221">
        <v>34038549806</v>
      </c>
      <c r="U254" s="221"/>
      <c r="V254" s="3">
        <v>19211795454</v>
      </c>
      <c r="W254" s="232"/>
      <c r="X254" s="222">
        <f>V254/درآمدها!$J$6</f>
        <v>1.9830795641521191E-3</v>
      </c>
    </row>
    <row r="255" spans="2:24">
      <c r="B255" s="233" t="s">
        <v>177</v>
      </c>
      <c r="D255" s="229">
        <v>16434054</v>
      </c>
      <c r="E255" s="229"/>
      <c r="F255" s="229">
        <v>39337266808</v>
      </c>
      <c r="G255" s="229"/>
      <c r="H255" s="230">
        <v>22544054508</v>
      </c>
      <c r="I255" s="221"/>
      <c r="J255" s="221">
        <v>0</v>
      </c>
      <c r="K255" s="221">
        <v>0</v>
      </c>
      <c r="L255" s="221"/>
      <c r="M255" s="231">
        <v>562813</v>
      </c>
      <c r="N255" s="231">
        <v>874822366</v>
      </c>
      <c r="O255" s="221"/>
      <c r="P255" s="221">
        <v>15871241</v>
      </c>
      <c r="Q255" s="221"/>
      <c r="R255" s="221">
        <v>1607</v>
      </c>
      <c r="S255" s="221"/>
      <c r="T255" s="221">
        <v>37990093120</v>
      </c>
      <c r="U255" s="221"/>
      <c r="V255" s="3">
        <v>25353329038</v>
      </c>
      <c r="W255" s="232"/>
      <c r="X255" s="222">
        <f>V255/درآمدها!$J$6</f>
        <v>2.6170208203010101E-3</v>
      </c>
    </row>
    <row r="256" spans="2:24">
      <c r="B256" s="233" t="s">
        <v>337</v>
      </c>
      <c r="D256" s="229">
        <v>590197</v>
      </c>
      <c r="E256" s="229"/>
      <c r="F256" s="229">
        <v>3441374070</v>
      </c>
      <c r="G256" s="229"/>
      <c r="H256" s="230">
        <v>2968627763</v>
      </c>
      <c r="I256" s="221"/>
      <c r="J256" s="221">
        <v>0</v>
      </c>
      <c r="K256" s="221">
        <v>0</v>
      </c>
      <c r="L256" s="221"/>
      <c r="M256" s="231">
        <v>10106</v>
      </c>
      <c r="N256" s="231">
        <v>51987380</v>
      </c>
      <c r="O256" s="221"/>
      <c r="P256" s="221">
        <v>580091</v>
      </c>
      <c r="Q256" s="221"/>
      <c r="R256" s="221">
        <v>5390</v>
      </c>
      <c r="S256" s="221"/>
      <c r="T256" s="221">
        <v>3382447091</v>
      </c>
      <c r="U256" s="221"/>
      <c r="V256" s="3">
        <v>3108086685</v>
      </c>
      <c r="W256" s="232"/>
      <c r="X256" s="222">
        <f>V256/درآمدها!$J$6</f>
        <v>3.2082286131947718E-4</v>
      </c>
    </row>
    <row r="257" spans="2:24">
      <c r="B257" s="233" t="s">
        <v>280</v>
      </c>
      <c r="D257" s="229">
        <v>3982811</v>
      </c>
      <c r="E257" s="229"/>
      <c r="F257" s="229">
        <v>33607492799</v>
      </c>
      <c r="G257" s="229"/>
      <c r="H257" s="230">
        <v>22685719065</v>
      </c>
      <c r="I257" s="221"/>
      <c r="J257" s="221">
        <v>0</v>
      </c>
      <c r="K257" s="221">
        <v>0</v>
      </c>
      <c r="L257" s="221"/>
      <c r="M257" s="231">
        <v>136398</v>
      </c>
      <c r="N257" s="231">
        <v>780230064</v>
      </c>
      <c r="O257" s="221"/>
      <c r="P257" s="221">
        <v>3846413</v>
      </c>
      <c r="Q257" s="221"/>
      <c r="R257" s="221">
        <v>5860</v>
      </c>
      <c r="S257" s="221"/>
      <c r="T257" s="221">
        <v>32456548202</v>
      </c>
      <c r="U257" s="221"/>
      <c r="V257" s="3">
        <v>22405867303</v>
      </c>
      <c r="W257" s="232"/>
      <c r="X257" s="222">
        <f>V257/درآمدها!$J$6</f>
        <v>2.3127779843415074E-3</v>
      </c>
    </row>
    <row r="258" spans="2:24">
      <c r="B258" s="233" t="s">
        <v>423</v>
      </c>
      <c r="D258" s="229">
        <v>0</v>
      </c>
      <c r="E258" s="229"/>
      <c r="F258" s="229">
        <v>0</v>
      </c>
      <c r="G258" s="229"/>
      <c r="H258" s="230">
        <v>0</v>
      </c>
      <c r="I258" s="221"/>
      <c r="J258" s="221">
        <v>1854159</v>
      </c>
      <c r="K258" s="221">
        <v>2980061178</v>
      </c>
      <c r="L258" s="221"/>
      <c r="M258" s="231">
        <v>63499</v>
      </c>
      <c r="N258" s="231">
        <v>99390548</v>
      </c>
      <c r="O258" s="221"/>
      <c r="P258" s="221">
        <v>1790660</v>
      </c>
      <c r="Q258" s="221"/>
      <c r="R258" s="221">
        <v>1561</v>
      </c>
      <c r="S258" s="221"/>
      <c r="T258" s="221">
        <v>2878003639</v>
      </c>
      <c r="U258" s="221"/>
      <c r="V258" s="3">
        <v>2778588702</v>
      </c>
      <c r="W258" s="232"/>
      <c r="X258" s="222">
        <f>V258/درآمدها!$J$6</f>
        <v>2.868114271419081E-4</v>
      </c>
    </row>
    <row r="259" spans="2:24">
      <c r="B259" s="233" t="s">
        <v>342</v>
      </c>
      <c r="D259" s="229">
        <v>11917377</v>
      </c>
      <c r="E259" s="229"/>
      <c r="F259" s="229">
        <v>22279434548</v>
      </c>
      <c r="G259" s="229"/>
      <c r="H259" s="230">
        <v>20529930100</v>
      </c>
      <c r="I259" s="221"/>
      <c r="J259" s="221">
        <v>0</v>
      </c>
      <c r="K259" s="221">
        <v>0</v>
      </c>
      <c r="L259" s="221"/>
      <c r="M259" s="231">
        <v>408132</v>
      </c>
      <c r="N259" s="231">
        <v>735804674</v>
      </c>
      <c r="O259" s="221"/>
      <c r="P259" s="221">
        <v>11509245</v>
      </c>
      <c r="Q259" s="221"/>
      <c r="R259" s="221">
        <v>1776</v>
      </c>
      <c r="S259" s="221"/>
      <c r="T259" s="221">
        <v>21516435259</v>
      </c>
      <c r="U259" s="221"/>
      <c r="V259" s="3">
        <v>20318798630</v>
      </c>
      <c r="W259" s="232"/>
      <c r="X259" s="222">
        <f>V259/درآمدها!$J$6</f>
        <v>2.0973466237319159E-3</v>
      </c>
    </row>
    <row r="260" spans="2:24">
      <c r="B260" s="136" t="s">
        <v>311</v>
      </c>
      <c r="D260" s="229">
        <v>51463359</v>
      </c>
      <c r="E260" s="229"/>
      <c r="F260" s="229">
        <v>174833093386</v>
      </c>
      <c r="G260" s="229"/>
      <c r="H260" s="230">
        <v>147486069261</v>
      </c>
      <c r="I260" s="221"/>
      <c r="J260" s="221">
        <v>0</v>
      </c>
      <c r="K260" s="221">
        <v>0</v>
      </c>
      <c r="L260" s="221"/>
      <c r="M260" s="231">
        <v>0</v>
      </c>
      <c r="N260" s="231">
        <v>0</v>
      </c>
      <c r="O260" s="221"/>
      <c r="P260" s="221">
        <v>51463359</v>
      </c>
      <c r="Q260" s="221"/>
      <c r="R260" s="221">
        <v>2782</v>
      </c>
      <c r="S260" s="221"/>
      <c r="T260" s="221">
        <v>174833093386</v>
      </c>
      <c r="U260" s="221"/>
      <c r="V260" s="3">
        <v>163805200751</v>
      </c>
      <c r="W260" s="232"/>
      <c r="X260" s="222">
        <f>V260/درآمدها!$J$6</f>
        <v>1.6908297139063607E-2</v>
      </c>
    </row>
    <row r="261" spans="2:24">
      <c r="B261" s="136" t="s">
        <v>117</v>
      </c>
      <c r="D261" s="229">
        <v>2431956</v>
      </c>
      <c r="E261" s="229"/>
      <c r="F261" s="229">
        <v>32635030760</v>
      </c>
      <c r="G261" s="229"/>
      <c r="H261" s="230">
        <v>22313394508</v>
      </c>
      <c r="I261" s="221"/>
      <c r="J261" s="221">
        <v>0</v>
      </c>
      <c r="K261" s="221">
        <v>0</v>
      </c>
      <c r="L261" s="221"/>
      <c r="M261" s="231">
        <v>83286</v>
      </c>
      <c r="N261" s="231">
        <v>851085816</v>
      </c>
      <c r="O261" s="221"/>
      <c r="P261" s="221">
        <v>2348670</v>
      </c>
      <c r="Q261" s="221"/>
      <c r="R261" s="221">
        <v>11560</v>
      </c>
      <c r="S261" s="221"/>
      <c r="T261" s="221">
        <v>31517394926</v>
      </c>
      <c r="U261" s="221"/>
      <c r="V261" s="3">
        <v>26989078983</v>
      </c>
      <c r="W261" s="232"/>
      <c r="X261" s="222">
        <f>V261/درآمدها!$J$6</f>
        <v>2.7858661682415159E-3</v>
      </c>
    </row>
    <row r="262" spans="2:24">
      <c r="B262" s="233" t="s">
        <v>79</v>
      </c>
      <c r="D262" s="229">
        <v>1205655</v>
      </c>
      <c r="E262" s="229"/>
      <c r="F262" s="229">
        <v>40562896205</v>
      </c>
      <c r="G262" s="229"/>
      <c r="H262" s="230">
        <v>43097389448</v>
      </c>
      <c r="I262" s="221"/>
      <c r="J262" s="221">
        <v>0</v>
      </c>
      <c r="K262" s="221">
        <v>0</v>
      </c>
      <c r="L262" s="221"/>
      <c r="M262" s="231">
        <v>41289</v>
      </c>
      <c r="N262" s="231">
        <v>1484361893</v>
      </c>
      <c r="O262" s="221"/>
      <c r="P262" s="221">
        <v>1164366</v>
      </c>
      <c r="Q262" s="221"/>
      <c r="R262" s="221">
        <v>37720</v>
      </c>
      <c r="S262" s="221"/>
      <c r="T262" s="221">
        <v>39173774589</v>
      </c>
      <c r="U262" s="221"/>
      <c r="V262" s="3">
        <v>43658562205</v>
      </c>
      <c r="W262" s="232"/>
      <c r="X262" s="222">
        <f>V262/درآمدها!$J$6</f>
        <v>4.5065232302883736E-3</v>
      </c>
    </row>
    <row r="263" spans="2:24">
      <c r="B263" s="233" t="s">
        <v>141</v>
      </c>
      <c r="D263" s="229">
        <v>4519953</v>
      </c>
      <c r="E263" s="229"/>
      <c r="F263" s="229">
        <v>18974620524</v>
      </c>
      <c r="G263" s="229"/>
      <c r="H263" s="230">
        <v>13169156753</v>
      </c>
      <c r="I263" s="221"/>
      <c r="J263" s="221">
        <v>736957</v>
      </c>
      <c r="K263" s="221">
        <v>0</v>
      </c>
      <c r="L263" s="221"/>
      <c r="M263" s="231">
        <v>154793</v>
      </c>
      <c r="N263" s="231">
        <v>455154655</v>
      </c>
      <c r="O263" s="221"/>
      <c r="P263" s="221">
        <v>5102117</v>
      </c>
      <c r="Q263" s="221"/>
      <c r="R263" s="221">
        <v>2930</v>
      </c>
      <c r="S263" s="221"/>
      <c r="T263" s="221">
        <v>21418526684</v>
      </c>
      <c r="U263" s="221"/>
      <c r="V263" s="3">
        <v>14860255055</v>
      </c>
      <c r="W263" s="232"/>
      <c r="X263" s="222">
        <f>V263/درآمدها!$J$6</f>
        <v>1.533904948562374E-3</v>
      </c>
    </row>
    <row r="264" spans="2:24">
      <c r="B264" s="136" t="s">
        <v>370</v>
      </c>
      <c r="D264" s="229">
        <v>736957</v>
      </c>
      <c r="E264" s="229"/>
      <c r="F264" s="229">
        <v>2356765305</v>
      </c>
      <c r="G264" s="229"/>
      <c r="H264" s="230">
        <v>1366246981</v>
      </c>
      <c r="I264" s="221"/>
      <c r="J264" s="221">
        <v>0</v>
      </c>
      <c r="K264" s="221">
        <v>0</v>
      </c>
      <c r="L264" s="221"/>
      <c r="M264" s="231">
        <v>736957</v>
      </c>
      <c r="N264" s="231">
        <v>0</v>
      </c>
      <c r="O264" s="221"/>
      <c r="P264" s="221">
        <v>0</v>
      </c>
      <c r="Q264" s="221"/>
      <c r="R264" s="221">
        <v>0</v>
      </c>
      <c r="S264" s="221"/>
      <c r="T264" s="221">
        <v>0</v>
      </c>
      <c r="U264" s="221"/>
      <c r="V264" s="3">
        <v>0</v>
      </c>
      <c r="W264" s="232"/>
      <c r="X264" s="222">
        <f>V264/درآمدها!$J$6</f>
        <v>0</v>
      </c>
    </row>
    <row r="265" spans="2:24">
      <c r="B265" s="136" t="s">
        <v>312</v>
      </c>
      <c r="D265" s="229">
        <v>4972284</v>
      </c>
      <c r="E265" s="229"/>
      <c r="F265" s="229">
        <v>32803618164</v>
      </c>
      <c r="G265" s="229"/>
      <c r="H265" s="230">
        <v>21214063726</v>
      </c>
      <c r="I265" s="221"/>
      <c r="J265" s="221">
        <v>0</v>
      </c>
      <c r="K265" s="221">
        <v>0</v>
      </c>
      <c r="L265" s="221"/>
      <c r="M265" s="231">
        <v>170284</v>
      </c>
      <c r="N265" s="231">
        <v>771717564</v>
      </c>
      <c r="O265" s="221"/>
      <c r="P265" s="221">
        <v>4802000</v>
      </c>
      <c r="Q265" s="221"/>
      <c r="R265" s="221">
        <v>4745</v>
      </c>
      <c r="S265" s="221"/>
      <c r="T265" s="221">
        <v>31680204595</v>
      </c>
      <c r="U265" s="221"/>
      <c r="V265" s="3">
        <v>22649916338</v>
      </c>
      <c r="W265" s="232"/>
      <c r="X265" s="222">
        <f>V265/درآمدها!$J$6</f>
        <v>2.3379692089263381E-3</v>
      </c>
    </row>
    <row r="266" spans="2:24">
      <c r="B266" s="233" t="s">
        <v>198</v>
      </c>
      <c r="D266" s="229">
        <v>7829728</v>
      </c>
      <c r="E266" s="229"/>
      <c r="F266" s="229">
        <v>27029129994</v>
      </c>
      <c r="G266" s="229"/>
      <c r="H266" s="230">
        <v>18679538687</v>
      </c>
      <c r="I266" s="221"/>
      <c r="J266" s="221">
        <v>2813292</v>
      </c>
      <c r="K266" s="221">
        <v>6975358914</v>
      </c>
      <c r="L266" s="221"/>
      <c r="M266" s="231">
        <v>0</v>
      </c>
      <c r="N266" s="231">
        <v>0</v>
      </c>
      <c r="O266" s="221"/>
      <c r="P266" s="221">
        <v>10643020</v>
      </c>
      <c r="Q266" s="221"/>
      <c r="R266" s="221">
        <v>2914</v>
      </c>
      <c r="S266" s="221"/>
      <c r="T266" s="221">
        <v>34004488908</v>
      </c>
      <c r="U266" s="221"/>
      <c r="V266" s="3">
        <v>30829228411</v>
      </c>
      <c r="W266" s="232"/>
      <c r="X266" s="222">
        <f>V266/درآمدها!$J$6</f>
        <v>3.1822539953028175E-3</v>
      </c>
    </row>
    <row r="267" spans="2:24">
      <c r="B267" s="233" t="s">
        <v>166</v>
      </c>
      <c r="D267" s="229">
        <v>1221449</v>
      </c>
      <c r="E267" s="229"/>
      <c r="F267" s="229">
        <v>69906617737</v>
      </c>
      <c r="G267" s="229"/>
      <c r="H267" s="230">
        <v>78217564404</v>
      </c>
      <c r="I267" s="221"/>
      <c r="J267" s="221">
        <v>450000</v>
      </c>
      <c r="K267" s="221">
        <v>29502352800</v>
      </c>
      <c r="L267" s="221"/>
      <c r="M267" s="231">
        <v>0</v>
      </c>
      <c r="N267" s="231">
        <v>0</v>
      </c>
      <c r="O267" s="221"/>
      <c r="P267" s="221">
        <v>1671449</v>
      </c>
      <c r="Q267" s="221"/>
      <c r="R267" s="221">
        <v>68210</v>
      </c>
      <c r="S267" s="221"/>
      <c r="T267" s="221">
        <v>99408970537</v>
      </c>
      <c r="U267" s="221"/>
      <c r="V267" s="3">
        <v>113331179551</v>
      </c>
      <c r="W267" s="232"/>
      <c r="X267" s="222">
        <f>V267/درآمدها!$J$6</f>
        <v>1.169826873739953E-2</v>
      </c>
    </row>
    <row r="268" spans="2:24">
      <c r="B268" s="233" t="s">
        <v>191</v>
      </c>
      <c r="D268" s="229">
        <v>3585269</v>
      </c>
      <c r="E268" s="229"/>
      <c r="F268" s="229">
        <v>38595797957</v>
      </c>
      <c r="G268" s="229"/>
      <c r="H268" s="230">
        <v>28440214466</v>
      </c>
      <c r="I268" s="221"/>
      <c r="J268" s="221">
        <v>0</v>
      </c>
      <c r="K268" s="221">
        <v>0</v>
      </c>
      <c r="L268" s="221"/>
      <c r="M268" s="231">
        <v>0</v>
      </c>
      <c r="N268" s="231">
        <v>0</v>
      </c>
      <c r="O268" s="221"/>
      <c r="P268" s="221">
        <v>3585269</v>
      </c>
      <c r="Q268" s="221"/>
      <c r="R268" s="221">
        <v>8700</v>
      </c>
      <c r="S268" s="221"/>
      <c r="T268" s="221">
        <v>38595797957</v>
      </c>
      <c r="U268" s="221"/>
      <c r="V268" s="3">
        <v>31006248853</v>
      </c>
      <c r="W268" s="232"/>
      <c r="X268" s="222">
        <f>V268/درآمدها!$J$6</f>
        <v>3.200526395808429E-3</v>
      </c>
    </row>
    <row r="269" spans="2:24">
      <c r="B269" s="136" t="s">
        <v>313</v>
      </c>
      <c r="D269" s="229">
        <v>439949</v>
      </c>
      <c r="E269" s="229"/>
      <c r="F269" s="229">
        <v>3400502400</v>
      </c>
      <c r="G269" s="229"/>
      <c r="H269" s="230">
        <v>2733320650</v>
      </c>
      <c r="I269" s="221"/>
      <c r="J269" s="221">
        <v>0</v>
      </c>
      <c r="K269" s="221">
        <v>0</v>
      </c>
      <c r="L269" s="221"/>
      <c r="M269" s="231">
        <v>0</v>
      </c>
      <c r="N269" s="231">
        <v>0</v>
      </c>
      <c r="O269" s="221"/>
      <c r="P269" s="221">
        <v>439949</v>
      </c>
      <c r="Q269" s="221"/>
      <c r="R269" s="221">
        <v>6170</v>
      </c>
      <c r="S269" s="221"/>
      <c r="T269" s="221">
        <v>3400502400</v>
      </c>
      <c r="U269" s="221"/>
      <c r="V269" s="3">
        <v>2698334146</v>
      </c>
      <c r="W269" s="232"/>
      <c r="X269" s="222">
        <f>V269/درآمدها!$J$6</f>
        <v>2.7852739297577474E-4</v>
      </c>
    </row>
    <row r="270" spans="2:24">
      <c r="B270" s="233" t="s">
        <v>314</v>
      </c>
      <c r="D270" s="229">
        <v>8127025</v>
      </c>
      <c r="E270" s="229"/>
      <c r="F270" s="229">
        <v>14475161007</v>
      </c>
      <c r="G270" s="229"/>
      <c r="H270" s="230">
        <v>8312950611</v>
      </c>
      <c r="I270" s="221"/>
      <c r="J270" s="221">
        <v>10450911</v>
      </c>
      <c r="K270" s="221">
        <v>11412469027</v>
      </c>
      <c r="L270" s="221"/>
      <c r="M270" s="231">
        <v>0</v>
      </c>
      <c r="N270" s="231">
        <v>0</v>
      </c>
      <c r="O270" s="221"/>
      <c r="P270" s="221">
        <v>18577936</v>
      </c>
      <c r="Q270" s="221"/>
      <c r="R270" s="221">
        <v>1138</v>
      </c>
      <c r="S270" s="221"/>
      <c r="T270" s="221">
        <v>25887630034</v>
      </c>
      <c r="U270" s="221"/>
      <c r="V270" s="3">
        <v>21015898109</v>
      </c>
      <c r="W270" s="232"/>
      <c r="X270" s="222">
        <f>V270/درآمدها!$J$6</f>
        <v>2.1693026121399729E-3</v>
      </c>
    </row>
    <row r="271" spans="2:24">
      <c r="B271" s="233" t="s">
        <v>315</v>
      </c>
      <c r="D271" s="229">
        <v>15748880</v>
      </c>
      <c r="E271" s="229"/>
      <c r="F271" s="229">
        <v>24281340548</v>
      </c>
      <c r="G271" s="229"/>
      <c r="H271" s="230">
        <v>15263794813</v>
      </c>
      <c r="I271" s="221"/>
      <c r="J271" s="221">
        <v>2038729</v>
      </c>
      <c r="K271" s="221">
        <v>2205322887</v>
      </c>
      <c r="L271" s="221"/>
      <c r="M271" s="231">
        <v>0</v>
      </c>
      <c r="N271" s="231">
        <v>0</v>
      </c>
      <c r="O271" s="221"/>
      <c r="P271" s="221">
        <v>17787609</v>
      </c>
      <c r="Q271" s="221"/>
      <c r="R271" s="221">
        <v>1098</v>
      </c>
      <c r="S271" s="221"/>
      <c r="T271" s="221">
        <v>26486663435</v>
      </c>
      <c r="U271" s="221"/>
      <c r="V271" s="3">
        <v>19414586459</v>
      </c>
      <c r="W271" s="232"/>
      <c r="X271" s="222">
        <f>V271/درآمدها!$J$6</f>
        <v>2.0040120531936698E-3</v>
      </c>
    </row>
    <row r="272" spans="2:24">
      <c r="B272" s="136" t="s">
        <v>365</v>
      </c>
      <c r="D272" s="229">
        <v>917881</v>
      </c>
      <c r="E272" s="229"/>
      <c r="F272" s="229">
        <v>11073397519</v>
      </c>
      <c r="G272" s="229"/>
      <c r="H272" s="230">
        <v>8914339575</v>
      </c>
      <c r="I272" s="221"/>
      <c r="J272" s="221">
        <v>181566</v>
      </c>
      <c r="K272" s="221">
        <v>2014884382</v>
      </c>
      <c r="L272" s="221"/>
      <c r="M272" s="231">
        <v>0</v>
      </c>
      <c r="N272" s="231">
        <v>0</v>
      </c>
      <c r="O272" s="221"/>
      <c r="P272" s="221">
        <v>1099447</v>
      </c>
      <c r="Q272" s="221"/>
      <c r="R272" s="221">
        <v>11120</v>
      </c>
      <c r="S272" s="221"/>
      <c r="T272" s="221">
        <v>13088281901</v>
      </c>
      <c r="U272" s="221"/>
      <c r="V272" s="3">
        <v>12153106831</v>
      </c>
      <c r="W272" s="232"/>
      <c r="X272" s="222">
        <f>V272/درآمدها!$J$6</f>
        <v>1.2544677490044663E-3</v>
      </c>
    </row>
    <row r="273" spans="2:24">
      <c r="B273" s="233" t="s">
        <v>333</v>
      </c>
      <c r="D273" s="229">
        <v>9316956</v>
      </c>
      <c r="E273" s="229"/>
      <c r="F273" s="229">
        <v>32000405496</v>
      </c>
      <c r="G273" s="229"/>
      <c r="H273" s="230">
        <v>26089702159</v>
      </c>
      <c r="I273" s="221"/>
      <c r="J273" s="221">
        <v>0</v>
      </c>
      <c r="K273" s="221">
        <v>0</v>
      </c>
      <c r="L273" s="221"/>
      <c r="M273" s="231">
        <v>0</v>
      </c>
      <c r="N273" s="231">
        <v>0</v>
      </c>
      <c r="O273" s="221"/>
      <c r="P273" s="221">
        <v>9316956</v>
      </c>
      <c r="Q273" s="221"/>
      <c r="R273" s="221">
        <v>2526</v>
      </c>
      <c r="S273" s="221"/>
      <c r="T273" s="221">
        <v>32000405496</v>
      </c>
      <c r="U273" s="221"/>
      <c r="V273" s="3">
        <v>23394599807</v>
      </c>
      <c r="W273" s="232"/>
      <c r="X273" s="222">
        <f>V273/درآمدها!$J$6</f>
        <v>2.4148369109936291E-3</v>
      </c>
    </row>
    <row r="274" spans="2:24">
      <c r="B274" s="136" t="s">
        <v>316</v>
      </c>
      <c r="D274" s="229">
        <v>3366431</v>
      </c>
      <c r="E274" s="229"/>
      <c r="F274" s="229">
        <v>16355794404</v>
      </c>
      <c r="G274" s="229"/>
      <c r="H274" s="230">
        <v>16989676537</v>
      </c>
      <c r="I274" s="221"/>
      <c r="J274" s="221">
        <v>0</v>
      </c>
      <c r="K274" s="221">
        <v>0</v>
      </c>
      <c r="L274" s="221"/>
      <c r="M274" s="231">
        <v>168991</v>
      </c>
      <c r="N274" s="231">
        <v>1017096471</v>
      </c>
      <c r="O274" s="221"/>
      <c r="P274" s="221">
        <v>3197440</v>
      </c>
      <c r="Q274" s="221"/>
      <c r="R274" s="221">
        <v>6270</v>
      </c>
      <c r="S274" s="221"/>
      <c r="T274" s="221">
        <v>15534752163</v>
      </c>
      <c r="U274" s="221"/>
      <c r="V274" s="3">
        <v>19928663508</v>
      </c>
      <c r="W274" s="232"/>
      <c r="X274" s="222">
        <f>V274/درآمدها!$J$6</f>
        <v>2.0570761040114328E-3</v>
      </c>
    </row>
    <row r="275" spans="2:24">
      <c r="B275" s="136" t="s">
        <v>349</v>
      </c>
      <c r="D275" s="229">
        <v>594638</v>
      </c>
      <c r="E275" s="229"/>
      <c r="F275" s="229">
        <v>2811588561</v>
      </c>
      <c r="G275" s="229"/>
      <c r="H275" s="230">
        <v>1610156143</v>
      </c>
      <c r="I275" s="221"/>
      <c r="J275" s="221">
        <v>7293720</v>
      </c>
      <c r="K275" s="221">
        <v>21179723832</v>
      </c>
      <c r="L275" s="221"/>
      <c r="M275" s="231">
        <v>0</v>
      </c>
      <c r="N275" s="231">
        <v>0</v>
      </c>
      <c r="O275" s="221"/>
      <c r="P275" s="221">
        <v>7888358</v>
      </c>
      <c r="Q275" s="221"/>
      <c r="R275" s="221">
        <v>2990</v>
      </c>
      <c r="S275" s="221"/>
      <c r="T275" s="221">
        <v>23991312393</v>
      </c>
      <c r="U275" s="221"/>
      <c r="V275" s="3">
        <v>23445852590</v>
      </c>
      <c r="W275" s="232"/>
      <c r="X275" s="222">
        <f>V275/درآمدها!$J$6</f>
        <v>2.4201273247301579E-3</v>
      </c>
    </row>
    <row r="276" spans="2:24">
      <c r="B276" s="233" t="s">
        <v>143</v>
      </c>
      <c r="D276" s="229">
        <v>32212112</v>
      </c>
      <c r="E276" s="229"/>
      <c r="F276" s="229">
        <v>41556007535</v>
      </c>
      <c r="G276" s="229"/>
      <c r="H276" s="230">
        <v>22702499006</v>
      </c>
      <c r="I276" s="221"/>
      <c r="J276" s="221">
        <v>0</v>
      </c>
      <c r="K276" s="221">
        <v>0</v>
      </c>
      <c r="L276" s="221"/>
      <c r="M276" s="231">
        <v>1103161</v>
      </c>
      <c r="N276" s="231">
        <v>910175689</v>
      </c>
      <c r="O276" s="221"/>
      <c r="P276" s="221">
        <v>31108951</v>
      </c>
      <c r="Q276" s="221"/>
      <c r="R276" s="221">
        <v>833</v>
      </c>
      <c r="S276" s="221"/>
      <c r="T276" s="221">
        <v>40132848233</v>
      </c>
      <c r="U276" s="221"/>
      <c r="V276" s="3">
        <v>25759569338</v>
      </c>
      <c r="W276" s="232"/>
      <c r="X276" s="222">
        <f>V276/درآمدها!$J$6</f>
        <v>2.6589537483812588E-3</v>
      </c>
    </row>
    <row r="277" spans="2:24">
      <c r="B277" s="136" t="s">
        <v>86</v>
      </c>
      <c r="D277" s="229">
        <v>7903475</v>
      </c>
      <c r="E277" s="229"/>
      <c r="F277" s="229">
        <v>25250015168</v>
      </c>
      <c r="G277" s="229"/>
      <c r="H277" s="230">
        <v>19963237737</v>
      </c>
      <c r="I277" s="221"/>
      <c r="J277" s="221">
        <v>0</v>
      </c>
      <c r="K277" s="221">
        <v>0</v>
      </c>
      <c r="L277" s="221"/>
      <c r="M277" s="231">
        <v>937328</v>
      </c>
      <c r="N277" s="231">
        <v>2974640750</v>
      </c>
      <c r="O277" s="221"/>
      <c r="P277" s="221">
        <v>6966147</v>
      </c>
      <c r="Q277" s="221"/>
      <c r="R277" s="221">
        <v>3172</v>
      </c>
      <c r="S277" s="221"/>
      <c r="T277" s="221">
        <v>22255440476</v>
      </c>
      <c r="U277" s="221"/>
      <c r="V277" s="3">
        <v>21965143409</v>
      </c>
      <c r="W277" s="232"/>
      <c r="X277" s="222">
        <f>V277/درآمدها!$J$6</f>
        <v>2.2672855914145891E-3</v>
      </c>
    </row>
    <row r="278" spans="2:24">
      <c r="B278" s="136" t="s">
        <v>335</v>
      </c>
      <c r="D278" s="229">
        <v>2074675</v>
      </c>
      <c r="E278" s="229"/>
      <c r="F278" s="229">
        <v>5858365296</v>
      </c>
      <c r="G278" s="229"/>
      <c r="H278" s="230">
        <v>4759859222</v>
      </c>
      <c r="I278" s="221"/>
      <c r="J278" s="221">
        <v>0</v>
      </c>
      <c r="K278" s="221">
        <v>0</v>
      </c>
      <c r="L278" s="221"/>
      <c r="M278" s="231">
        <v>0</v>
      </c>
      <c r="N278" s="231">
        <v>0</v>
      </c>
      <c r="O278" s="221"/>
      <c r="P278" s="221">
        <v>2074675</v>
      </c>
      <c r="Q278" s="221"/>
      <c r="R278" s="221">
        <v>2137</v>
      </c>
      <c r="S278" s="221"/>
      <c r="T278" s="221">
        <v>5858365296</v>
      </c>
      <c r="U278" s="221"/>
      <c r="V278" s="3">
        <v>4407200674</v>
      </c>
      <c r="W278" s="232"/>
      <c r="X278" s="222">
        <f>V278/درآمدها!$J$6</f>
        <v>4.5491997937689704E-4</v>
      </c>
    </row>
    <row r="279" spans="2:24">
      <c r="B279" s="233" t="s">
        <v>128</v>
      </c>
      <c r="D279" s="229">
        <v>3772544</v>
      </c>
      <c r="E279" s="229"/>
      <c r="F279" s="229">
        <v>14425268329</v>
      </c>
      <c r="G279" s="229"/>
      <c r="H279" s="230">
        <v>10976534984</v>
      </c>
      <c r="I279" s="221"/>
      <c r="J279" s="221">
        <v>0</v>
      </c>
      <c r="K279" s="221">
        <v>0</v>
      </c>
      <c r="L279" s="221"/>
      <c r="M279" s="231">
        <v>0</v>
      </c>
      <c r="N279" s="231">
        <v>0</v>
      </c>
      <c r="O279" s="221"/>
      <c r="P279" s="221">
        <v>3772544</v>
      </c>
      <c r="Q279" s="221"/>
      <c r="R279" s="221">
        <v>3181</v>
      </c>
      <c r="S279" s="221"/>
      <c r="T279" s="221">
        <v>14425268329</v>
      </c>
      <c r="U279" s="221"/>
      <c r="V279" s="3">
        <v>11929059717</v>
      </c>
      <c r="W279" s="232"/>
      <c r="X279" s="222">
        <f>V279/درآمدها!$J$6</f>
        <v>1.2313411623070135E-3</v>
      </c>
    </row>
    <row r="280" spans="2:24">
      <c r="B280" s="233" t="s">
        <v>110</v>
      </c>
      <c r="D280" s="229">
        <v>21766789</v>
      </c>
      <c r="E280" s="229"/>
      <c r="F280" s="229">
        <v>41972063678</v>
      </c>
      <c r="G280" s="229"/>
      <c r="H280" s="230">
        <v>23801004269</v>
      </c>
      <c r="I280" s="221"/>
      <c r="J280" s="221">
        <v>0</v>
      </c>
      <c r="K280" s="221">
        <v>0</v>
      </c>
      <c r="L280" s="221"/>
      <c r="M280" s="231">
        <v>0</v>
      </c>
      <c r="N280" s="231">
        <v>0</v>
      </c>
      <c r="O280" s="221"/>
      <c r="P280" s="221">
        <v>21766789</v>
      </c>
      <c r="Q280" s="221"/>
      <c r="R280" s="221">
        <v>1357</v>
      </c>
      <c r="S280" s="221"/>
      <c r="T280" s="221">
        <v>41972063678</v>
      </c>
      <c r="U280" s="221"/>
      <c r="V280" s="3">
        <v>29361784358</v>
      </c>
      <c r="W280" s="232"/>
      <c r="X280" s="222">
        <f>V280/درآمدها!$J$6</f>
        <v>3.0307815147630054E-3</v>
      </c>
    </row>
    <row r="281" spans="2:24">
      <c r="B281" s="233" t="s">
        <v>155</v>
      </c>
      <c r="D281" s="229">
        <v>17276537</v>
      </c>
      <c r="E281" s="229"/>
      <c r="F281" s="229">
        <v>171763457576</v>
      </c>
      <c r="G281" s="229"/>
      <c r="H281" s="230">
        <v>122277040229</v>
      </c>
      <c r="I281" s="221"/>
      <c r="J281" s="221">
        <v>0</v>
      </c>
      <c r="K281" s="221">
        <v>0</v>
      </c>
      <c r="L281" s="221"/>
      <c r="M281" s="231">
        <v>0</v>
      </c>
      <c r="N281" s="231">
        <v>0</v>
      </c>
      <c r="O281" s="221"/>
      <c r="P281" s="221">
        <v>17276537</v>
      </c>
      <c r="Q281" s="221"/>
      <c r="R281" s="221">
        <v>7830</v>
      </c>
      <c r="S281" s="221"/>
      <c r="T281" s="221">
        <v>171763457576</v>
      </c>
      <c r="U281" s="221"/>
      <c r="V281" s="3">
        <v>134470396769</v>
      </c>
      <c r="W281" s="232"/>
      <c r="X281" s="222">
        <f>V281/درآمدها!$J$6</f>
        <v>1.3880300592129708E-2</v>
      </c>
    </row>
    <row r="282" spans="2:24">
      <c r="B282" s="233" t="s">
        <v>424</v>
      </c>
      <c r="D282" s="229">
        <v>0</v>
      </c>
      <c r="E282" s="229"/>
      <c r="F282" s="229">
        <v>0</v>
      </c>
      <c r="G282" s="229"/>
      <c r="H282" s="230">
        <v>0</v>
      </c>
      <c r="I282" s="221"/>
      <c r="J282" s="221">
        <v>496102</v>
      </c>
      <c r="K282" s="221">
        <v>10086870117</v>
      </c>
      <c r="L282" s="221"/>
      <c r="M282" s="231">
        <v>0</v>
      </c>
      <c r="N282" s="231">
        <v>0</v>
      </c>
      <c r="O282" s="221"/>
      <c r="P282" s="221">
        <v>496102</v>
      </c>
      <c r="Q282" s="221"/>
      <c r="R282" s="221">
        <v>21110</v>
      </c>
      <c r="S282" s="221"/>
      <c r="T282" s="221">
        <v>10086870117</v>
      </c>
      <c r="U282" s="221"/>
      <c r="V282" s="3">
        <v>10410400579</v>
      </c>
      <c r="W282" s="232"/>
      <c r="X282" s="222">
        <f>V282/درآمدها!$J$6</f>
        <v>1.0745821592928711E-3</v>
      </c>
    </row>
    <row r="283" spans="2:24">
      <c r="B283" s="233" t="s">
        <v>234</v>
      </c>
      <c r="D283" s="229">
        <v>2609870</v>
      </c>
      <c r="E283" s="229"/>
      <c r="F283" s="229">
        <v>26786413938</v>
      </c>
      <c r="G283" s="229"/>
      <c r="H283" s="230">
        <v>18912747888</v>
      </c>
      <c r="I283" s="221"/>
      <c r="J283" s="221">
        <v>0</v>
      </c>
      <c r="K283" s="221">
        <v>0</v>
      </c>
      <c r="L283" s="221"/>
      <c r="M283" s="231">
        <v>89379</v>
      </c>
      <c r="N283" s="231">
        <v>741874087</v>
      </c>
      <c r="O283" s="221"/>
      <c r="P283" s="221">
        <v>2520491</v>
      </c>
      <c r="Q283" s="221"/>
      <c r="R283" s="221">
        <v>8210</v>
      </c>
      <c r="S283" s="221"/>
      <c r="T283" s="221">
        <v>25869072120</v>
      </c>
      <c r="U283" s="221"/>
      <c r="V283" s="3">
        <v>20570106390</v>
      </c>
      <c r="W283" s="232"/>
      <c r="X283" s="222">
        <f>V283/درآمدها!$J$6</f>
        <v>2.1232871082827801E-3</v>
      </c>
    </row>
    <row r="284" spans="2:24">
      <c r="B284" s="136" t="s">
        <v>85</v>
      </c>
      <c r="D284" s="229">
        <v>1379753</v>
      </c>
      <c r="E284" s="229"/>
      <c r="F284" s="229">
        <v>31128240409</v>
      </c>
      <c r="G284" s="229"/>
      <c r="H284" s="230">
        <v>17295163156</v>
      </c>
      <c r="I284" s="221"/>
      <c r="J284" s="221">
        <v>218168</v>
      </c>
      <c r="K284" s="221">
        <v>3074656062</v>
      </c>
      <c r="L284" s="221"/>
      <c r="M284" s="231">
        <v>0</v>
      </c>
      <c r="N284" s="231">
        <v>0</v>
      </c>
      <c r="O284" s="221"/>
      <c r="P284" s="221">
        <v>1597921</v>
      </c>
      <c r="Q284" s="221"/>
      <c r="R284" s="221">
        <v>14240</v>
      </c>
      <c r="S284" s="221"/>
      <c r="T284" s="221">
        <v>34202896471</v>
      </c>
      <c r="U284" s="221"/>
      <c r="V284" s="3">
        <v>22619006393</v>
      </c>
      <c r="W284" s="232"/>
      <c r="X284" s="222">
        <f>V284/درآمدها!$J$6</f>
        <v>2.3347786232049083E-3</v>
      </c>
    </row>
    <row r="285" spans="2:24">
      <c r="B285" s="136" t="s">
        <v>159</v>
      </c>
      <c r="D285" s="229">
        <v>21863443</v>
      </c>
      <c r="E285" s="229"/>
      <c r="F285" s="229">
        <v>100702649602</v>
      </c>
      <c r="G285" s="229"/>
      <c r="H285" s="230">
        <v>105037307202</v>
      </c>
      <c r="I285" s="221"/>
      <c r="J285" s="221">
        <v>0</v>
      </c>
      <c r="K285" s="221">
        <v>0</v>
      </c>
      <c r="L285" s="221"/>
      <c r="M285" s="231">
        <v>2018563</v>
      </c>
      <c r="N285" s="231">
        <v>9897891197</v>
      </c>
      <c r="O285" s="221"/>
      <c r="P285" s="221">
        <v>19844880</v>
      </c>
      <c r="Q285" s="221"/>
      <c r="R285" s="221">
        <v>5030</v>
      </c>
      <c r="S285" s="221"/>
      <c r="T285" s="221">
        <v>91405182479</v>
      </c>
      <c r="U285" s="221"/>
      <c r="V285" s="3">
        <v>99225818912</v>
      </c>
      <c r="W285" s="232"/>
      <c r="X285" s="222">
        <f>V285/درآمدها!$J$6</f>
        <v>1.0242285485070418E-2</v>
      </c>
    </row>
    <row r="286" spans="2:24">
      <c r="B286" s="233" t="s">
        <v>339</v>
      </c>
      <c r="D286" s="229">
        <v>649950</v>
      </c>
      <c r="E286" s="229"/>
      <c r="F286" s="229">
        <v>21793530644</v>
      </c>
      <c r="G286" s="229"/>
      <c r="H286" s="230">
        <v>12559849587</v>
      </c>
      <c r="I286" s="221"/>
      <c r="J286" s="221">
        <v>386903</v>
      </c>
      <c r="K286" s="221">
        <v>8138500643</v>
      </c>
      <c r="L286" s="221"/>
      <c r="M286" s="231">
        <v>0</v>
      </c>
      <c r="N286" s="231">
        <v>0</v>
      </c>
      <c r="O286" s="221"/>
      <c r="P286" s="221">
        <v>1036853</v>
      </c>
      <c r="Q286" s="221"/>
      <c r="R286" s="221">
        <v>22850</v>
      </c>
      <c r="S286" s="221"/>
      <c r="T286" s="221">
        <v>29932031287</v>
      </c>
      <c r="U286" s="221"/>
      <c r="V286" s="3">
        <v>23551123112</v>
      </c>
      <c r="W286" s="232"/>
      <c r="X286" s="222">
        <f>V286/درآمدها!$J$6</f>
        <v>2.4309935564358655E-3</v>
      </c>
    </row>
    <row r="287" spans="2:24">
      <c r="B287" s="136" t="s">
        <v>273</v>
      </c>
      <c r="D287" s="229">
        <v>3220153</v>
      </c>
      <c r="E287" s="229"/>
      <c r="F287" s="229">
        <v>27107785560</v>
      </c>
      <c r="G287" s="229"/>
      <c r="H287" s="230">
        <v>16036975385</v>
      </c>
      <c r="I287" s="221"/>
      <c r="J287" s="221">
        <v>938001</v>
      </c>
      <c r="K287" s="221">
        <v>5146056572</v>
      </c>
      <c r="L287" s="221"/>
      <c r="M287" s="231">
        <v>0</v>
      </c>
      <c r="N287" s="231">
        <v>0</v>
      </c>
      <c r="O287" s="221"/>
      <c r="P287" s="221">
        <v>4158154</v>
      </c>
      <c r="Q287" s="221"/>
      <c r="R287" s="221">
        <v>5770</v>
      </c>
      <c r="S287" s="221"/>
      <c r="T287" s="221">
        <v>32253842132</v>
      </c>
      <c r="U287" s="221"/>
      <c r="V287" s="3">
        <v>23849792920</v>
      </c>
      <c r="W287" s="232"/>
      <c r="X287" s="222">
        <f>V287/درآمدها!$J$6</f>
        <v>2.461822845353301E-3</v>
      </c>
    </row>
    <row r="288" spans="2:24">
      <c r="B288" s="136" t="s">
        <v>84</v>
      </c>
      <c r="D288" s="229">
        <v>1455065</v>
      </c>
      <c r="E288" s="229"/>
      <c r="F288" s="229">
        <v>29203641267</v>
      </c>
      <c r="G288" s="229"/>
      <c r="H288" s="230">
        <v>32992551960</v>
      </c>
      <c r="I288" s="221"/>
      <c r="J288" s="221">
        <v>0</v>
      </c>
      <c r="K288" s="221">
        <v>0</v>
      </c>
      <c r="L288" s="221"/>
      <c r="M288" s="231">
        <v>49831</v>
      </c>
      <c r="N288" s="231">
        <v>1212640628</v>
      </c>
      <c r="O288" s="221"/>
      <c r="P288" s="221">
        <v>1405234</v>
      </c>
      <c r="Q288" s="221"/>
      <c r="R288" s="221">
        <v>25350</v>
      </c>
      <c r="S288" s="221"/>
      <c r="T288" s="221">
        <v>28203516429</v>
      </c>
      <c r="U288" s="221"/>
      <c r="V288" s="3">
        <v>35410726946</v>
      </c>
      <c r="W288" s="232"/>
      <c r="X288" s="222">
        <f>V288/درآمدها!$J$6</f>
        <v>3.655165344984074E-3</v>
      </c>
    </row>
    <row r="289" spans="2:24">
      <c r="B289" s="136" t="s">
        <v>338</v>
      </c>
      <c r="D289" s="229">
        <v>106674</v>
      </c>
      <c r="E289" s="229"/>
      <c r="F289" s="229">
        <v>8058067323</v>
      </c>
      <c r="G289" s="229"/>
      <c r="H289" s="230">
        <v>5111093767</v>
      </c>
      <c r="I289" s="221"/>
      <c r="J289" s="221">
        <v>351028</v>
      </c>
      <c r="K289" s="221">
        <v>17828863878</v>
      </c>
      <c r="L289" s="221"/>
      <c r="M289" s="231">
        <v>0</v>
      </c>
      <c r="N289" s="231">
        <v>0</v>
      </c>
      <c r="O289" s="221"/>
      <c r="P289" s="221">
        <v>457702</v>
      </c>
      <c r="Q289" s="221"/>
      <c r="R289" s="221">
        <v>55790</v>
      </c>
      <c r="S289" s="221"/>
      <c r="T289" s="221">
        <v>25886931201</v>
      </c>
      <c r="U289" s="221"/>
      <c r="V289" s="3">
        <v>25383260177</v>
      </c>
      <c r="W289" s="232"/>
      <c r="X289" s="222">
        <f>V289/درآمدها!$J$6</f>
        <v>2.6201103717291845E-3</v>
      </c>
    </row>
    <row r="290" spans="2:24">
      <c r="B290" s="136" t="s">
        <v>274</v>
      </c>
      <c r="D290" s="229">
        <v>473606</v>
      </c>
      <c r="E290" s="229"/>
      <c r="F290" s="229">
        <v>17217372637</v>
      </c>
      <c r="G290" s="229"/>
      <c r="H290" s="230">
        <v>16100951119</v>
      </c>
      <c r="I290" s="221"/>
      <c r="J290" s="221">
        <v>1211980</v>
      </c>
      <c r="K290" s="221">
        <v>47119113048</v>
      </c>
      <c r="L290" s="221"/>
      <c r="M290" s="231">
        <v>0</v>
      </c>
      <c r="N290" s="231">
        <v>0</v>
      </c>
      <c r="O290" s="221"/>
      <c r="P290" s="221">
        <v>1685586</v>
      </c>
      <c r="Q290" s="221"/>
      <c r="R290" s="221">
        <v>38650</v>
      </c>
      <c r="S290" s="221"/>
      <c r="T290" s="221">
        <v>64336485685</v>
      </c>
      <c r="U290" s="221"/>
      <c r="V290" s="3">
        <v>64760268906</v>
      </c>
      <c r="W290" s="232"/>
      <c r="X290" s="222">
        <f>V290/درآمدها!$J$6</f>
        <v>6.6846831751868237E-3</v>
      </c>
    </row>
    <row r="291" spans="2:24">
      <c r="B291" s="136" t="s">
        <v>317</v>
      </c>
      <c r="D291" s="229">
        <v>9408566</v>
      </c>
      <c r="E291" s="229"/>
      <c r="F291" s="229">
        <v>19349526880</v>
      </c>
      <c r="G291" s="229"/>
      <c r="H291" s="230">
        <v>13243260410</v>
      </c>
      <c r="I291" s="221"/>
      <c r="J291" s="221">
        <v>5531419</v>
      </c>
      <c r="K291" s="221">
        <v>8139986808</v>
      </c>
      <c r="L291" s="221"/>
      <c r="M291" s="231">
        <v>0</v>
      </c>
      <c r="N291" s="231">
        <v>0</v>
      </c>
      <c r="O291" s="221"/>
      <c r="P291" s="221">
        <v>14939985</v>
      </c>
      <c r="Q291" s="221"/>
      <c r="R291" s="221">
        <v>1633</v>
      </c>
      <c r="S291" s="221"/>
      <c r="T291" s="221">
        <v>27489513688</v>
      </c>
      <c r="U291" s="221"/>
      <c r="V291" s="3">
        <v>24251833387</v>
      </c>
      <c r="W291" s="232"/>
      <c r="X291" s="222">
        <f>V291/درآمدها!$J$6</f>
        <v>2.5033222583560498E-3</v>
      </c>
    </row>
    <row r="292" spans="2:24">
      <c r="B292" s="233" t="s">
        <v>103</v>
      </c>
      <c r="D292" s="229">
        <v>396211</v>
      </c>
      <c r="E292" s="229"/>
      <c r="F292" s="229">
        <v>17988120133</v>
      </c>
      <c r="G292" s="229"/>
      <c r="H292" s="230">
        <v>23883278943</v>
      </c>
      <c r="I292" s="221"/>
      <c r="J292" s="221">
        <v>0</v>
      </c>
      <c r="K292" s="221">
        <v>0</v>
      </c>
      <c r="L292" s="221"/>
      <c r="M292" s="231">
        <v>13568</v>
      </c>
      <c r="N292" s="231">
        <v>834316259</v>
      </c>
      <c r="O292" s="221"/>
      <c r="P292" s="221">
        <v>382643</v>
      </c>
      <c r="Q292" s="221"/>
      <c r="R292" s="221">
        <v>62800</v>
      </c>
      <c r="S292" s="221"/>
      <c r="T292" s="221">
        <v>17372128114</v>
      </c>
      <c r="U292" s="221"/>
      <c r="V292" s="3">
        <v>23887002020</v>
      </c>
      <c r="W292" s="232"/>
      <c r="X292" s="222">
        <f>V292/درآمدها!$J$6</f>
        <v>2.4656636423255138E-3</v>
      </c>
    </row>
    <row r="293" spans="2:24">
      <c r="B293" s="233" t="s">
        <v>142</v>
      </c>
      <c r="D293" s="229">
        <v>21986789</v>
      </c>
      <c r="E293" s="229"/>
      <c r="F293" s="229">
        <v>95123225011</v>
      </c>
      <c r="G293" s="229"/>
      <c r="H293" s="230">
        <v>76692590330</v>
      </c>
      <c r="I293" s="221"/>
      <c r="J293" s="221">
        <v>0</v>
      </c>
      <c r="K293" s="221">
        <v>0</v>
      </c>
      <c r="L293" s="221"/>
      <c r="M293" s="231">
        <v>4378440</v>
      </c>
      <c r="N293" s="231">
        <v>16866983187</v>
      </c>
      <c r="O293" s="221"/>
      <c r="P293" s="221">
        <v>17608349</v>
      </c>
      <c r="Q293" s="221"/>
      <c r="R293" s="221">
        <v>3882</v>
      </c>
      <c r="S293" s="221"/>
      <c r="T293" s="221">
        <v>76180425618</v>
      </c>
      <c r="U293" s="221"/>
      <c r="V293" s="3">
        <v>67948894936</v>
      </c>
      <c r="W293" s="232"/>
      <c r="X293" s="222">
        <f>V293/درآمدها!$J$6</f>
        <v>7.0138194671568671E-3</v>
      </c>
    </row>
    <row r="294" spans="2:24">
      <c r="B294" s="136" t="s">
        <v>199</v>
      </c>
      <c r="D294" s="229">
        <v>45793258</v>
      </c>
      <c r="E294" s="229"/>
      <c r="F294" s="229">
        <v>94639746457</v>
      </c>
      <c r="G294" s="229"/>
      <c r="H294" s="235">
        <v>70830346310</v>
      </c>
      <c r="I294" s="221"/>
      <c r="J294" s="221">
        <v>4827355</v>
      </c>
      <c r="K294" s="221">
        <v>0</v>
      </c>
      <c r="L294" s="221"/>
      <c r="M294" s="231">
        <v>0</v>
      </c>
      <c r="N294" s="231">
        <v>0</v>
      </c>
      <c r="O294" s="221"/>
      <c r="P294" s="221">
        <v>50620613</v>
      </c>
      <c r="Q294" s="221"/>
      <c r="R294" s="221">
        <v>1660</v>
      </c>
      <c r="S294" s="221"/>
      <c r="T294" s="221">
        <v>106520759456</v>
      </c>
      <c r="U294" s="221"/>
      <c r="V294" s="3">
        <v>83530237789</v>
      </c>
      <c r="W294" s="232"/>
      <c r="X294" s="222">
        <f>V294/درآمدها!$J$6</f>
        <v>8.6221565259088969E-3</v>
      </c>
    </row>
    <row r="295" spans="2:24">
      <c r="B295" s="136" t="s">
        <v>380</v>
      </c>
      <c r="D295" s="229">
        <v>4827355</v>
      </c>
      <c r="E295" s="229"/>
      <c r="F295" s="229">
        <v>7053657999</v>
      </c>
      <c r="G295" s="229"/>
      <c r="H295" s="230">
        <v>1861869312</v>
      </c>
      <c r="I295" s="221"/>
      <c r="J295" s="221">
        <v>0</v>
      </c>
      <c r="K295" s="221">
        <v>0</v>
      </c>
      <c r="L295" s="221"/>
      <c r="M295" s="231">
        <v>4827355</v>
      </c>
      <c r="N295" s="231">
        <v>0</v>
      </c>
      <c r="O295" s="221"/>
      <c r="P295" s="221">
        <v>0</v>
      </c>
      <c r="Q295" s="221"/>
      <c r="R295" s="221">
        <v>0</v>
      </c>
      <c r="S295" s="221"/>
      <c r="T295" s="221">
        <v>0</v>
      </c>
      <c r="U295" s="221"/>
      <c r="V295" s="3">
        <v>0</v>
      </c>
      <c r="W295" s="232"/>
      <c r="X295" s="222">
        <f>V295/درآمدها!$J$6</f>
        <v>0</v>
      </c>
    </row>
    <row r="296" spans="2:24">
      <c r="B296" s="233" t="s">
        <v>145</v>
      </c>
      <c r="D296" s="229">
        <v>3914914</v>
      </c>
      <c r="E296" s="229"/>
      <c r="F296" s="229">
        <v>25979671626</v>
      </c>
      <c r="G296" s="229"/>
      <c r="H296" s="230">
        <v>23116224359</v>
      </c>
      <c r="I296" s="221"/>
      <c r="J296" s="221">
        <v>0</v>
      </c>
      <c r="K296" s="221">
        <v>0</v>
      </c>
      <c r="L296" s="221"/>
      <c r="M296" s="231">
        <v>0</v>
      </c>
      <c r="N296" s="231">
        <v>0</v>
      </c>
      <c r="O296" s="221"/>
      <c r="P296" s="221">
        <v>3914914</v>
      </c>
      <c r="Q296" s="221"/>
      <c r="R296" s="221">
        <v>7130</v>
      </c>
      <c r="S296" s="221"/>
      <c r="T296" s="221">
        <v>25979671626</v>
      </c>
      <c r="U296" s="221"/>
      <c r="V296" s="3">
        <v>27747252468</v>
      </c>
      <c r="W296" s="232"/>
      <c r="X296" s="222">
        <f>V296/درآمدها!$J$6</f>
        <v>2.8641263364691792E-3</v>
      </c>
    </row>
    <row r="297" spans="2:24">
      <c r="B297" s="136" t="s">
        <v>437</v>
      </c>
      <c r="D297" s="229">
        <v>0</v>
      </c>
      <c r="E297" s="229"/>
      <c r="F297" s="229">
        <v>0</v>
      </c>
      <c r="G297" s="229"/>
      <c r="H297" s="230">
        <v>0</v>
      </c>
      <c r="I297" s="221"/>
      <c r="J297" s="221">
        <v>5743071</v>
      </c>
      <c r="K297" s="221">
        <v>12189005750</v>
      </c>
      <c r="L297" s="221"/>
      <c r="M297" s="231">
        <v>0</v>
      </c>
      <c r="N297" s="231">
        <v>0</v>
      </c>
      <c r="O297" s="221"/>
      <c r="P297" s="221">
        <v>5743071</v>
      </c>
      <c r="Q297" s="221"/>
      <c r="R297" s="221">
        <v>2200</v>
      </c>
      <c r="S297" s="221"/>
      <c r="T297" s="221">
        <v>12189005750</v>
      </c>
      <c r="U297" s="221"/>
      <c r="V297" s="3">
        <v>12559579404</v>
      </c>
      <c r="W297" s="232"/>
      <c r="X297" s="222">
        <f>V297/درآمدها!$J$6</f>
        <v>1.2964246527636515E-3</v>
      </c>
    </row>
    <row r="298" spans="2:24">
      <c r="B298" s="233" t="s">
        <v>318</v>
      </c>
      <c r="D298" s="229">
        <v>3472532</v>
      </c>
      <c r="E298" s="229"/>
      <c r="F298" s="229">
        <v>35555425717</v>
      </c>
      <c r="G298" s="229"/>
      <c r="H298" s="230">
        <v>19157880915</v>
      </c>
      <c r="I298" s="221"/>
      <c r="J298" s="221">
        <v>0</v>
      </c>
      <c r="K298" s="221">
        <v>0</v>
      </c>
      <c r="L298" s="221"/>
      <c r="M298" s="231">
        <v>0</v>
      </c>
      <c r="N298" s="231">
        <v>0</v>
      </c>
      <c r="O298" s="221"/>
      <c r="P298" s="221">
        <v>3472532</v>
      </c>
      <c r="Q298" s="221"/>
      <c r="R298" s="221">
        <v>6680</v>
      </c>
      <c r="S298" s="221"/>
      <c r="T298" s="221">
        <v>35555425717</v>
      </c>
      <c r="U298" s="221"/>
      <c r="V298" s="3">
        <v>23058494507</v>
      </c>
      <c r="W298" s="232"/>
      <c r="X298" s="222">
        <f>V298/درآمدها!$J$6</f>
        <v>2.3801434564735082E-3</v>
      </c>
    </row>
    <row r="299" spans="2:24">
      <c r="B299" s="136" t="s">
        <v>227</v>
      </c>
      <c r="D299" s="229">
        <v>370825</v>
      </c>
      <c r="E299" s="229"/>
      <c r="F299" s="229">
        <v>5945516144</v>
      </c>
      <c r="G299" s="229"/>
      <c r="H299" s="230">
        <v>4113783480</v>
      </c>
      <c r="I299" s="221"/>
      <c r="J299" s="221">
        <v>0</v>
      </c>
      <c r="K299" s="221">
        <v>0</v>
      </c>
      <c r="L299" s="221"/>
      <c r="M299" s="231">
        <v>12699</v>
      </c>
      <c r="N299" s="231">
        <v>160948875</v>
      </c>
      <c r="O299" s="221"/>
      <c r="P299" s="221">
        <v>358126</v>
      </c>
      <c r="Q299" s="221"/>
      <c r="R299" s="221">
        <v>12830</v>
      </c>
      <c r="S299" s="221"/>
      <c r="T299" s="221">
        <v>5741910374</v>
      </c>
      <c r="U299" s="221"/>
      <c r="V299" s="3">
        <v>4567417782</v>
      </c>
      <c r="W299" s="232"/>
      <c r="X299" s="222">
        <f>V299/درآمدها!$J$6</f>
        <v>4.7145790647814574E-4</v>
      </c>
    </row>
    <row r="300" spans="2:24">
      <c r="B300" s="136" t="s">
        <v>277</v>
      </c>
      <c r="D300" s="229">
        <v>3596585</v>
      </c>
      <c r="E300" s="229"/>
      <c r="F300" s="229">
        <v>25974076952</v>
      </c>
      <c r="G300" s="229"/>
      <c r="H300" s="230">
        <v>21808630449</v>
      </c>
      <c r="I300" s="221"/>
      <c r="J300" s="221">
        <v>0</v>
      </c>
      <c r="K300" s="221">
        <v>0</v>
      </c>
      <c r="L300" s="221"/>
      <c r="M300" s="231">
        <v>123171</v>
      </c>
      <c r="N300" s="231">
        <v>803182425</v>
      </c>
      <c r="O300" s="221"/>
      <c r="P300" s="221">
        <v>3473414</v>
      </c>
      <c r="Q300" s="221"/>
      <c r="R300" s="221">
        <v>6670</v>
      </c>
      <c r="S300" s="221"/>
      <c r="T300" s="221">
        <v>25084551741</v>
      </c>
      <c r="U300" s="221"/>
      <c r="V300" s="3">
        <v>23029823738</v>
      </c>
      <c r="W300" s="232"/>
      <c r="X300" s="222">
        <f>V300/درآمدها!$J$6</f>
        <v>2.3771840029321377E-3</v>
      </c>
    </row>
    <row r="301" spans="2:24">
      <c r="B301" s="233" t="s">
        <v>123</v>
      </c>
      <c r="D301" s="229">
        <v>4878384</v>
      </c>
      <c r="E301" s="229"/>
      <c r="F301" s="229">
        <v>23881300387</v>
      </c>
      <c r="G301" s="229"/>
      <c r="H301" s="230">
        <v>20192725114</v>
      </c>
      <c r="I301" s="221"/>
      <c r="J301" s="221">
        <v>0</v>
      </c>
      <c r="K301" s="221">
        <v>0</v>
      </c>
      <c r="L301" s="221"/>
      <c r="M301" s="231">
        <v>142845</v>
      </c>
      <c r="N301" s="231">
        <v>628077480</v>
      </c>
      <c r="O301" s="221"/>
      <c r="P301" s="221">
        <v>4735539</v>
      </c>
      <c r="Q301" s="221"/>
      <c r="R301" s="221">
        <v>4590</v>
      </c>
      <c r="S301" s="221"/>
      <c r="T301" s="221">
        <v>23182026949</v>
      </c>
      <c r="U301" s="221"/>
      <c r="V301" s="3">
        <v>21606794076</v>
      </c>
      <c r="W301" s="232"/>
      <c r="X301" s="222">
        <f>V301/درآمدها!$J$6</f>
        <v>2.230296063767298E-3</v>
      </c>
    </row>
    <row r="302" spans="2:24">
      <c r="B302" s="233" t="s">
        <v>364</v>
      </c>
      <c r="D302" s="229">
        <v>872724</v>
      </c>
      <c r="E302" s="229"/>
      <c r="F302" s="229">
        <v>5389612392</v>
      </c>
      <c r="G302" s="229"/>
      <c r="H302" s="230">
        <v>4537188661</v>
      </c>
      <c r="I302" s="221"/>
      <c r="J302" s="221">
        <v>2354749</v>
      </c>
      <c r="K302" s="221">
        <v>13990642952</v>
      </c>
      <c r="L302" s="221"/>
      <c r="M302" s="231">
        <v>0</v>
      </c>
      <c r="N302" s="231">
        <v>0</v>
      </c>
      <c r="O302" s="221"/>
      <c r="P302" s="221">
        <v>3227473</v>
      </c>
      <c r="Q302" s="221"/>
      <c r="R302" s="221">
        <v>6300</v>
      </c>
      <c r="S302" s="221"/>
      <c r="T302" s="221">
        <v>19380255344</v>
      </c>
      <c r="U302" s="221"/>
      <c r="V302" s="3">
        <v>20212098078</v>
      </c>
      <c r="W302" s="232"/>
      <c r="X302" s="222">
        <f>V302/درآمدها!$J$6</f>
        <v>2.0863327814982951E-3</v>
      </c>
    </row>
    <row r="303" spans="2:24">
      <c r="B303" s="233" t="s">
        <v>97</v>
      </c>
      <c r="D303" s="229">
        <v>1690604</v>
      </c>
      <c r="E303" s="229"/>
      <c r="F303" s="229">
        <v>17587804688</v>
      </c>
      <c r="G303" s="229"/>
      <c r="H303" s="230">
        <v>11612565305</v>
      </c>
      <c r="I303" s="221"/>
      <c r="J303" s="221">
        <v>0</v>
      </c>
      <c r="K303" s="221">
        <v>0</v>
      </c>
      <c r="L303" s="221"/>
      <c r="M303" s="231">
        <v>0</v>
      </c>
      <c r="N303" s="231">
        <v>0</v>
      </c>
      <c r="O303" s="221"/>
      <c r="P303" s="221">
        <v>1690604</v>
      </c>
      <c r="Q303" s="221"/>
      <c r="R303" s="221">
        <v>7250</v>
      </c>
      <c r="S303" s="221"/>
      <c r="T303" s="221">
        <v>17587804688</v>
      </c>
      <c r="U303" s="221"/>
      <c r="V303" s="3">
        <v>12183950572</v>
      </c>
      <c r="W303" s="232"/>
      <c r="X303" s="222">
        <f>V303/درآمدها!$J$6</f>
        <v>1.2576515010179392E-3</v>
      </c>
    </row>
    <row r="304" spans="2:24">
      <c r="B304" s="136" t="s">
        <v>139</v>
      </c>
      <c r="D304" s="229">
        <v>3029692</v>
      </c>
      <c r="E304" s="229"/>
      <c r="F304" s="229">
        <v>17809776059</v>
      </c>
      <c r="G304" s="229"/>
      <c r="H304" s="230">
        <v>18069991999</v>
      </c>
      <c r="I304" s="221"/>
      <c r="J304" s="221">
        <v>904031</v>
      </c>
      <c r="K304" s="221">
        <v>5448601972</v>
      </c>
      <c r="L304" s="221"/>
      <c r="M304" s="231">
        <v>0</v>
      </c>
      <c r="N304" s="231">
        <v>0</v>
      </c>
      <c r="O304" s="221"/>
      <c r="P304" s="221">
        <v>3933723</v>
      </c>
      <c r="Q304" s="221"/>
      <c r="R304" s="221">
        <v>7260</v>
      </c>
      <c r="S304" s="221"/>
      <c r="T304" s="221">
        <v>23258378031</v>
      </c>
      <c r="U304" s="221"/>
      <c r="V304" s="3">
        <v>28388903952</v>
      </c>
      <c r="W304" s="232"/>
      <c r="X304" s="222">
        <f>V304/درآمدها!$J$6</f>
        <v>2.9303588730519767E-3</v>
      </c>
    </row>
    <row r="305" spans="2:24">
      <c r="B305" s="233" t="s">
        <v>425</v>
      </c>
      <c r="D305" s="229">
        <v>0</v>
      </c>
      <c r="E305" s="229"/>
      <c r="F305" s="229">
        <v>0</v>
      </c>
      <c r="G305" s="229"/>
      <c r="H305" s="230">
        <v>0</v>
      </c>
      <c r="I305" s="221"/>
      <c r="J305" s="221">
        <v>1474881</v>
      </c>
      <c r="K305" s="221">
        <v>15160790881</v>
      </c>
      <c r="L305" s="221"/>
      <c r="M305" s="231">
        <v>0</v>
      </c>
      <c r="N305" s="231">
        <v>0</v>
      </c>
      <c r="O305" s="221"/>
      <c r="P305" s="221">
        <v>1474881</v>
      </c>
      <c r="Q305" s="221"/>
      <c r="R305" s="221">
        <v>12220</v>
      </c>
      <c r="S305" s="221"/>
      <c r="T305" s="221">
        <v>15160790881</v>
      </c>
      <c r="U305" s="221"/>
      <c r="V305" s="3">
        <v>17915808701</v>
      </c>
      <c r="W305" s="232"/>
      <c r="X305" s="222">
        <f>V305/درآمدها!$J$6</f>
        <v>1.8493052455862266E-3</v>
      </c>
    </row>
    <row r="306" spans="2:24">
      <c r="B306" s="136" t="s">
        <v>264</v>
      </c>
      <c r="D306" s="229">
        <v>14861837</v>
      </c>
      <c r="E306" s="229"/>
      <c r="F306" s="229">
        <v>36768442819</v>
      </c>
      <c r="G306" s="229"/>
      <c r="H306" s="230">
        <v>30728690870</v>
      </c>
      <c r="I306" s="221"/>
      <c r="J306" s="221">
        <v>0</v>
      </c>
      <c r="K306" s="221">
        <v>0</v>
      </c>
      <c r="L306" s="221"/>
      <c r="M306" s="231">
        <v>508970</v>
      </c>
      <c r="N306" s="231">
        <v>1210908188</v>
      </c>
      <c r="O306" s="221"/>
      <c r="P306" s="221">
        <v>14352867</v>
      </c>
      <c r="Q306" s="221"/>
      <c r="R306" s="221">
        <v>2435</v>
      </c>
      <c r="S306" s="221"/>
      <c r="T306" s="221">
        <v>35509242201</v>
      </c>
      <c r="U306" s="221"/>
      <c r="V306" s="3">
        <v>34741283225</v>
      </c>
      <c r="W306" s="232"/>
      <c r="X306" s="222">
        <f>V306/درآمدها!$J$6</f>
        <v>3.5860640386723495E-3</v>
      </c>
    </row>
    <row r="307" spans="2:24">
      <c r="B307" s="136" t="s">
        <v>319</v>
      </c>
      <c r="D307" s="229">
        <v>4619307</v>
      </c>
      <c r="E307" s="229"/>
      <c r="F307" s="229">
        <v>32995600123</v>
      </c>
      <c r="G307" s="229"/>
      <c r="H307" s="230">
        <v>20676975024</v>
      </c>
      <c r="I307" s="221"/>
      <c r="J307" s="221">
        <v>0</v>
      </c>
      <c r="K307" s="221">
        <v>0</v>
      </c>
      <c r="L307" s="221"/>
      <c r="M307" s="231">
        <v>0</v>
      </c>
      <c r="N307" s="231">
        <v>0</v>
      </c>
      <c r="O307" s="221"/>
      <c r="P307" s="221">
        <v>4619307</v>
      </c>
      <c r="Q307" s="221"/>
      <c r="R307" s="221">
        <v>5089</v>
      </c>
      <c r="S307" s="221"/>
      <c r="T307" s="221">
        <v>32995600123</v>
      </c>
      <c r="U307" s="221"/>
      <c r="V307" s="3">
        <v>23367782790</v>
      </c>
      <c r="W307" s="232"/>
      <c r="X307" s="222">
        <f>V307/درآمدها!$J$6</f>
        <v>2.4120688054039378E-3</v>
      </c>
    </row>
    <row r="308" spans="2:24">
      <c r="B308" s="136" t="s">
        <v>228</v>
      </c>
      <c r="D308" s="229">
        <v>7410893</v>
      </c>
      <c r="E308" s="229"/>
      <c r="F308" s="229">
        <v>67484650490</v>
      </c>
      <c r="G308" s="229"/>
      <c r="H308" s="230">
        <v>44863800959</v>
      </c>
      <c r="I308" s="221"/>
      <c r="J308" s="221">
        <v>0</v>
      </c>
      <c r="K308" s="221">
        <v>0</v>
      </c>
      <c r="L308" s="221"/>
      <c r="M308" s="231">
        <v>3112504</v>
      </c>
      <c r="N308" s="231">
        <v>21534651438</v>
      </c>
      <c r="O308" s="221"/>
      <c r="P308" s="221">
        <v>4298389</v>
      </c>
      <c r="Q308" s="221"/>
      <c r="R308" s="221">
        <v>6910</v>
      </c>
      <c r="S308" s="221"/>
      <c r="T308" s="221">
        <v>39141744366</v>
      </c>
      <c r="U308" s="221"/>
      <c r="V308" s="3">
        <v>29525141878</v>
      </c>
      <c r="W308" s="232"/>
      <c r="X308" s="222">
        <f>V308/درآمدها!$J$6</f>
        <v>3.0476436014085888E-3</v>
      </c>
    </row>
    <row r="309" spans="2:24" ht="30" thickBot="1">
      <c r="B309" s="233" t="s">
        <v>112</v>
      </c>
      <c r="D309" s="229">
        <v>265911</v>
      </c>
      <c r="E309" s="229"/>
      <c r="F309" s="229">
        <v>1317243592</v>
      </c>
      <c r="G309" s="229"/>
      <c r="H309" s="230">
        <v>1130798734</v>
      </c>
      <c r="I309" s="221"/>
      <c r="J309" s="221">
        <v>4244485</v>
      </c>
      <c r="K309" s="221">
        <v>19226976543</v>
      </c>
      <c r="L309" s="221"/>
      <c r="M309" s="231">
        <v>99671</v>
      </c>
      <c r="N309" s="231">
        <v>458433717</v>
      </c>
      <c r="O309" s="221"/>
      <c r="P309" s="221">
        <v>4410725</v>
      </c>
      <c r="Q309" s="221"/>
      <c r="R309" s="221">
        <v>4780</v>
      </c>
      <c r="S309" s="221"/>
      <c r="T309" s="221">
        <v>20097286575</v>
      </c>
      <c r="U309" s="221"/>
      <c r="V309" s="3">
        <v>20957820076</v>
      </c>
      <c r="W309" s="232"/>
      <c r="X309" s="222">
        <f>V309/درآمدها!$J$6</f>
        <v>2.1633076825851474E-3</v>
      </c>
    </row>
    <row r="310" spans="2:24" ht="30" thickBot="1">
      <c r="B310" s="233" t="s">
        <v>2</v>
      </c>
      <c r="D310" s="136"/>
      <c r="E310" s="221"/>
      <c r="F310" s="241">
        <f>SUM(F11:F309)</f>
        <v>10178696630400</v>
      </c>
      <c r="G310" s="221"/>
      <c r="H310" s="241">
        <f>SUM(H11:H309)</f>
        <v>8334299326739</v>
      </c>
      <c r="I310" s="221"/>
      <c r="J310" s="136"/>
      <c r="K310" s="241">
        <f>SUM(K11:K309)</f>
        <v>782341157093</v>
      </c>
      <c r="L310" s="234"/>
      <c r="M310" s="136"/>
      <c r="N310" s="241">
        <f>SUM(N11:N309)</f>
        <v>718234771795</v>
      </c>
      <c r="O310" s="234"/>
      <c r="P310" s="136"/>
      <c r="Q310" s="221"/>
      <c r="R310" s="242"/>
      <c r="S310" s="221"/>
      <c r="T310" s="241">
        <f>SUM(T11:T309)</f>
        <v>10209541971304</v>
      </c>
      <c r="U310" s="221"/>
      <c r="V310" s="241">
        <f>SUM(V11:V309)</f>
        <v>9178170850515</v>
      </c>
      <c r="W310" s="232"/>
      <c r="X310" s="243">
        <f>SUM(X11:X292)</f>
        <v>0.9008006260886311</v>
      </c>
    </row>
    <row r="311" spans="2:24" ht="30" thickTop="1">
      <c r="B311" s="233"/>
      <c r="E311" s="221"/>
      <c r="F311" s="234"/>
      <c r="G311" s="221"/>
      <c r="H311" s="236"/>
      <c r="I311" s="221"/>
      <c r="K311" s="236"/>
      <c r="L311" s="236"/>
      <c r="N311" s="236"/>
      <c r="O311" s="236"/>
      <c r="P311" s="221"/>
      <c r="Q311" s="221"/>
      <c r="R311" s="242"/>
      <c r="S311" s="221"/>
      <c r="T311" s="236"/>
      <c r="U311" s="221"/>
      <c r="V311" s="236"/>
      <c r="W311" s="232"/>
      <c r="X311" s="208"/>
    </row>
    <row r="312" spans="2:24">
      <c r="B312" s="233"/>
      <c r="E312" s="221"/>
      <c r="F312" s="234"/>
      <c r="G312" s="233"/>
      <c r="H312" s="136"/>
      <c r="I312" s="221"/>
      <c r="J312" s="221"/>
      <c r="K312" s="234"/>
      <c r="L312" s="233"/>
      <c r="M312" s="136"/>
      <c r="N312" s="221"/>
      <c r="O312" s="221"/>
      <c r="P312" s="234"/>
      <c r="Q312" s="233"/>
      <c r="R312" s="136"/>
      <c r="S312" s="221"/>
      <c r="T312" s="221"/>
      <c r="U312" s="234"/>
      <c r="V312" s="233"/>
      <c r="X312" s="221"/>
    </row>
    <row r="313" spans="2:24">
      <c r="B313" s="233"/>
      <c r="E313" s="233"/>
      <c r="F313" s="233"/>
      <c r="G313" s="136"/>
      <c r="H313" s="233"/>
      <c r="I313" s="136"/>
      <c r="J313" s="221"/>
      <c r="K313" s="233"/>
      <c r="L313" s="136"/>
      <c r="M313" s="221"/>
      <c r="N313" s="233"/>
      <c r="O313" s="136"/>
      <c r="P313" s="221"/>
      <c r="Q313" s="233"/>
      <c r="R313" s="136"/>
      <c r="S313" s="221"/>
      <c r="T313" s="233"/>
      <c r="U313" s="136"/>
      <c r="W313" s="233"/>
      <c r="X313" s="136"/>
    </row>
    <row r="314" spans="2:24">
      <c r="D314" s="3"/>
      <c r="V314" s="3"/>
    </row>
    <row r="315" spans="2:24">
      <c r="V315" s="3"/>
    </row>
    <row r="316" spans="2:24">
      <c r="D316" s="3"/>
      <c r="V316" s="3"/>
    </row>
    <row r="317" spans="2:24">
      <c r="P317" s="136"/>
    </row>
  </sheetData>
  <autoFilter ref="B8:N310" xr:uid="{00000000-0001-0000-0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</autoFilter>
  <sortState xmlns:xlrd2="http://schemas.microsoft.com/office/spreadsheetml/2017/richdata2" ref="B11:B309">
    <sortCondition ref="B11:B309"/>
  </sortState>
  <mergeCells count="23">
    <mergeCell ref="D8:H8"/>
    <mergeCell ref="P8:X8"/>
    <mergeCell ref="G9:G10"/>
    <mergeCell ref="H9:H10"/>
    <mergeCell ref="V9:V10"/>
    <mergeCell ref="R9:R10"/>
    <mergeCell ref="X9:X10"/>
    <mergeCell ref="B1:X1"/>
    <mergeCell ref="B2:X2"/>
    <mergeCell ref="B3:X3"/>
    <mergeCell ref="B9:B10"/>
    <mergeCell ref="J9:K9"/>
    <mergeCell ref="M9:N9"/>
    <mergeCell ref="Q9:Q10"/>
    <mergeCell ref="U9:U10"/>
    <mergeCell ref="T9:T10"/>
    <mergeCell ref="P9:P10"/>
    <mergeCell ref="F9:F10"/>
    <mergeCell ref="D9:D10"/>
    <mergeCell ref="E9:E10"/>
    <mergeCell ref="B6:X6"/>
    <mergeCell ref="B5:X5"/>
    <mergeCell ref="J8:N8"/>
  </mergeCells>
  <phoneticPr fontId="23" type="noConversion"/>
  <conditionalFormatting sqref="B11:B41 B43:B313 H313 K313 N313 T313 W313 E313:F313 G312 L312 Q312:Q313 V312">
    <cfRule type="duplicateValues" dxfId="1" priority="67"/>
  </conditionalFormatting>
  <conditionalFormatting sqref="B314:B1048576 B1:B9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Q10" sqref="Q10"/>
    </sheetView>
  </sheetViews>
  <sheetFormatPr defaultColWidth="9.109375" defaultRowHeight="16.2"/>
  <cols>
    <col min="1" max="1" width="29" style="117" customWidth="1"/>
    <col min="2" max="2" width="0.5546875" style="117" customWidth="1"/>
    <col min="3" max="3" width="12.5546875" style="117" customWidth="1"/>
    <col min="4" max="4" width="0.5546875" style="117" customWidth="1"/>
    <col min="5" max="5" width="29.109375" style="117" customWidth="1"/>
    <col min="6" max="6" width="0.5546875" style="117" customWidth="1"/>
    <col min="7" max="7" width="20.33203125" style="117" bestFit="1" customWidth="1"/>
    <col min="8" max="8" width="0.5546875" style="117" customWidth="1"/>
    <col min="9" max="9" width="16.5546875" style="117" bestFit="1" customWidth="1"/>
    <col min="10" max="10" width="0.44140625" style="117" customWidth="1"/>
    <col min="11" max="11" width="17.33203125" style="117" bestFit="1" customWidth="1"/>
    <col min="12" max="12" width="0.6640625" style="117" customWidth="1"/>
    <col min="13" max="13" width="7.88671875" style="117" bestFit="1" customWidth="1"/>
    <col min="14" max="14" width="1.109375" style="117" customWidth="1"/>
    <col min="15" max="15" width="17.33203125" style="117" bestFit="1" customWidth="1"/>
    <col min="16" max="16" width="0.5546875" style="117" customWidth="1"/>
    <col min="17" max="17" width="22.5546875" style="117" bestFit="1" customWidth="1"/>
    <col min="18" max="18" width="0.5546875" style="117" customWidth="1"/>
    <col min="19" max="19" width="13.6640625" style="117" bestFit="1" customWidth="1"/>
    <col min="20" max="20" width="17.33203125" style="117" bestFit="1" customWidth="1"/>
    <col min="21" max="21" width="0.5546875" style="117" customWidth="1"/>
    <col min="22" max="22" width="7.88671875" style="117" bestFit="1" customWidth="1"/>
    <col min="23" max="23" width="13.109375" style="117" bestFit="1" customWidth="1"/>
    <col min="24" max="24" width="0.5546875" style="117" customWidth="1"/>
    <col min="25" max="25" width="7.88671875" style="117" bestFit="1" customWidth="1"/>
    <col min="26" max="26" width="0.44140625" style="117" customWidth="1"/>
    <col min="27" max="27" width="21" style="117" bestFit="1" customWidth="1"/>
    <col min="28" max="28" width="0.6640625" style="117" customWidth="1"/>
    <col min="29" max="29" width="17.33203125" style="117" bestFit="1" customWidth="1"/>
    <col min="30" max="30" width="0.6640625" style="117" customWidth="1"/>
    <col min="31" max="31" width="22.5546875" style="117" bestFit="1" customWidth="1"/>
    <col min="32" max="32" width="0.6640625" style="117" customWidth="1"/>
    <col min="33" max="33" width="16.5546875" style="117" customWidth="1"/>
    <col min="34" max="34" width="20.44140625" style="117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60" t="s">
        <v>77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32"/>
    </row>
    <row r="2" spans="1:36" s="1" customFormat="1" ht="25.2">
      <c r="A2" s="260" t="s">
        <v>43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32"/>
    </row>
    <row r="3" spans="1:36" s="1" customFormat="1" ht="25.2">
      <c r="A3" s="260" t="str">
        <f>' سهام'!B3</f>
        <v>برای ماه منتهی به 1403/06/31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32"/>
    </row>
    <row r="4" spans="1:36" s="1" customFormat="1" ht="25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32"/>
    </row>
    <row r="5" spans="1:36" ht="25.2">
      <c r="A5" s="261" t="s">
        <v>56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</row>
    <row r="6" spans="1:36" ht="25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6" ht="27.75" customHeight="1" thickBot="1">
      <c r="A7" s="262" t="s">
        <v>57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 t="str">
        <f>' سهام'!$D$8</f>
        <v>1403/05/31</v>
      </c>
      <c r="N7" s="262"/>
      <c r="O7" s="262"/>
      <c r="P7" s="262"/>
      <c r="Q7" s="262"/>
      <c r="R7" s="118"/>
      <c r="S7" s="263" t="s">
        <v>7</v>
      </c>
      <c r="T7" s="263"/>
      <c r="U7" s="263"/>
      <c r="V7" s="263"/>
      <c r="W7" s="263"/>
      <c r="X7" s="81"/>
      <c r="Y7" s="262" t="str">
        <f>' سهام'!P8</f>
        <v>1403/06/31</v>
      </c>
      <c r="Z7" s="262"/>
      <c r="AA7" s="262"/>
      <c r="AB7" s="262"/>
      <c r="AC7" s="262"/>
      <c r="AD7" s="262"/>
      <c r="AE7" s="262"/>
      <c r="AF7" s="262"/>
      <c r="AG7" s="262"/>
    </row>
    <row r="8" spans="1:36" ht="26.25" customHeight="1">
      <c r="A8" s="265" t="s">
        <v>58</v>
      </c>
      <c r="B8" s="119"/>
      <c r="C8" s="266" t="s">
        <v>59</v>
      </c>
      <c r="D8" s="119"/>
      <c r="E8" s="268" t="s">
        <v>64</v>
      </c>
      <c r="F8" s="119"/>
      <c r="G8" s="264" t="s">
        <v>60</v>
      </c>
      <c r="H8" s="119"/>
      <c r="I8" s="266" t="s">
        <v>20</v>
      </c>
      <c r="J8" s="119"/>
      <c r="K8" s="268" t="s">
        <v>61</v>
      </c>
      <c r="L8" s="120"/>
      <c r="M8" s="269" t="s">
        <v>3</v>
      </c>
      <c r="N8" s="264"/>
      <c r="O8" s="264" t="s">
        <v>0</v>
      </c>
      <c r="P8" s="264"/>
      <c r="Q8" s="264" t="s">
        <v>18</v>
      </c>
      <c r="R8" s="119"/>
      <c r="S8" s="260" t="s">
        <v>4</v>
      </c>
      <c r="T8" s="260"/>
      <c r="U8" s="81"/>
      <c r="V8" s="260" t="s">
        <v>5</v>
      </c>
      <c r="W8" s="260"/>
      <c r="X8" s="81"/>
      <c r="Y8" s="269" t="s">
        <v>3</v>
      </c>
      <c r="Z8" s="265"/>
      <c r="AA8" s="264" t="s">
        <v>62</v>
      </c>
      <c r="AB8" s="119"/>
      <c r="AC8" s="264" t="s">
        <v>0</v>
      </c>
      <c r="AD8" s="265"/>
      <c r="AE8" s="264" t="s">
        <v>18</v>
      </c>
      <c r="AF8" s="121"/>
      <c r="AG8" s="264" t="s">
        <v>19</v>
      </c>
    </row>
    <row r="9" spans="1:36" s="7" customFormat="1" ht="55.5" customHeight="1" thickBot="1">
      <c r="A9" s="262"/>
      <c r="B9" s="119"/>
      <c r="C9" s="267"/>
      <c r="D9" s="119"/>
      <c r="E9" s="267"/>
      <c r="F9" s="119"/>
      <c r="G9" s="262"/>
      <c r="H9" s="119"/>
      <c r="I9" s="267"/>
      <c r="J9" s="119"/>
      <c r="K9" s="267"/>
      <c r="L9" s="118"/>
      <c r="M9" s="270"/>
      <c r="N9" s="265"/>
      <c r="O9" s="262"/>
      <c r="P9" s="265"/>
      <c r="Q9" s="262"/>
      <c r="R9" s="119"/>
      <c r="S9" s="122" t="s">
        <v>3</v>
      </c>
      <c r="T9" s="122" t="s">
        <v>0</v>
      </c>
      <c r="U9" s="123"/>
      <c r="V9" s="122" t="s">
        <v>3</v>
      </c>
      <c r="W9" s="122" t="s">
        <v>42</v>
      </c>
      <c r="X9" s="123"/>
      <c r="Y9" s="270"/>
      <c r="Z9" s="265"/>
      <c r="AA9" s="262"/>
      <c r="AB9" s="119"/>
      <c r="AC9" s="262"/>
      <c r="AD9" s="265"/>
      <c r="AE9" s="262"/>
      <c r="AF9" s="121"/>
      <c r="AG9" s="262"/>
      <c r="AH9" s="124"/>
      <c r="AJ9" s="6"/>
    </row>
    <row r="10" spans="1:36" s="7" customFormat="1" ht="55.5" customHeight="1" thickBot="1">
      <c r="A10" s="125" t="s">
        <v>74</v>
      </c>
      <c r="B10" s="119"/>
      <c r="C10" s="126" t="s">
        <v>204</v>
      </c>
      <c r="D10" s="113"/>
      <c r="E10" s="126" t="s">
        <v>187</v>
      </c>
      <c r="F10" s="113"/>
      <c r="G10" s="126" t="s">
        <v>74</v>
      </c>
      <c r="H10" s="113"/>
      <c r="I10" s="126" t="s">
        <v>74</v>
      </c>
      <c r="J10" s="126"/>
      <c r="K10" s="29">
        <v>0</v>
      </c>
      <c r="L10" s="118"/>
      <c r="M10" s="30">
        <v>0</v>
      </c>
      <c r="N10" s="127"/>
      <c r="O10" s="30">
        <v>0</v>
      </c>
      <c r="P10" s="30"/>
      <c r="Q10" s="30">
        <v>0</v>
      </c>
      <c r="R10" s="30"/>
      <c r="S10" s="30">
        <v>0</v>
      </c>
      <c r="T10" s="30">
        <v>0</v>
      </c>
      <c r="U10" s="30"/>
      <c r="V10" s="30">
        <v>0</v>
      </c>
      <c r="W10" s="30">
        <v>0</v>
      </c>
      <c r="X10" s="30"/>
      <c r="Y10" s="30">
        <v>0</v>
      </c>
      <c r="Z10" s="30"/>
      <c r="AA10" s="30">
        <v>0</v>
      </c>
      <c r="AB10" s="30"/>
      <c r="AC10" s="30">
        <v>0</v>
      </c>
      <c r="AD10" s="30"/>
      <c r="AE10" s="30">
        <v>0</v>
      </c>
      <c r="AF10" s="128"/>
      <c r="AG10" s="31">
        <f>AE10/درآمدها!$J$6</f>
        <v>0</v>
      </c>
      <c r="AH10" s="124"/>
      <c r="AI10" s="3"/>
      <c r="AJ10" s="6"/>
    </row>
    <row r="11" spans="1:36" s="7" customFormat="1" ht="55.5" customHeight="1" thickBot="1">
      <c r="A11" s="114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17"/>
      <c r="N11" s="117"/>
      <c r="O11" s="130">
        <f>SUM(O10:O10)</f>
        <v>0</v>
      </c>
      <c r="P11" s="117"/>
      <c r="Q11" s="130">
        <f>SUM(Q10:Q10)</f>
        <v>0</v>
      </c>
      <c r="R11" s="117"/>
      <c r="S11" s="117"/>
      <c r="T11" s="130">
        <f>SUM(T10:T10)</f>
        <v>0</v>
      </c>
      <c r="U11" s="117"/>
      <c r="V11" s="117"/>
      <c r="W11" s="130">
        <f>SUM(W10:W10)</f>
        <v>0</v>
      </c>
      <c r="X11" s="117"/>
      <c r="Y11" s="117"/>
      <c r="Z11" s="117"/>
      <c r="AA11" s="117"/>
      <c r="AB11" s="117"/>
      <c r="AC11" s="130">
        <f>SUM(AC10:AC10)</f>
        <v>0</v>
      </c>
      <c r="AD11" s="117"/>
      <c r="AE11" s="130">
        <f>SUM(AE10:AE10)</f>
        <v>0</v>
      </c>
      <c r="AF11" s="117"/>
      <c r="AG11" s="131">
        <f>SUM(AG10:AG10)</f>
        <v>0</v>
      </c>
      <c r="AH11" s="124"/>
      <c r="AI11" s="3"/>
      <c r="AJ11" s="6"/>
    </row>
    <row r="12" spans="1:36" s="7" customFormat="1" ht="55.5" customHeight="1" thickTop="1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17"/>
      <c r="N12" s="117"/>
      <c r="O12" s="132"/>
      <c r="P12" s="117"/>
      <c r="Q12" s="132"/>
      <c r="R12" s="117"/>
      <c r="S12" s="117"/>
      <c r="T12" s="132"/>
      <c r="U12" s="117"/>
      <c r="V12" s="117"/>
      <c r="W12" s="132"/>
      <c r="X12" s="117"/>
      <c r="Y12" s="117"/>
      <c r="Z12" s="117"/>
      <c r="AA12" s="117"/>
      <c r="AB12" s="117"/>
      <c r="AC12" s="132"/>
      <c r="AD12" s="117"/>
      <c r="AE12" s="132"/>
      <c r="AF12" s="117"/>
      <c r="AG12" s="132"/>
      <c r="AH12" s="124"/>
      <c r="AJ12" s="6"/>
    </row>
    <row r="13" spans="1:36" s="7" customFormat="1" ht="55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124"/>
      <c r="AI13" s="3"/>
      <c r="AJ13" s="6"/>
    </row>
    <row r="14" spans="1:36" s="8" customFormat="1" ht="29.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1"/>
      <c r="AH14" s="133"/>
      <c r="AJ14" s="6"/>
    </row>
    <row r="15" spans="1:36" s="9" customFormat="1" ht="30.6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1"/>
      <c r="AD15" s="30"/>
      <c r="AE15" s="30"/>
      <c r="AF15" s="30"/>
      <c r="AG15" s="31"/>
      <c r="AH15" s="132"/>
    </row>
    <row r="16" spans="1:36" s="3" customFormat="1" ht="29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  <c r="AD16" s="30"/>
      <c r="AE16" s="30"/>
      <c r="AF16" s="30"/>
      <c r="AG16" s="31"/>
      <c r="AH16" s="30"/>
    </row>
    <row r="17" spans="1:34" s="3" customFormat="1" ht="29.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1"/>
      <c r="AD17" s="30"/>
      <c r="AE17" s="30"/>
      <c r="AF17" s="30"/>
      <c r="AG17" s="33"/>
      <c r="AH17" s="30"/>
    </row>
    <row r="18" spans="1:34" s="3" customFormat="1" ht="29.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s="3" customFormat="1" ht="29.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s="3" customFormat="1" ht="29.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s="3" customFormat="1" ht="29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4" s="3" customFormat="1" ht="29.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s="3" customFormat="1" ht="29.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s="3" customFormat="1" ht="29.4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30"/>
    </row>
    <row r="25" spans="1:34" s="3" customFormat="1" ht="29.4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30"/>
    </row>
    <row r="26" spans="1:34" s="3" customFormat="1" ht="29.4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30"/>
    </row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8"/>
  <sheetViews>
    <sheetView rightToLeft="1" view="pageBreakPreview" zoomScale="90" zoomScaleNormal="100" zoomScaleSheetLayoutView="90" workbookViewId="0">
      <selection activeCell="A4" sqref="A4"/>
    </sheetView>
  </sheetViews>
  <sheetFormatPr defaultColWidth="9.109375" defaultRowHeight="15.6"/>
  <cols>
    <col min="1" max="1" width="34.6640625" style="116" bestFit="1" customWidth="1"/>
    <col min="2" max="2" width="0.6640625" style="116" customWidth="1"/>
    <col min="3" max="3" width="22.88671875" style="47" bestFit="1" customWidth="1"/>
    <col min="4" max="4" width="0.6640625" style="116" customWidth="1"/>
    <col min="5" max="5" width="21.88671875" style="116" customWidth="1"/>
    <col min="6" max="6" width="0.44140625" style="116" customWidth="1"/>
    <col min="7" max="7" width="22.109375" style="116" customWidth="1"/>
    <col min="8" max="8" width="0.44140625" style="116" customWidth="1"/>
    <col min="9" max="9" width="22.6640625" style="116" bestFit="1" customWidth="1"/>
    <col min="10" max="10" width="0.5546875" style="116" customWidth="1"/>
    <col min="11" max="11" width="12.109375" style="116" customWidth="1"/>
    <col min="12" max="16384" width="9.109375" style="25"/>
  </cols>
  <sheetData>
    <row r="1" spans="1:11" ht="18.600000000000001">
      <c r="A1" s="274" t="s">
        <v>77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8.600000000000001">
      <c r="A2" s="274" t="s">
        <v>43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18.600000000000001">
      <c r="A3" s="274" t="str">
        <f>' سهام'!B3</f>
        <v>برای ماه منتهی به 1403/06/31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18.60000000000000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8.600000000000001">
      <c r="A5" s="277" t="s">
        <v>44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18.600000000000001" thickBot="1">
      <c r="A6" s="35"/>
      <c r="B6" s="35"/>
      <c r="C6" s="36"/>
      <c r="D6" s="99"/>
      <c r="E6" s="99"/>
      <c r="F6" s="99"/>
      <c r="G6" s="99"/>
      <c r="H6" s="99"/>
      <c r="I6" s="99"/>
      <c r="J6" s="99"/>
      <c r="K6" s="99"/>
    </row>
    <row r="7" spans="1:11" ht="18.75" customHeight="1" thickBot="1">
      <c r="A7" s="93"/>
      <c r="B7" s="35"/>
      <c r="C7" s="37" t="str">
        <f>اوراق!M7</f>
        <v>1403/05/31</v>
      </c>
      <c r="D7" s="92"/>
      <c r="E7" s="273" t="s">
        <v>7</v>
      </c>
      <c r="F7" s="273"/>
      <c r="G7" s="273"/>
      <c r="H7" s="35"/>
      <c r="I7" s="278" t="str">
        <f>اوراق!Y7</f>
        <v>1403/06/31</v>
      </c>
      <c r="J7" s="278"/>
      <c r="K7" s="278"/>
    </row>
    <row r="8" spans="1:11" ht="24" customHeight="1">
      <c r="A8" s="281" t="s">
        <v>8</v>
      </c>
      <c r="B8" s="115"/>
      <c r="C8" s="283" t="s">
        <v>6</v>
      </c>
      <c r="D8" s="115"/>
      <c r="E8" s="271" t="s">
        <v>31</v>
      </c>
      <c r="F8" s="39"/>
      <c r="G8" s="271" t="s">
        <v>32</v>
      </c>
      <c r="H8" s="35"/>
      <c r="I8" s="279" t="s">
        <v>6</v>
      </c>
      <c r="J8" s="281"/>
      <c r="K8" s="275" t="s">
        <v>19</v>
      </c>
    </row>
    <row r="9" spans="1:11" ht="18.600000000000001" thickBot="1">
      <c r="A9" s="282"/>
      <c r="B9" s="115"/>
      <c r="C9" s="284"/>
      <c r="D9" s="115"/>
      <c r="E9" s="272"/>
      <c r="F9" s="35"/>
      <c r="G9" s="272"/>
      <c r="H9" s="35"/>
      <c r="I9" s="280"/>
      <c r="J9" s="281"/>
      <c r="K9" s="276"/>
    </row>
    <row r="10" spans="1:11" ht="18">
      <c r="A10" s="94" t="s">
        <v>357</v>
      </c>
      <c r="B10" s="115"/>
      <c r="C10" s="38">
        <v>414940</v>
      </c>
      <c r="D10" s="115"/>
      <c r="E10" s="40">
        <v>1755</v>
      </c>
      <c r="F10" s="41"/>
      <c r="G10" s="40">
        <v>14400</v>
      </c>
      <c r="H10" s="42"/>
      <c r="I10" s="38">
        <f>C10+E10-G10</f>
        <v>402295</v>
      </c>
      <c r="J10" s="94"/>
      <c r="K10" s="43">
        <f>I10/درآمدها!$J$6</f>
        <v>4.1525686402957928E-8</v>
      </c>
    </row>
    <row r="11" spans="1:11" ht="18">
      <c r="A11" s="94" t="s">
        <v>358</v>
      </c>
      <c r="B11" s="115"/>
      <c r="C11" s="38">
        <v>1039359</v>
      </c>
      <c r="D11" s="115"/>
      <c r="E11" s="40">
        <v>4402</v>
      </c>
      <c r="F11" s="41"/>
      <c r="G11" s="40">
        <v>0</v>
      </c>
      <c r="H11" s="42"/>
      <c r="I11" s="38">
        <f>C11+E11-G11</f>
        <v>1043761</v>
      </c>
      <c r="J11" s="94"/>
      <c r="K11" s="43">
        <f>I11/درآمدها!$J$6</f>
        <v>1.0773907696003622E-7</v>
      </c>
    </row>
    <row r="12" spans="1:11" s="2" customFormat="1" ht="18">
      <c r="A12" s="86" t="s">
        <v>359</v>
      </c>
      <c r="B12" s="35"/>
      <c r="C12" s="44">
        <v>7509991101</v>
      </c>
      <c r="D12" s="44"/>
      <c r="E12" s="40">
        <v>11390742</v>
      </c>
      <c r="F12" s="44"/>
      <c r="G12" s="40">
        <v>4827665000</v>
      </c>
      <c r="H12" s="44"/>
      <c r="I12" s="38">
        <f>C12+E12-G12</f>
        <v>2693716843</v>
      </c>
      <c r="J12" s="35"/>
      <c r="K12" s="43">
        <f>I12/درآمدها!$J$6</f>
        <v>2.7805078581832698E-4</v>
      </c>
    </row>
    <row r="13" spans="1:11" s="2" customFormat="1" ht="18.600000000000001" thickBot="1">
      <c r="A13" s="86" t="s">
        <v>360</v>
      </c>
      <c r="B13" s="35"/>
      <c r="C13" s="44">
        <v>67769709343</v>
      </c>
      <c r="D13" s="44"/>
      <c r="E13" s="40">
        <v>928825880670</v>
      </c>
      <c r="F13" s="44"/>
      <c r="G13" s="40">
        <v>925739576915</v>
      </c>
      <c r="H13" s="44"/>
      <c r="I13" s="38">
        <f>C13+E13-G13</f>
        <v>70856013098</v>
      </c>
      <c r="J13" s="35"/>
      <c r="K13" s="43">
        <f>I13/درآمدها!$J$6</f>
        <v>7.3138979596351619E-3</v>
      </c>
    </row>
    <row r="14" spans="1:11" s="2" customFormat="1" ht="18.600000000000001" thickBot="1">
      <c r="A14" s="94" t="s">
        <v>2</v>
      </c>
      <c r="B14" s="115"/>
      <c r="C14" s="45">
        <f>SUM(C10:C13)</f>
        <v>75281154743</v>
      </c>
      <c r="D14" s="35"/>
      <c r="E14" s="45">
        <f>SUM(E10:E13)</f>
        <v>928837277569</v>
      </c>
      <c r="F14" s="35"/>
      <c r="G14" s="45">
        <f>SUM(G10:G13)</f>
        <v>930567256315</v>
      </c>
      <c r="H14" s="35"/>
      <c r="I14" s="45">
        <f>SUM(I10:I13)</f>
        <v>73551175997</v>
      </c>
      <c r="J14" s="35"/>
      <c r="K14" s="46">
        <f>SUM(K10:K13)</f>
        <v>7.5920980102168519E-3</v>
      </c>
    </row>
    <row r="15" spans="1:11" s="2" customFormat="1" ht="18.600000000000001" thickTop="1">
      <c r="A15" s="116"/>
      <c r="B15" s="116"/>
      <c r="C15" s="47"/>
      <c r="D15" s="35"/>
      <c r="E15" s="116"/>
      <c r="F15" s="35"/>
      <c r="G15" s="116"/>
      <c r="H15" s="35"/>
      <c r="I15" s="116"/>
      <c r="J15" s="35"/>
      <c r="K15" s="116"/>
    </row>
    <row r="16" spans="1:11" s="2" customFormat="1" ht="24" customHeight="1">
      <c r="A16" s="116"/>
      <c r="B16" s="116"/>
      <c r="C16" s="47"/>
      <c r="D16" s="35"/>
      <c r="E16" s="116"/>
      <c r="F16" s="35"/>
      <c r="G16" s="116"/>
      <c r="H16" s="35"/>
      <c r="I16" s="116"/>
      <c r="J16" s="35"/>
      <c r="K16" s="116"/>
    </row>
    <row r="17" spans="5:9">
      <c r="E17" s="137"/>
      <c r="G17" s="137"/>
      <c r="I17" s="137"/>
    </row>
    <row r="18" spans="5:9">
      <c r="E18" s="47"/>
      <c r="G18" s="47"/>
      <c r="I18" s="47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C16" sqref="C16"/>
    </sheetView>
  </sheetViews>
  <sheetFormatPr defaultColWidth="9.109375" defaultRowHeight="16.8"/>
  <cols>
    <col min="1" max="1" width="60.109375" style="65" customWidth="1"/>
    <col min="2" max="2" width="1" style="65" customWidth="1"/>
    <col min="3" max="3" width="9.109375" style="66"/>
    <col min="4" max="4" width="1.109375" style="66" customWidth="1"/>
    <col min="5" max="5" width="25.33203125" style="67" bestFit="1" customWidth="1"/>
    <col min="6" max="6" width="1" style="66" customWidth="1"/>
    <col min="7" max="7" width="19.6640625" style="66" customWidth="1"/>
    <col min="8" max="8" width="0.44140625" style="66" customWidth="1"/>
    <col min="9" max="9" width="24.5546875" style="66" customWidth="1"/>
    <col min="10" max="10" width="25.5546875" style="21" bestFit="1" customWidth="1"/>
    <col min="11" max="11" width="7.6640625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274" t="s">
        <v>77</v>
      </c>
      <c r="B1" s="274"/>
      <c r="C1" s="274"/>
      <c r="D1" s="274"/>
      <c r="E1" s="274"/>
      <c r="F1" s="274"/>
      <c r="G1" s="274"/>
      <c r="H1" s="274"/>
      <c r="I1" s="274"/>
      <c r="J1" s="16"/>
      <c r="K1" s="16"/>
    </row>
    <row r="2" spans="1:11" ht="20.399999999999999">
      <c r="A2" s="274" t="s">
        <v>43</v>
      </c>
      <c r="B2" s="274"/>
      <c r="C2" s="274"/>
      <c r="D2" s="274"/>
      <c r="E2" s="274"/>
      <c r="F2" s="274"/>
      <c r="G2" s="274"/>
      <c r="H2" s="274"/>
      <c r="I2" s="274"/>
      <c r="J2" s="17"/>
      <c r="K2" s="16"/>
    </row>
    <row r="3" spans="1:11" ht="20.399999999999999">
      <c r="A3" s="274" t="str">
        <f>سپرده!A3</f>
        <v>برای ماه منتهی به 1403/06/31</v>
      </c>
      <c r="B3" s="274"/>
      <c r="C3" s="274"/>
      <c r="D3" s="274"/>
      <c r="E3" s="274"/>
      <c r="F3" s="274"/>
      <c r="G3" s="274"/>
      <c r="H3" s="274"/>
      <c r="I3" s="274"/>
      <c r="J3" s="16"/>
      <c r="K3" s="16"/>
    </row>
    <row r="4" spans="1:11" ht="21" thickBot="1">
      <c r="A4" s="34"/>
      <c r="B4" s="34"/>
      <c r="C4" s="34"/>
      <c r="D4" s="34"/>
      <c r="E4" s="34"/>
      <c r="F4" s="34"/>
      <c r="G4" s="34"/>
      <c r="H4" s="34"/>
      <c r="I4" s="34"/>
      <c r="J4" s="16"/>
      <c r="K4" s="16"/>
    </row>
    <row r="5" spans="1:11" ht="21" thickBot="1">
      <c r="A5" s="48" t="s">
        <v>24</v>
      </c>
      <c r="B5" s="49"/>
      <c r="C5" s="49"/>
      <c r="D5" s="49"/>
      <c r="E5" s="49"/>
      <c r="F5" s="49"/>
      <c r="G5" s="49"/>
      <c r="H5" s="49"/>
      <c r="I5" s="49"/>
      <c r="J5" s="4">
        <v>727855483279</v>
      </c>
      <c r="K5" s="18" t="s">
        <v>73</v>
      </c>
    </row>
    <row r="6" spans="1:11" ht="21.75" customHeight="1" thickBot="1">
      <c r="A6" s="48"/>
      <c r="B6" s="48"/>
      <c r="C6" s="48"/>
      <c r="D6" s="48"/>
      <c r="E6" s="278" t="str">
        <f>اوراق!Y7</f>
        <v>1403/06/31</v>
      </c>
      <c r="F6" s="278"/>
      <c r="G6" s="278"/>
      <c r="H6" s="278"/>
      <c r="I6" s="278"/>
      <c r="J6" s="4">
        <v>9687859126426</v>
      </c>
      <c r="K6" s="18" t="s">
        <v>415</v>
      </c>
    </row>
    <row r="7" spans="1:11" ht="21.75" customHeight="1" thickBot="1">
      <c r="A7" s="50" t="s">
        <v>33</v>
      </c>
      <c r="B7" s="51"/>
      <c r="C7" s="52" t="s">
        <v>34</v>
      </c>
      <c r="D7" s="39"/>
      <c r="E7" s="53" t="s">
        <v>6</v>
      </c>
      <c r="F7" s="39"/>
      <c r="G7" s="52" t="s">
        <v>16</v>
      </c>
      <c r="H7" s="39"/>
      <c r="I7" s="52" t="s">
        <v>72</v>
      </c>
      <c r="J7" s="19"/>
      <c r="K7" s="19"/>
    </row>
    <row r="8" spans="1:11" ht="21" customHeight="1">
      <c r="A8" s="48" t="s">
        <v>39</v>
      </c>
      <c r="B8" s="48"/>
      <c r="C8" s="54" t="s">
        <v>45</v>
      </c>
      <c r="D8" s="49"/>
      <c r="E8" s="55">
        <f>'درآمد سرمایه گذاری در سهام '!T316</f>
        <v>687093822380</v>
      </c>
      <c r="F8" s="49"/>
      <c r="G8" s="56">
        <f>E8/$E$12</f>
        <v>0.97690175845081206</v>
      </c>
      <c r="H8" s="57"/>
      <c r="I8" s="56">
        <f>E8/$J$6</f>
        <v>7.0923184721563906E-2</v>
      </c>
      <c r="J8" s="23"/>
      <c r="K8" s="20"/>
    </row>
    <row r="9" spans="1:11" ht="18.75" customHeight="1">
      <c r="A9" s="48" t="s">
        <v>40</v>
      </c>
      <c r="B9" s="48"/>
      <c r="C9" s="54" t="s">
        <v>46</v>
      </c>
      <c r="D9" s="49"/>
      <c r="E9" s="58">
        <f>'درآمد سرمایه گذاری در اوراق بها'!Q12</f>
        <v>0</v>
      </c>
      <c r="F9" s="49"/>
      <c r="G9" s="56">
        <f>E9/$E$12</f>
        <v>0</v>
      </c>
      <c r="H9" s="59"/>
      <c r="I9" s="56">
        <f>E9/$J$6</f>
        <v>0</v>
      </c>
      <c r="J9" s="23"/>
      <c r="K9" s="11"/>
    </row>
    <row r="10" spans="1:11" ht="18.75" customHeight="1">
      <c r="A10" s="48" t="s">
        <v>41</v>
      </c>
      <c r="B10" s="48"/>
      <c r="C10" s="54" t="s">
        <v>47</v>
      </c>
      <c r="D10" s="49"/>
      <c r="E10" s="58">
        <f>'درآمد سپرده بانکی'!G13</f>
        <v>397267053</v>
      </c>
      <c r="F10" s="49"/>
      <c r="G10" s="56">
        <f>E10/$E$12</f>
        <v>5.6482953274994917E-4</v>
      </c>
      <c r="H10" s="59"/>
      <c r="I10" s="56">
        <f>E10/$J$6</f>
        <v>4.1006691758797068E-5</v>
      </c>
      <c r="J10" s="23"/>
      <c r="K10" s="12"/>
    </row>
    <row r="11" spans="1:11" ht="19.5" customHeight="1" thickBot="1">
      <c r="A11" s="48" t="s">
        <v>29</v>
      </c>
      <c r="B11" s="48"/>
      <c r="C11" s="54" t="s">
        <v>48</v>
      </c>
      <c r="D11" s="49"/>
      <c r="E11" s="60">
        <f>'سایر درآمدها'!E11</f>
        <v>15848644001</v>
      </c>
      <c r="F11" s="49"/>
      <c r="G11" s="56">
        <f>E11/$E$12</f>
        <v>2.2533412016438006E-2</v>
      </c>
      <c r="H11" s="59"/>
      <c r="I11" s="56">
        <f>E11/$J$6</f>
        <v>1.6359284124775261E-3</v>
      </c>
      <c r="J11" s="23"/>
      <c r="K11" s="12"/>
    </row>
    <row r="12" spans="1:11" ht="19.5" customHeight="1" thickBot="1">
      <c r="A12" s="48"/>
      <c r="B12" s="61"/>
      <c r="C12" s="35"/>
      <c r="D12" s="35"/>
      <c r="E12" s="62">
        <f>SUM(E8:E11)</f>
        <v>703339733434</v>
      </c>
      <c r="F12" s="35"/>
      <c r="G12" s="63">
        <f>SUM(G8:G11)</f>
        <v>1</v>
      </c>
      <c r="H12" s="57"/>
      <c r="I12" s="64">
        <f>SUM(I8:I11)</f>
        <v>7.2600119825800224E-2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X320"/>
  <sheetViews>
    <sheetView rightToLeft="1" view="pageBreakPreview" topLeftCell="A296" zoomScale="40" zoomScaleNormal="100" zoomScaleSheetLayoutView="40" workbookViewId="0">
      <selection activeCell="F313" sqref="F313"/>
    </sheetView>
  </sheetViews>
  <sheetFormatPr defaultColWidth="9.109375" defaultRowHeight="29.4"/>
  <cols>
    <col min="1" max="1" width="2.44140625" style="139" customWidth="1"/>
    <col min="2" max="2" width="55.33203125" style="136" customWidth="1"/>
    <col min="3" max="3" width="2.33203125" style="136" customWidth="1"/>
    <col min="4" max="4" width="27.44140625" style="3" bestFit="1" customWidth="1"/>
    <col min="5" max="5" width="1.109375" style="3" customWidth="1"/>
    <col min="6" max="6" width="31.6640625" style="187" bestFit="1" customWidth="1"/>
    <col min="7" max="7" width="1.33203125" style="187" customWidth="1"/>
    <col min="8" max="8" width="29.5546875" style="187" bestFit="1" customWidth="1"/>
    <col min="9" max="9" width="1.33203125" style="187" customWidth="1"/>
    <col min="10" max="10" width="35.109375" style="188" bestFit="1" customWidth="1"/>
    <col min="11" max="11" width="1.6640625" style="188" customWidth="1"/>
    <col min="12" max="12" width="21.44140625" style="189" customWidth="1"/>
    <col min="13" max="13" width="1" style="189" customWidth="1"/>
    <col min="14" max="14" width="31.6640625" style="3" customWidth="1"/>
    <col min="15" max="15" width="2" style="3" customWidth="1"/>
    <col min="16" max="16" width="33.6640625" style="187" customWidth="1"/>
    <col min="17" max="17" width="1.5546875" style="187" customWidth="1"/>
    <col min="18" max="18" width="31" style="187" bestFit="1" customWidth="1"/>
    <col min="19" max="19" width="1.88671875" style="187" customWidth="1"/>
    <col min="20" max="20" width="35.109375" style="187" bestFit="1" customWidth="1"/>
    <col min="21" max="21" width="1.44140625" style="187" customWidth="1"/>
    <col min="22" max="22" width="17.6640625" style="189" bestFit="1" customWidth="1"/>
    <col min="23" max="16325" width="9.109375" style="136"/>
    <col min="16326" max="16326" width="22.88671875" style="136" bestFit="1" customWidth="1"/>
    <col min="16327" max="16384" width="9.109375" style="136"/>
  </cols>
  <sheetData>
    <row r="1" spans="1:22" ht="30.6">
      <c r="B1" s="245" t="s">
        <v>77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</row>
    <row r="2" spans="1:22" ht="30.6">
      <c r="B2" s="245" t="s">
        <v>49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</row>
    <row r="3" spans="1:22" ht="30.6">
      <c r="B3" s="245" t="str">
        <f>' سهام'!B3</f>
        <v>برای ماه منتهی به 1403/06/31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</row>
    <row r="5" spans="1:22" ht="30.6">
      <c r="B5" s="253" t="s">
        <v>25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</row>
    <row r="6" spans="1:22" ht="9.75" customHeight="1"/>
    <row r="7" spans="1:22" ht="31.2" thickBot="1">
      <c r="B7" s="190"/>
      <c r="C7" s="191"/>
      <c r="D7" s="285" t="str">
        <f>'درآمد سود سهام'!$I$7</f>
        <v>طی شهریور  ماه</v>
      </c>
      <c r="E7" s="256"/>
      <c r="F7" s="256"/>
      <c r="G7" s="256"/>
      <c r="H7" s="256"/>
      <c r="I7" s="256"/>
      <c r="J7" s="256"/>
      <c r="K7" s="256"/>
      <c r="L7" s="256"/>
      <c r="M7" s="192"/>
      <c r="N7" s="285" t="str">
        <f>'درآمد سود سهام'!$O$7</f>
        <v>از ابتدای سال مالی تا پایان شهریور ماه</v>
      </c>
      <c r="O7" s="285"/>
      <c r="P7" s="256"/>
      <c r="Q7" s="256"/>
      <c r="R7" s="256"/>
      <c r="S7" s="256"/>
      <c r="T7" s="256"/>
      <c r="U7" s="256"/>
      <c r="V7" s="256"/>
    </row>
    <row r="8" spans="1:22" s="141" customFormat="1" ht="24.75" customHeight="1">
      <c r="A8" s="140"/>
      <c r="B8" s="286" t="s">
        <v>21</v>
      </c>
      <c r="C8" s="287"/>
      <c r="D8" s="289" t="s">
        <v>9</v>
      </c>
      <c r="E8" s="194"/>
      <c r="F8" s="291" t="s">
        <v>10</v>
      </c>
      <c r="G8" s="195"/>
      <c r="H8" s="291" t="s">
        <v>11</v>
      </c>
      <c r="I8" s="195"/>
      <c r="J8" s="293" t="s">
        <v>2</v>
      </c>
      <c r="K8" s="293"/>
      <c r="L8" s="293"/>
      <c r="M8" s="196"/>
      <c r="N8" s="289" t="s">
        <v>9</v>
      </c>
      <c r="O8" s="194"/>
      <c r="P8" s="291" t="s">
        <v>10</v>
      </c>
      <c r="Q8" s="195"/>
      <c r="R8" s="291" t="s">
        <v>11</v>
      </c>
      <c r="S8" s="195"/>
      <c r="T8" s="293" t="s">
        <v>2</v>
      </c>
      <c r="U8" s="293"/>
      <c r="V8" s="293"/>
    </row>
    <row r="9" spans="1:22" s="141" customFormat="1" ht="6" customHeight="1" thickBot="1">
      <c r="A9" s="140"/>
      <c r="B9" s="287"/>
      <c r="C9" s="287"/>
      <c r="D9" s="290"/>
      <c r="E9" s="197"/>
      <c r="F9" s="292"/>
      <c r="G9" s="198"/>
      <c r="H9" s="292"/>
      <c r="I9" s="198"/>
      <c r="J9" s="256"/>
      <c r="K9" s="256"/>
      <c r="L9" s="256"/>
      <c r="M9" s="199"/>
      <c r="N9" s="290"/>
      <c r="O9" s="197"/>
      <c r="P9" s="292"/>
      <c r="Q9" s="198"/>
      <c r="R9" s="292"/>
      <c r="S9" s="198"/>
      <c r="T9" s="256"/>
      <c r="U9" s="256"/>
      <c r="V9" s="256"/>
    </row>
    <row r="10" spans="1:22" s="141" customFormat="1" ht="61.8" thickBot="1">
      <c r="A10" s="140"/>
      <c r="B10" s="288"/>
      <c r="C10" s="287"/>
      <c r="D10" s="200" t="s">
        <v>52</v>
      </c>
      <c r="E10" s="200"/>
      <c r="F10" s="201" t="s">
        <v>53</v>
      </c>
      <c r="G10" s="201"/>
      <c r="H10" s="201" t="s">
        <v>54</v>
      </c>
      <c r="I10" s="201"/>
      <c r="J10" s="202" t="s">
        <v>6</v>
      </c>
      <c r="K10" s="202"/>
      <c r="L10" s="203" t="s">
        <v>16</v>
      </c>
      <c r="M10" s="192"/>
      <c r="N10" s="200" t="s">
        <v>52</v>
      </c>
      <c r="O10" s="200"/>
      <c r="P10" s="201" t="s">
        <v>53</v>
      </c>
      <c r="Q10" s="201"/>
      <c r="R10" s="201" t="s">
        <v>54</v>
      </c>
      <c r="S10" s="201"/>
      <c r="T10" s="204" t="s">
        <v>6</v>
      </c>
      <c r="U10" s="204"/>
      <c r="V10" s="203" t="s">
        <v>16</v>
      </c>
    </row>
    <row r="11" spans="1:22" s="141" customFormat="1" ht="42.75" customHeight="1">
      <c r="A11" s="140"/>
      <c r="B11" s="205" t="s">
        <v>246</v>
      </c>
      <c r="C11" s="193"/>
      <c r="D11" s="206">
        <f>VLOOKUP(B11,'درآمد سود سهام'!$A$9:$S$129,13,0)</f>
        <v>0</v>
      </c>
      <c r="E11" s="206">
        <v>1000</v>
      </c>
      <c r="F11" s="206">
        <f>VLOOKUP(B11,'درآمد ناشی از تغییر قیمت اوراق '!$A$8:$Q$306,9,0)</f>
        <v>1775609318</v>
      </c>
      <c r="G11" s="206"/>
      <c r="H11" s="206">
        <f>VLOOKUP(B11,'درآمد ناشی ازفروش'!$A$8:$Q$289,9,0)</f>
        <v>29013334</v>
      </c>
      <c r="I11" s="206"/>
      <c r="J11" s="207">
        <f t="shared" ref="J11:J74" si="0">D11+F11+H11</f>
        <v>1804622652</v>
      </c>
      <c r="K11" s="207"/>
      <c r="L11" s="208">
        <f>J11/792076623178</f>
        <v>2.278343532926681E-3</v>
      </c>
      <c r="M11" s="208"/>
      <c r="N11" s="206">
        <f>VLOOKUP(B11,'درآمد سود سهام'!$A$9:$S$129,19,0)</f>
        <v>3415354442</v>
      </c>
      <c r="O11" s="206"/>
      <c r="P11" s="206">
        <f>VLOOKUP(B11,'درآمد ناشی از تغییر قیمت اوراق '!$A$8:$Q$306,17,0)</f>
        <v>2015784218</v>
      </c>
      <c r="Q11" s="206"/>
      <c r="R11" s="206">
        <f>VLOOKUP(B11,'درآمد ناشی ازفروش'!$A$8:$Q$289,17,0)</f>
        <v>215466584</v>
      </c>
      <c r="S11" s="206"/>
      <c r="T11" s="207">
        <f>N11+P11+R11</f>
        <v>5646605244</v>
      </c>
      <c r="U11" s="198"/>
      <c r="V11" s="208">
        <f>T11/درآمدها!$J$5</f>
        <v>7.7578659139338453E-3</v>
      </c>
    </row>
    <row r="12" spans="1:22" s="141" customFormat="1" ht="42.75" customHeight="1">
      <c r="A12" s="140"/>
      <c r="B12" s="205" t="s">
        <v>326</v>
      </c>
      <c r="C12" s="193"/>
      <c r="D12" s="206">
        <f>VLOOKUP(B12,'درآمد سود سهام'!$A$9:$S$129,13,0)</f>
        <v>0</v>
      </c>
      <c r="E12" s="206">
        <v>3901</v>
      </c>
      <c r="F12" s="206">
        <f>VLOOKUP(B12,'درآمد ناشی از تغییر قیمت اوراق '!$A$8:$Q$306,9,0)</f>
        <v>4769509653</v>
      </c>
      <c r="G12" s="206"/>
      <c r="H12" s="206">
        <f>VLOOKUP(B12,'درآمد ناشی ازفروش'!$A$8:$Q$289,9,0)</f>
        <v>-194840084</v>
      </c>
      <c r="I12" s="206"/>
      <c r="J12" s="207">
        <f t="shared" si="0"/>
        <v>4574669569</v>
      </c>
      <c r="K12" s="207"/>
      <c r="L12" s="208">
        <f t="shared" ref="L12:L75" si="1">J12/792076623178</f>
        <v>5.7755391778201159E-3</v>
      </c>
      <c r="M12" s="208"/>
      <c r="N12" s="206">
        <f>VLOOKUP(B12,'درآمد سود سهام'!$A$9:$S$129,19,0)</f>
        <v>823829273</v>
      </c>
      <c r="O12" s="206"/>
      <c r="P12" s="206">
        <f>VLOOKUP(B12,'درآمد ناشی از تغییر قیمت اوراق '!$A$8:$Q$306,17,0)</f>
        <v>-3356091334</v>
      </c>
      <c r="Q12" s="206"/>
      <c r="R12" s="206">
        <f>VLOOKUP(B12,'درآمد ناشی ازفروش'!$A$8:$Q$289,17,0)</f>
        <v>-2482499485</v>
      </c>
      <c r="S12" s="206"/>
      <c r="T12" s="207">
        <f t="shared" ref="T12:T75" si="2">N12+P12+R12</f>
        <v>-5014761546</v>
      </c>
      <c r="U12" s="198"/>
      <c r="V12" s="208">
        <f>T12/درآمدها!$J$5</f>
        <v>-6.8897764201877321E-3</v>
      </c>
    </row>
    <row r="13" spans="1:22" s="141" customFormat="1" ht="42.75" customHeight="1">
      <c r="A13" s="140"/>
      <c r="B13" s="205" t="s">
        <v>229</v>
      </c>
      <c r="C13" s="193"/>
      <c r="D13" s="206">
        <v>0</v>
      </c>
      <c r="E13" s="206">
        <v>0</v>
      </c>
      <c r="F13" s="206">
        <f>VLOOKUP(B13,'درآمد ناشی از تغییر قیمت اوراق '!$A$8:$Q$306,9,0)</f>
        <v>3782544068</v>
      </c>
      <c r="G13" s="206"/>
      <c r="H13" s="206">
        <f>VLOOKUP(B13,'درآمد ناشی ازفروش'!$A$8:$Q$289,9,0)</f>
        <v>-173718872</v>
      </c>
      <c r="I13" s="206"/>
      <c r="J13" s="207">
        <f t="shared" si="0"/>
        <v>3608825196</v>
      </c>
      <c r="K13" s="207"/>
      <c r="L13" s="208">
        <f t="shared" si="1"/>
        <v>4.5561566777725798E-3</v>
      </c>
      <c r="M13" s="208"/>
      <c r="N13" s="206">
        <v>0</v>
      </c>
      <c r="O13" s="206"/>
      <c r="P13" s="206">
        <f>VLOOKUP(B13,'درآمد ناشی از تغییر قیمت اوراق '!$A$8:$Q$306,17,0)</f>
        <v>-2484793762</v>
      </c>
      <c r="Q13" s="206"/>
      <c r="R13" s="206">
        <f>VLOOKUP(B13,'درآمد ناشی ازفروش'!$A$8:$Q$289,17,0)</f>
        <v>-604764441</v>
      </c>
      <c r="S13" s="206"/>
      <c r="T13" s="207">
        <f t="shared" si="2"/>
        <v>-3089558203</v>
      </c>
      <c r="U13" s="198"/>
      <c r="V13" s="208">
        <f>T13/درآمدها!$J$5</f>
        <v>-4.2447412624845434E-3</v>
      </c>
    </row>
    <row r="14" spans="1:22" s="141" customFormat="1" ht="42.75" customHeight="1">
      <c r="A14" s="140"/>
      <c r="B14" s="205" t="s">
        <v>304</v>
      </c>
      <c r="C14" s="193"/>
      <c r="D14" s="206">
        <v>0</v>
      </c>
      <c r="E14" s="206">
        <v>0</v>
      </c>
      <c r="F14" s="206">
        <f>VLOOKUP(B14,'درآمد ناشی از تغییر قیمت اوراق '!$A$8:$Q$306,9,0)</f>
        <v>786742472</v>
      </c>
      <c r="G14" s="206"/>
      <c r="H14" s="206">
        <f>VLOOKUP(B14,'درآمد ناشی ازفروش'!$A$8:$Q$289,9,0)</f>
        <v>39020362</v>
      </c>
      <c r="I14" s="206"/>
      <c r="J14" s="207">
        <f t="shared" si="0"/>
        <v>825762834</v>
      </c>
      <c r="K14" s="207"/>
      <c r="L14" s="208">
        <f t="shared" si="1"/>
        <v>1.0425289799449488E-3</v>
      </c>
      <c r="M14" s="208"/>
      <c r="N14" s="206">
        <v>0</v>
      </c>
      <c r="O14" s="206"/>
      <c r="P14" s="206">
        <f>VLOOKUP(B14,'درآمد ناشی از تغییر قیمت اوراق '!$A$8:$Q$306,17,0)</f>
        <v>2638876604</v>
      </c>
      <c r="Q14" s="206"/>
      <c r="R14" s="206">
        <f>VLOOKUP(B14,'درآمد ناشی ازفروش'!$A$8:$Q$289,17,0)</f>
        <v>897665476</v>
      </c>
      <c r="S14" s="206"/>
      <c r="T14" s="207">
        <f t="shared" si="2"/>
        <v>3536542080</v>
      </c>
      <c r="U14" s="198"/>
      <c r="V14" s="208">
        <f>T14/درآمدها!$J$5</f>
        <v>4.858852012858135E-3</v>
      </c>
    </row>
    <row r="15" spans="1:22" s="141" customFormat="1" ht="42.75" customHeight="1">
      <c r="A15" s="140"/>
      <c r="B15" s="205" t="s">
        <v>239</v>
      </c>
      <c r="C15" s="193"/>
      <c r="D15" s="206">
        <v>0</v>
      </c>
      <c r="E15" s="206">
        <v>0</v>
      </c>
      <c r="F15" s="206">
        <f>VLOOKUP(B15,'درآمد ناشی از تغییر قیمت اوراق '!$A$8:$Q$306,9,0)</f>
        <v>2243112888</v>
      </c>
      <c r="G15" s="206"/>
      <c r="H15" s="206">
        <f>VLOOKUP(B15,'درآمد ناشی ازفروش'!$A$8:$Q$289,9,0)</f>
        <v>-33686219</v>
      </c>
      <c r="I15" s="206"/>
      <c r="J15" s="207">
        <f t="shared" si="0"/>
        <v>2209426669</v>
      </c>
      <c r="K15" s="207"/>
      <c r="L15" s="208">
        <f t="shared" si="1"/>
        <v>2.7894102721214699E-3</v>
      </c>
      <c r="M15" s="208"/>
      <c r="N15" s="206">
        <v>0</v>
      </c>
      <c r="O15" s="206"/>
      <c r="P15" s="206">
        <f>VLOOKUP(B15,'درآمد ناشی از تغییر قیمت اوراق '!$A$8:$Q$306,17,0)</f>
        <v>-596859608</v>
      </c>
      <c r="Q15" s="206"/>
      <c r="R15" s="206">
        <f>VLOOKUP(B15,'درآمد ناشی ازفروش'!$A$8:$Q$289,17,0)</f>
        <v>-935104772</v>
      </c>
      <c r="S15" s="206"/>
      <c r="T15" s="207">
        <f t="shared" si="2"/>
        <v>-1531964380</v>
      </c>
      <c r="U15" s="198"/>
      <c r="V15" s="208">
        <f>T15/درآمدها!$J$5</f>
        <v>-2.1047644967905955E-3</v>
      </c>
    </row>
    <row r="16" spans="1:22" s="141" customFormat="1" ht="42.75" customHeight="1">
      <c r="A16" s="140"/>
      <c r="B16" s="205" t="s">
        <v>221</v>
      </c>
      <c r="C16" s="193"/>
      <c r="D16" s="206">
        <f>VLOOKUP(B16,'درآمد سود سهام'!$A$9:$S$129,13,0)</f>
        <v>0</v>
      </c>
      <c r="E16" s="206">
        <v>0</v>
      </c>
      <c r="F16" s="206">
        <f>VLOOKUP(B16,'درآمد ناشی از تغییر قیمت اوراق '!$A$8:$Q$306,9,0)</f>
        <v>6072776793</v>
      </c>
      <c r="G16" s="206"/>
      <c r="H16" s="206">
        <f>VLOOKUP(B16,'درآمد ناشی ازفروش'!$A$8:$Q$289,9,0)</f>
        <v>-7531728</v>
      </c>
      <c r="I16" s="206"/>
      <c r="J16" s="207">
        <f t="shared" si="0"/>
        <v>6065245065</v>
      </c>
      <c r="K16" s="207"/>
      <c r="L16" s="208">
        <f t="shared" si="1"/>
        <v>7.6573968824692647E-3</v>
      </c>
      <c r="M16" s="208"/>
      <c r="N16" s="206">
        <f>VLOOKUP(B16,'درآمد سود سهام'!$A$9:$S$129,19,0)</f>
        <v>1650693553</v>
      </c>
      <c r="O16" s="206"/>
      <c r="P16" s="206">
        <f>VLOOKUP(B16,'درآمد ناشی از تغییر قیمت اوراق '!$A$8:$Q$306,17,0)</f>
        <v>-1232842783</v>
      </c>
      <c r="Q16" s="206"/>
      <c r="R16" s="206">
        <f>VLOOKUP(B16,'درآمد ناشی ازفروش'!$A$8:$Q$289,17,0)</f>
        <v>-154443233</v>
      </c>
      <c r="S16" s="206"/>
      <c r="T16" s="207">
        <f t="shared" si="2"/>
        <v>263407537</v>
      </c>
      <c r="U16" s="198"/>
      <c r="V16" s="208">
        <f>T16/درآمدها!$J$5</f>
        <v>3.6189538040346284E-4</v>
      </c>
    </row>
    <row r="17" spans="1:22" s="141" customFormat="1" ht="42.75" customHeight="1">
      <c r="A17" s="140"/>
      <c r="B17" s="205" t="s">
        <v>129</v>
      </c>
      <c r="C17" s="193"/>
      <c r="D17" s="206">
        <f>VLOOKUP(B17,'درآمد سود سهام'!$A$9:$S$129,13,0)</f>
        <v>0</v>
      </c>
      <c r="E17" s="206">
        <v>0</v>
      </c>
      <c r="F17" s="206">
        <f>VLOOKUP(B17,'درآمد ناشی از تغییر قیمت اوراق '!$A$8:$Q$306,9,0)</f>
        <v>1985136916</v>
      </c>
      <c r="G17" s="206"/>
      <c r="H17" s="206">
        <f>VLOOKUP(B17,'درآمد ناشی ازفروش'!$A$8:$Q$289,9,0)</f>
        <v>0</v>
      </c>
      <c r="I17" s="206"/>
      <c r="J17" s="207">
        <f t="shared" si="0"/>
        <v>1985136916</v>
      </c>
      <c r="K17" s="207"/>
      <c r="L17" s="208">
        <f t="shared" si="1"/>
        <v>2.5062435349185765E-3</v>
      </c>
      <c r="M17" s="208"/>
      <c r="N17" s="206">
        <f>VLOOKUP(B17,'درآمد سود سهام'!$A$9:$S$129,19,0)</f>
        <v>3920371560</v>
      </c>
      <c r="O17" s="206"/>
      <c r="P17" s="206">
        <f>VLOOKUP(B17,'درآمد ناشی از تغییر قیمت اوراق '!$A$8:$Q$306,17,0)</f>
        <v>8551359021</v>
      </c>
      <c r="Q17" s="206"/>
      <c r="R17" s="206">
        <f>VLOOKUP(B17,'درآمد ناشی ازفروش'!$A$8:$Q$289,17,0)</f>
        <v>955959568</v>
      </c>
      <c r="S17" s="206"/>
      <c r="T17" s="207">
        <f t="shared" si="2"/>
        <v>13427690149</v>
      </c>
      <c r="U17" s="198"/>
      <c r="V17" s="208">
        <f>T17/درآمدها!$J$5</f>
        <v>1.8448291532418018E-2</v>
      </c>
    </row>
    <row r="18" spans="1:22" s="141" customFormat="1" ht="42.75" customHeight="1">
      <c r="A18" s="140"/>
      <c r="B18" s="205" t="s">
        <v>362</v>
      </c>
      <c r="C18" s="193"/>
      <c r="D18" s="206">
        <v>0</v>
      </c>
      <c r="E18" s="206">
        <v>0</v>
      </c>
      <c r="F18" s="206">
        <f>VLOOKUP(B18,'درآمد ناشی از تغییر قیمت اوراق '!$A$8:$Q$306,9,0)</f>
        <v>16330714</v>
      </c>
      <c r="G18" s="206"/>
      <c r="H18" s="206">
        <f>VLOOKUP(B18,'درآمد ناشی ازفروش'!$A$8:$Q$289,9,0)</f>
        <v>0</v>
      </c>
      <c r="I18" s="206"/>
      <c r="J18" s="207">
        <f t="shared" si="0"/>
        <v>16330714</v>
      </c>
      <c r="K18" s="207"/>
      <c r="L18" s="208">
        <f t="shared" si="1"/>
        <v>2.0617593705110607E-5</v>
      </c>
      <c r="M18" s="208"/>
      <c r="N18" s="206">
        <v>0</v>
      </c>
      <c r="O18" s="206"/>
      <c r="P18" s="206">
        <f>VLOOKUP(B18,'درآمد ناشی از تغییر قیمت اوراق '!$A$8:$Q$306,17,0)</f>
        <v>57906277</v>
      </c>
      <c r="Q18" s="206"/>
      <c r="R18" s="206">
        <f>VLOOKUP(B18,'درآمد ناشی ازفروش'!$A$8:$Q$289,17,0)</f>
        <v>117077594</v>
      </c>
      <c r="S18" s="206"/>
      <c r="T18" s="207">
        <f t="shared" si="2"/>
        <v>174983871</v>
      </c>
      <c r="U18" s="198"/>
      <c r="V18" s="208">
        <f>T18/درآمدها!$J$5</f>
        <v>2.4041018446642045E-4</v>
      </c>
    </row>
    <row r="19" spans="1:22" s="141" customFormat="1" ht="42.75" customHeight="1">
      <c r="A19" s="140"/>
      <c r="B19" s="205" t="s">
        <v>114</v>
      </c>
      <c r="C19" s="193"/>
      <c r="D19" s="206">
        <f>VLOOKUP(B19,'درآمد سود سهام'!$A$9:$S$129,13,0)</f>
        <v>0</v>
      </c>
      <c r="E19" s="206">
        <v>0</v>
      </c>
      <c r="F19" s="206">
        <f>VLOOKUP(B19,'درآمد ناشی از تغییر قیمت اوراق '!$A$8:$Q$306,9,0)</f>
        <v>-132649057</v>
      </c>
      <c r="G19" s="206"/>
      <c r="H19" s="206">
        <f>VLOOKUP(B19,'درآمد ناشی ازفروش'!$A$8:$Q$289,9,0)</f>
        <v>-112621993</v>
      </c>
      <c r="I19" s="206"/>
      <c r="J19" s="207">
        <f t="shared" si="0"/>
        <v>-245271050</v>
      </c>
      <c r="K19" s="207"/>
      <c r="L19" s="208">
        <f t="shared" si="1"/>
        <v>-3.0965571110521371E-4</v>
      </c>
      <c r="M19" s="208"/>
      <c r="N19" s="206">
        <f>VLOOKUP(B19,'درآمد سود سهام'!$A$9:$S$129,19,0)</f>
        <v>231798510</v>
      </c>
      <c r="O19" s="206"/>
      <c r="P19" s="206">
        <f>VLOOKUP(B19,'درآمد ناشی از تغییر قیمت اوراق '!$A$8:$Q$306,17,0)</f>
        <v>-3249108095</v>
      </c>
      <c r="Q19" s="206"/>
      <c r="R19" s="206">
        <f>VLOOKUP(B19,'درآمد ناشی ازفروش'!$A$8:$Q$289,17,0)</f>
        <v>-507007951</v>
      </c>
      <c r="S19" s="206"/>
      <c r="T19" s="207">
        <f t="shared" si="2"/>
        <v>-3524317536</v>
      </c>
      <c r="U19" s="198"/>
      <c r="V19" s="208">
        <f>T19/درآمدها!$J$5</f>
        <v>-4.8420567227478954E-3</v>
      </c>
    </row>
    <row r="20" spans="1:22" s="141" customFormat="1" ht="42.75" customHeight="1">
      <c r="A20" s="140"/>
      <c r="B20" s="205" t="s">
        <v>196</v>
      </c>
      <c r="C20" s="193"/>
      <c r="D20" s="206">
        <v>0</v>
      </c>
      <c r="E20" s="206">
        <v>0</v>
      </c>
      <c r="F20" s="206">
        <f>VLOOKUP(B20,'درآمد ناشی از تغییر قیمت اوراق '!$A$8:$Q$306,9,0)</f>
        <v>1920171112</v>
      </c>
      <c r="G20" s="206"/>
      <c r="H20" s="206">
        <f>VLOOKUP(B20,'درآمد ناشی ازفروش'!$A$8:$Q$289,9,0)</f>
        <v>542712188</v>
      </c>
      <c r="I20" s="206"/>
      <c r="J20" s="207">
        <f t="shared" si="0"/>
        <v>2462883300</v>
      </c>
      <c r="K20" s="207"/>
      <c r="L20" s="208">
        <f t="shared" si="1"/>
        <v>3.1094003129625587E-3</v>
      </c>
      <c r="M20" s="208"/>
      <c r="N20" s="206">
        <v>0</v>
      </c>
      <c r="O20" s="206"/>
      <c r="P20" s="206">
        <f>VLOOKUP(B20,'درآمد ناشی از تغییر قیمت اوراق '!$A$8:$Q$306,17,0)</f>
        <v>4372252191</v>
      </c>
      <c r="Q20" s="206"/>
      <c r="R20" s="206">
        <f>VLOOKUP(B20,'درآمد ناشی ازفروش'!$A$8:$Q$289,17,0)</f>
        <v>12578714775</v>
      </c>
      <c r="S20" s="206"/>
      <c r="T20" s="207">
        <f t="shared" si="2"/>
        <v>16950966966</v>
      </c>
      <c r="U20" s="198"/>
      <c r="V20" s="208">
        <f>T20/درآمدها!$J$5</f>
        <v>2.3288918412259035E-2</v>
      </c>
    </row>
    <row r="21" spans="1:22" s="141" customFormat="1" ht="42.75" customHeight="1">
      <c r="A21" s="140"/>
      <c r="B21" s="205" t="s">
        <v>312</v>
      </c>
      <c r="C21" s="193"/>
      <c r="D21" s="206">
        <v>0</v>
      </c>
      <c r="E21" s="206">
        <v>0</v>
      </c>
      <c r="F21" s="206">
        <f>VLOOKUP(B21,'درآمد ناشی از تغییر قیمت اوراق '!$A$8:$Q$306,9,0)</f>
        <v>2294055619</v>
      </c>
      <c r="G21" s="206"/>
      <c r="H21" s="206">
        <f>VLOOKUP(B21,'درآمد ناشی ازفروش'!$A$8:$Q$289,9,0)</f>
        <v>-86485443</v>
      </c>
      <c r="I21" s="206"/>
      <c r="J21" s="207">
        <f t="shared" si="0"/>
        <v>2207570176</v>
      </c>
      <c r="K21" s="207"/>
      <c r="L21" s="208">
        <f t="shared" si="1"/>
        <v>2.7870664420604953E-3</v>
      </c>
      <c r="M21" s="208"/>
      <c r="N21" s="206">
        <v>0</v>
      </c>
      <c r="O21" s="206"/>
      <c r="P21" s="206">
        <f>VLOOKUP(B21,'درآمد ناشی از تغییر قیمت اوراق '!$A$8:$Q$306,17,0)</f>
        <v>-1551364134</v>
      </c>
      <c r="Q21" s="206"/>
      <c r="R21" s="206">
        <f>VLOOKUP(B21,'درآمد ناشی ازفروش'!$A$8:$Q$289,17,0)</f>
        <v>-110431055</v>
      </c>
      <c r="S21" s="206"/>
      <c r="T21" s="207">
        <f t="shared" si="2"/>
        <v>-1661795189</v>
      </c>
      <c r="U21" s="198"/>
      <c r="V21" s="208">
        <f>T21/درآمدها!$J$5</f>
        <v>-2.2831389296039751E-3</v>
      </c>
    </row>
    <row r="22" spans="1:22" s="141" customFormat="1" ht="42.75" customHeight="1">
      <c r="A22" s="140"/>
      <c r="B22" s="205" t="s">
        <v>84</v>
      </c>
      <c r="C22" s="193"/>
      <c r="D22" s="206">
        <v>0</v>
      </c>
      <c r="E22" s="206">
        <v>0</v>
      </c>
      <c r="F22" s="206">
        <f>VLOOKUP(B22,'درآمد ناشی از تغییر قیمت اوراق '!$A$8:$Q$306,9,0)</f>
        <v>3488615650</v>
      </c>
      <c r="G22" s="206"/>
      <c r="H22" s="206">
        <f>VLOOKUP(B22,'درآمد ناشی ازفروش'!$A$8:$Q$289,9,0)</f>
        <v>142199964</v>
      </c>
      <c r="I22" s="206"/>
      <c r="J22" s="207">
        <f t="shared" si="0"/>
        <v>3630815614</v>
      </c>
      <c r="K22" s="207"/>
      <c r="L22" s="208">
        <f t="shared" si="1"/>
        <v>4.5839196710948287E-3</v>
      </c>
      <c r="M22" s="208"/>
      <c r="N22" s="206">
        <v>0</v>
      </c>
      <c r="O22" s="206"/>
      <c r="P22" s="206">
        <f>VLOOKUP(B22,'درآمد ناشی از تغییر قیمت اوراق '!$A$8:$Q$306,17,0)</f>
        <v>5224304490</v>
      </c>
      <c r="Q22" s="206"/>
      <c r="R22" s="206">
        <f>VLOOKUP(B22,'درآمد ناشی ازفروش'!$A$8:$Q$289,17,0)</f>
        <v>963794941</v>
      </c>
      <c r="S22" s="206"/>
      <c r="T22" s="207">
        <f t="shared" si="2"/>
        <v>6188099431</v>
      </c>
      <c r="U22" s="198"/>
      <c r="V22" s="208">
        <f>T22/درآمدها!$J$5</f>
        <v>8.5018242950132324E-3</v>
      </c>
    </row>
    <row r="23" spans="1:22" s="141" customFormat="1" ht="42.75" customHeight="1">
      <c r="A23" s="140"/>
      <c r="B23" s="205" t="s">
        <v>333</v>
      </c>
      <c r="C23" s="193"/>
      <c r="D23" s="206">
        <f>VLOOKUP(B23,'درآمد سود سهام'!$A$9:$S$129,13,0)</f>
        <v>4102707836</v>
      </c>
      <c r="E23" s="206">
        <v>0</v>
      </c>
      <c r="F23" s="206">
        <f>VLOOKUP(B23,'درآمد ناشی از تغییر قیمت اوراق '!$A$8:$Q$306,9,0)</f>
        <v>-2695102352</v>
      </c>
      <c r="G23" s="206"/>
      <c r="H23" s="206">
        <v>0</v>
      </c>
      <c r="I23" s="206"/>
      <c r="J23" s="207">
        <f t="shared" si="0"/>
        <v>1407605484</v>
      </c>
      <c r="K23" s="207"/>
      <c r="L23" s="208">
        <f t="shared" si="1"/>
        <v>1.7771077226750509E-3</v>
      </c>
      <c r="M23" s="208"/>
      <c r="N23" s="206">
        <f>VLOOKUP(B23,'درآمد سود سهام'!$A$9:$S$129,19,0)</f>
        <v>4102707836</v>
      </c>
      <c r="O23" s="206"/>
      <c r="P23" s="206">
        <f>VLOOKUP(B23,'درآمد ناشی از تغییر قیمت اوراق '!$A$8:$Q$306,17,0)</f>
        <v>-1472581697</v>
      </c>
      <c r="Q23" s="206"/>
      <c r="R23" s="206">
        <v>0</v>
      </c>
      <c r="S23" s="206"/>
      <c r="T23" s="207">
        <f t="shared" si="2"/>
        <v>2630126139</v>
      </c>
      <c r="U23" s="198"/>
      <c r="V23" s="208">
        <f>T23/درآمدها!$J$5</f>
        <v>3.6135279590822642E-3</v>
      </c>
    </row>
    <row r="24" spans="1:22" s="141" customFormat="1" ht="42.6" customHeight="1">
      <c r="A24" s="140"/>
      <c r="B24" s="205" t="s">
        <v>108</v>
      </c>
      <c r="C24" s="193"/>
      <c r="D24" s="206">
        <f>VLOOKUP(B24,'درآمد سود سهام'!$A$9:$S$129,13,0)</f>
        <v>0</v>
      </c>
      <c r="E24" s="206">
        <v>0</v>
      </c>
      <c r="F24" s="206">
        <f>VLOOKUP(B24,'درآمد ناشی از تغییر قیمت اوراق '!$A$8:$Q$306,9,0)</f>
        <v>2167182380</v>
      </c>
      <c r="G24" s="206"/>
      <c r="H24" s="206">
        <f>VLOOKUP(B24,'درآمد ناشی ازفروش'!$A$8:$Q$289,9,0)</f>
        <v>0</v>
      </c>
      <c r="I24" s="206"/>
      <c r="J24" s="207">
        <f t="shared" si="0"/>
        <v>2167182380</v>
      </c>
      <c r="K24" s="207"/>
      <c r="L24" s="208">
        <f t="shared" si="1"/>
        <v>2.736076683218788E-3</v>
      </c>
      <c r="M24" s="208"/>
      <c r="N24" s="206">
        <f>VLOOKUP(B24,'درآمد سود سهام'!$A$9:$S$129,19,0)</f>
        <v>6653457771</v>
      </c>
      <c r="O24" s="206"/>
      <c r="P24" s="206">
        <f>VLOOKUP(B24,'درآمد ناشی از تغییر قیمت اوراق '!$A$8:$Q$306,17,0)</f>
        <v>1958448646</v>
      </c>
      <c r="Q24" s="206"/>
      <c r="R24" s="206">
        <f>VLOOKUP(B24,'درآمد ناشی ازفروش'!$A$8:$Q$289,17,0)</f>
        <v>-79075119</v>
      </c>
      <c r="S24" s="206"/>
      <c r="T24" s="207">
        <f t="shared" si="2"/>
        <v>8532831298</v>
      </c>
      <c r="U24" s="198"/>
      <c r="V24" s="208">
        <f>T24/درآمدها!$J$5</f>
        <v>1.1723249318064439E-2</v>
      </c>
    </row>
    <row r="25" spans="1:22" s="141" customFormat="1" ht="42.75" customHeight="1">
      <c r="A25" s="140"/>
      <c r="B25" s="205" t="s">
        <v>143</v>
      </c>
      <c r="C25" s="193"/>
      <c r="D25" s="206">
        <v>0</v>
      </c>
      <c r="E25" s="206">
        <v>0</v>
      </c>
      <c r="F25" s="206">
        <f>VLOOKUP(B25,'درآمد ناشی از تغییر قیمت اوراق '!$A$8:$Q$306,9,0)</f>
        <v>4076905721</v>
      </c>
      <c r="G25" s="206"/>
      <c r="H25" s="206">
        <f>VLOOKUP(B25,'درآمد ناشی ازفروش'!$A$8:$Q$289,9,0)</f>
        <v>-109659700</v>
      </c>
      <c r="I25" s="206"/>
      <c r="J25" s="207">
        <f t="shared" si="0"/>
        <v>3967246021</v>
      </c>
      <c r="K25" s="207"/>
      <c r="L25" s="208">
        <f t="shared" si="1"/>
        <v>5.0086644459755225E-3</v>
      </c>
      <c r="M25" s="208"/>
      <c r="N25" s="206">
        <v>0</v>
      </c>
      <c r="O25" s="206"/>
      <c r="P25" s="206">
        <f>VLOOKUP(B25,'درآمد ناشی از تغییر قیمت اوراق '!$A$8:$Q$306,17,0)</f>
        <v>-2999613714</v>
      </c>
      <c r="Q25" s="206"/>
      <c r="R25" s="206">
        <f>VLOOKUP(B25,'درآمد ناشی ازفروش'!$A$8:$Q$289,17,0)</f>
        <v>-2269535428</v>
      </c>
      <c r="S25" s="206"/>
      <c r="T25" s="207">
        <f t="shared" si="2"/>
        <v>-5269149142</v>
      </c>
      <c r="U25" s="198"/>
      <c r="V25" s="208">
        <f>T25/درآمدها!$J$5</f>
        <v>-7.239279311687539E-3</v>
      </c>
    </row>
    <row r="26" spans="1:22" s="141" customFormat="1" ht="42.75" customHeight="1">
      <c r="A26" s="140"/>
      <c r="B26" s="205" t="s">
        <v>338</v>
      </c>
      <c r="C26" s="193"/>
      <c r="D26" s="206">
        <v>0</v>
      </c>
      <c r="E26" s="206">
        <v>0</v>
      </c>
      <c r="F26" s="206">
        <f>VLOOKUP(B26,'درآمد ناشی از تغییر قیمت اوراق '!$A$8:$Q$306,9,0)</f>
        <v>2443302532</v>
      </c>
      <c r="G26" s="206"/>
      <c r="H26" s="206">
        <f>VLOOKUP(B26,'درآمد ناشی ازفروش'!$A$8:$Q$289,9,0)</f>
        <v>0</v>
      </c>
      <c r="I26" s="206"/>
      <c r="J26" s="207">
        <f t="shared" si="0"/>
        <v>2443302532</v>
      </c>
      <c r="K26" s="207"/>
      <c r="L26" s="208">
        <f t="shared" si="1"/>
        <v>3.0846795126927098E-3</v>
      </c>
      <c r="M26" s="208"/>
      <c r="N26" s="206">
        <v>0</v>
      </c>
      <c r="O26" s="206"/>
      <c r="P26" s="206">
        <f>VLOOKUP(B26,'درآمد ناشی از تغییر قیمت اوراق '!$A$8:$Q$306,17,0)</f>
        <v>1781617366</v>
      </c>
      <c r="Q26" s="206"/>
      <c r="R26" s="206">
        <f>VLOOKUP(B26,'درآمد ناشی ازفروش'!$A$8:$Q$289,17,0)</f>
        <v>-108883108</v>
      </c>
      <c r="S26" s="206"/>
      <c r="T26" s="207">
        <f t="shared" si="2"/>
        <v>1672734258</v>
      </c>
      <c r="U26" s="198"/>
      <c r="V26" s="208">
        <f>T26/درآمدها!$J$5</f>
        <v>2.2981681067569992E-3</v>
      </c>
    </row>
    <row r="27" spans="1:22" s="141" customFormat="1" ht="44.4" customHeight="1">
      <c r="A27" s="140"/>
      <c r="B27" s="205" t="s">
        <v>103</v>
      </c>
      <c r="C27" s="193"/>
      <c r="D27" s="206">
        <v>0</v>
      </c>
      <c r="E27" s="206">
        <v>0</v>
      </c>
      <c r="F27" s="206">
        <f>VLOOKUP(B27,'درآمد ناشی از تغییر قیمت اوراق '!$A$8:$Q$306,9,0)</f>
        <v>683616378</v>
      </c>
      <c r="G27" s="206"/>
      <c r="H27" s="206">
        <f>VLOOKUP(B27,'درآمد ناشی ازفروش'!$A$8:$Q$289,9,0)</f>
        <v>154422958</v>
      </c>
      <c r="I27" s="206"/>
      <c r="J27" s="207">
        <f t="shared" si="0"/>
        <v>838039336</v>
      </c>
      <c r="K27" s="207"/>
      <c r="L27" s="208">
        <f t="shared" si="1"/>
        <v>1.0580281142973096E-3</v>
      </c>
      <c r="M27" s="208"/>
      <c r="N27" s="206">
        <v>0</v>
      </c>
      <c r="O27" s="206"/>
      <c r="P27" s="206">
        <f>VLOOKUP(B27,'درآمد ناشی از تغییر قیمت اوراق '!$A$8:$Q$306,17,0)</f>
        <v>4712738137</v>
      </c>
      <c r="Q27" s="206"/>
      <c r="R27" s="206">
        <f>VLOOKUP(B27,'درآمد ناشی ازفروش'!$A$8:$Q$289,17,0)</f>
        <v>4369721065</v>
      </c>
      <c r="S27" s="206"/>
      <c r="T27" s="207">
        <f t="shared" si="2"/>
        <v>9082459202</v>
      </c>
      <c r="U27" s="198"/>
      <c r="V27" s="208">
        <f>T27/درآمدها!$J$5</f>
        <v>1.2478382605683458E-2</v>
      </c>
    </row>
    <row r="28" spans="1:22" s="141" customFormat="1" ht="42.75" customHeight="1">
      <c r="A28" s="140"/>
      <c r="B28" s="205" t="s">
        <v>322</v>
      </c>
      <c r="C28" s="193"/>
      <c r="D28" s="206">
        <v>0</v>
      </c>
      <c r="E28" s="206">
        <v>0</v>
      </c>
      <c r="F28" s="206">
        <f>VLOOKUP(B28,'درآمد ناشی از تغییر قیمت اوراق '!$A$8:$Q$306,9,0)</f>
        <v>2894245561</v>
      </c>
      <c r="G28" s="206"/>
      <c r="H28" s="206">
        <f>VLOOKUP(B28,'درآمد ناشی ازفروش'!$A$8:$Q$289,9,0)</f>
        <v>5611576</v>
      </c>
      <c r="I28" s="206"/>
      <c r="J28" s="207">
        <f t="shared" si="0"/>
        <v>2899857137</v>
      </c>
      <c r="K28" s="207"/>
      <c r="L28" s="208">
        <f t="shared" si="1"/>
        <v>3.6610815824422173E-3</v>
      </c>
      <c r="M28" s="208"/>
      <c r="N28" s="206">
        <v>0</v>
      </c>
      <c r="O28" s="206"/>
      <c r="P28" s="206">
        <f>VLOOKUP(B28,'درآمد ناشی از تغییر قیمت اوراق '!$A$8:$Q$306,17,0)</f>
        <v>372609016</v>
      </c>
      <c r="Q28" s="206"/>
      <c r="R28" s="206">
        <f>VLOOKUP(B28,'درآمد ناشی ازفروش'!$A$8:$Q$289,17,0)</f>
        <v>-421357875</v>
      </c>
      <c r="S28" s="206"/>
      <c r="T28" s="207">
        <f t="shared" si="2"/>
        <v>-48748859</v>
      </c>
      <c r="U28" s="198"/>
      <c r="V28" s="208">
        <f>T28/درآمدها!$J$5</f>
        <v>-6.6976013947694186E-5</v>
      </c>
    </row>
    <row r="29" spans="1:22" s="141" customFormat="1" ht="42.75" customHeight="1">
      <c r="A29" s="140"/>
      <c r="B29" s="205" t="s">
        <v>130</v>
      </c>
      <c r="C29" s="193"/>
      <c r="D29" s="206">
        <v>0</v>
      </c>
      <c r="E29" s="206">
        <v>0</v>
      </c>
      <c r="F29" s="206">
        <f>VLOOKUP(B29,'درآمد ناشی از تغییر قیمت اوراق '!$A$8:$Q$306,9,0)</f>
        <v>-1027009635</v>
      </c>
      <c r="G29" s="206"/>
      <c r="H29" s="206">
        <f>VLOOKUP(B29,'درآمد ناشی ازفروش'!$A$8:$Q$289,9,0)</f>
        <v>0</v>
      </c>
      <c r="I29" s="206"/>
      <c r="J29" s="207">
        <f t="shared" si="0"/>
        <v>-1027009635</v>
      </c>
      <c r="K29" s="207"/>
      <c r="L29" s="208">
        <f t="shared" si="1"/>
        <v>-1.2966038953143104E-3</v>
      </c>
      <c r="M29" s="208"/>
      <c r="N29" s="206">
        <v>0</v>
      </c>
      <c r="O29" s="206"/>
      <c r="P29" s="206">
        <f>VLOOKUP(B29,'درآمد ناشی از تغییر قیمت اوراق '!$A$8:$Q$306,17,0)</f>
        <v>1027009639</v>
      </c>
      <c r="Q29" s="206"/>
      <c r="R29" s="206">
        <f>VLOOKUP(B29,'درآمد ناشی ازفروش'!$A$8:$Q$289,17,0)</f>
        <v>45040409</v>
      </c>
      <c r="S29" s="206"/>
      <c r="T29" s="207">
        <f t="shared" si="2"/>
        <v>1072050048</v>
      </c>
      <c r="U29" s="198"/>
      <c r="V29" s="208">
        <f>T29/درآمدها!$J$5</f>
        <v>1.4728886058127889E-3</v>
      </c>
    </row>
    <row r="30" spans="1:22" s="141" customFormat="1" ht="42.75" customHeight="1">
      <c r="A30" s="140"/>
      <c r="B30" s="205" t="s">
        <v>218</v>
      </c>
      <c r="C30" s="193"/>
      <c r="D30" s="206">
        <v>0</v>
      </c>
      <c r="E30" s="206">
        <v>0</v>
      </c>
      <c r="F30" s="206">
        <f>VLOOKUP(B30,'درآمد ناشی از تغییر قیمت اوراق '!$A$8:$Q$306,9,0)</f>
        <v>1901278410</v>
      </c>
      <c r="G30" s="206"/>
      <c r="H30" s="206">
        <f>VLOOKUP(B30,'درآمد ناشی ازفروش'!$A$8:$Q$289,9,0)</f>
        <v>8733666</v>
      </c>
      <c r="I30" s="206"/>
      <c r="J30" s="207">
        <f t="shared" si="0"/>
        <v>1910012076</v>
      </c>
      <c r="K30" s="207"/>
      <c r="L30" s="208">
        <f t="shared" si="1"/>
        <v>2.4113981149154191E-3</v>
      </c>
      <c r="M30" s="208"/>
      <c r="N30" s="206">
        <v>0</v>
      </c>
      <c r="O30" s="206"/>
      <c r="P30" s="206">
        <f>VLOOKUP(B30,'درآمد ناشی از تغییر قیمت اوراق '!$A$8:$Q$306,17,0)</f>
        <v>760813912</v>
      </c>
      <c r="Q30" s="206"/>
      <c r="R30" s="206">
        <f>VLOOKUP(B30,'درآمد ناشی ازفروش'!$A$8:$Q$289,17,0)</f>
        <v>-158175597</v>
      </c>
      <c r="S30" s="206"/>
      <c r="T30" s="207">
        <f t="shared" si="2"/>
        <v>602638315</v>
      </c>
      <c r="U30" s="198"/>
      <c r="V30" s="208">
        <f>T30/درآمدها!$J$5</f>
        <v>8.2796424406271594E-4</v>
      </c>
    </row>
    <row r="31" spans="1:22" s="141" customFormat="1" ht="42.75" customHeight="1">
      <c r="A31" s="140"/>
      <c r="B31" s="205" t="s">
        <v>164</v>
      </c>
      <c r="C31" s="193"/>
      <c r="D31" s="206">
        <f>VLOOKUP(B31,'درآمد سود سهام'!$A$9:$S$129,13,0)</f>
        <v>0</v>
      </c>
      <c r="E31" s="206">
        <v>0</v>
      </c>
      <c r="F31" s="206">
        <f>VLOOKUP(B31,'درآمد ناشی از تغییر قیمت اوراق '!$A$8:$Q$306,9,0)</f>
        <v>1970168909</v>
      </c>
      <c r="G31" s="206"/>
      <c r="H31" s="206">
        <f>VLOOKUP(B31,'درآمد ناشی ازفروش'!$A$8:$Q$289,9,0)</f>
        <v>-25293897</v>
      </c>
      <c r="I31" s="206"/>
      <c r="J31" s="207">
        <f t="shared" si="0"/>
        <v>1944875012</v>
      </c>
      <c r="K31" s="207"/>
      <c r="L31" s="208">
        <f t="shared" si="1"/>
        <v>2.4554127152455257E-3</v>
      </c>
      <c r="M31" s="208"/>
      <c r="N31" s="206">
        <f>VLOOKUP(B31,'درآمد سود سهام'!$A$9:$S$129,19,0)</f>
        <v>542946275</v>
      </c>
      <c r="O31" s="206"/>
      <c r="P31" s="206">
        <f>VLOOKUP(B31,'درآمد ناشی از تغییر قیمت اوراق '!$A$8:$Q$306,17,0)</f>
        <v>-832488533</v>
      </c>
      <c r="Q31" s="206"/>
      <c r="R31" s="206">
        <f>VLOOKUP(B31,'درآمد ناشی ازفروش'!$A$8:$Q$289,17,0)</f>
        <v>-1584935026</v>
      </c>
      <c r="S31" s="206"/>
      <c r="T31" s="207">
        <f t="shared" si="2"/>
        <v>-1874477284</v>
      </c>
      <c r="U31" s="198"/>
      <c r="V31" s="208">
        <f>T31/درآمدها!$J$5</f>
        <v>-2.5753426704370644E-3</v>
      </c>
    </row>
    <row r="32" spans="1:22" s="141" customFormat="1" ht="42.75" customHeight="1">
      <c r="A32" s="140"/>
      <c r="B32" s="205" t="s">
        <v>150</v>
      </c>
      <c r="C32" s="193"/>
      <c r="D32" s="206">
        <v>0</v>
      </c>
      <c r="E32" s="206">
        <v>0</v>
      </c>
      <c r="F32" s="206">
        <f>VLOOKUP(B32,'درآمد ناشی از تغییر قیمت اوراق '!$A$8:$Q$306,9,0)</f>
        <v>3925290804</v>
      </c>
      <c r="G32" s="206"/>
      <c r="H32" s="206">
        <f>VLOOKUP(B32,'درآمد ناشی ازفروش'!$A$8:$Q$289,9,0)</f>
        <v>95564007</v>
      </c>
      <c r="I32" s="206"/>
      <c r="J32" s="207">
        <f t="shared" si="0"/>
        <v>4020854811</v>
      </c>
      <c r="K32" s="207"/>
      <c r="L32" s="208">
        <f t="shared" si="1"/>
        <v>5.0763457642107566E-3</v>
      </c>
      <c r="M32" s="208"/>
      <c r="N32" s="206">
        <v>0</v>
      </c>
      <c r="O32" s="206"/>
      <c r="P32" s="206">
        <f>VLOOKUP(B32,'درآمد ناشی از تغییر قیمت اوراق '!$A$8:$Q$306,17,0)</f>
        <v>4983877393</v>
      </c>
      <c r="Q32" s="206"/>
      <c r="R32" s="206">
        <f>VLOOKUP(B32,'درآمد ناشی ازفروش'!$A$8:$Q$289,17,0)</f>
        <v>329996853</v>
      </c>
      <c r="S32" s="206"/>
      <c r="T32" s="207">
        <f t="shared" si="2"/>
        <v>5313874246</v>
      </c>
      <c r="U32" s="198"/>
      <c r="V32" s="208">
        <f>T32/درآمدها!$J$5</f>
        <v>7.3007270922256654E-3</v>
      </c>
    </row>
    <row r="33" spans="1:22" s="141" customFormat="1" ht="42.75" customHeight="1">
      <c r="A33" s="140"/>
      <c r="B33" s="205" t="s">
        <v>344</v>
      </c>
      <c r="C33" s="193"/>
      <c r="D33" s="206">
        <v>0</v>
      </c>
      <c r="E33" s="206">
        <v>0</v>
      </c>
      <c r="F33" s="206">
        <f>VLOOKUP(B33,'درآمد ناشی از تغییر قیمت اوراق '!$A$8:$Q$306,9,0)</f>
        <v>201876007</v>
      </c>
      <c r="G33" s="206"/>
      <c r="H33" s="206">
        <f>VLOOKUP(B33,'درآمد ناشی ازفروش'!$A$8:$Q$289,9,0)</f>
        <v>0</v>
      </c>
      <c r="I33" s="206"/>
      <c r="J33" s="207">
        <f t="shared" si="0"/>
        <v>201876007</v>
      </c>
      <c r="K33" s="207"/>
      <c r="L33" s="208">
        <f t="shared" si="1"/>
        <v>2.5486929053659659E-4</v>
      </c>
      <c r="M33" s="208"/>
      <c r="N33" s="206">
        <v>0</v>
      </c>
      <c r="O33" s="206"/>
      <c r="P33" s="206">
        <f>VLOOKUP(B33,'درآمد ناشی از تغییر قیمت اوراق '!$A$8:$Q$306,17,0)</f>
        <v>6133342</v>
      </c>
      <c r="Q33" s="206"/>
      <c r="R33" s="206">
        <f>VLOOKUP(B33,'درآمد ناشی ازفروش'!$A$8:$Q$289,17,0)</f>
        <v>-59782159</v>
      </c>
      <c r="S33" s="206"/>
      <c r="T33" s="207">
        <f t="shared" si="2"/>
        <v>-53648817</v>
      </c>
      <c r="U33" s="198"/>
      <c r="V33" s="208">
        <f>T33/درآمدها!$J$5</f>
        <v>-7.3708061878315819E-5</v>
      </c>
    </row>
    <row r="34" spans="1:22" s="141" customFormat="1" ht="42.75" customHeight="1">
      <c r="A34" s="140"/>
      <c r="B34" s="205" t="s">
        <v>283</v>
      </c>
      <c r="C34" s="193"/>
      <c r="D34" s="206">
        <v>0</v>
      </c>
      <c r="E34" s="206">
        <v>0</v>
      </c>
      <c r="F34" s="206">
        <f>VLOOKUP(B34,'درآمد ناشی از تغییر قیمت اوراق '!$A$8:$Q$306,9,0)</f>
        <v>2154993451</v>
      </c>
      <c r="G34" s="206"/>
      <c r="H34" s="206">
        <f>VLOOKUP(B34,'درآمد ناشی ازفروش'!$A$8:$Q$289,9,0)</f>
        <v>-48376350</v>
      </c>
      <c r="I34" s="206"/>
      <c r="J34" s="207">
        <f t="shared" si="0"/>
        <v>2106617101</v>
      </c>
      <c r="K34" s="207"/>
      <c r="L34" s="208">
        <f t="shared" si="1"/>
        <v>2.6596127689613547E-3</v>
      </c>
      <c r="M34" s="208"/>
      <c r="N34" s="206">
        <v>0</v>
      </c>
      <c r="O34" s="206"/>
      <c r="P34" s="206">
        <f>VLOOKUP(B34,'درآمد ناشی از تغییر قیمت اوراق '!$A$8:$Q$306,17,0)</f>
        <v>-975890802</v>
      </c>
      <c r="Q34" s="206"/>
      <c r="R34" s="206">
        <f>VLOOKUP(B34,'درآمد ناشی ازفروش'!$A$8:$Q$289,17,0)</f>
        <v>-1296359166</v>
      </c>
      <c r="S34" s="206"/>
      <c r="T34" s="207">
        <f t="shared" si="2"/>
        <v>-2272249968</v>
      </c>
      <c r="U34" s="198"/>
      <c r="V34" s="208">
        <f>T34/درآمدها!$J$5</f>
        <v>-3.1218422065922751E-3</v>
      </c>
    </row>
    <row r="35" spans="1:22" s="141" customFormat="1" ht="42.75" customHeight="1">
      <c r="A35" s="140"/>
      <c r="B35" s="205" t="s">
        <v>135</v>
      </c>
      <c r="C35" s="193"/>
      <c r="D35" s="206">
        <v>0</v>
      </c>
      <c r="E35" s="206">
        <v>0</v>
      </c>
      <c r="F35" s="206">
        <f>VLOOKUP(B35,'درآمد ناشی از تغییر قیمت اوراق '!$A$8:$Q$306,9,0)</f>
        <v>4204688584</v>
      </c>
      <c r="G35" s="206"/>
      <c r="H35" s="206">
        <f>VLOOKUP(B35,'درآمد ناشی ازفروش'!$A$8:$Q$289,9,0)</f>
        <v>538901689</v>
      </c>
      <c r="I35" s="206"/>
      <c r="J35" s="207">
        <f t="shared" si="0"/>
        <v>4743590273</v>
      </c>
      <c r="K35" s="207"/>
      <c r="L35" s="208">
        <f t="shared" si="1"/>
        <v>5.9888022625482701E-3</v>
      </c>
      <c r="M35" s="208"/>
      <c r="N35" s="206">
        <v>0</v>
      </c>
      <c r="O35" s="206"/>
      <c r="P35" s="206">
        <f>VLOOKUP(B35,'درآمد ناشی از تغییر قیمت اوراق '!$A$8:$Q$306,17,0)</f>
        <v>9040890888</v>
      </c>
      <c r="Q35" s="206"/>
      <c r="R35" s="206">
        <f>VLOOKUP(B35,'درآمد ناشی ازفروش'!$A$8:$Q$289,17,0)</f>
        <v>711567498</v>
      </c>
      <c r="S35" s="206"/>
      <c r="T35" s="207">
        <f t="shared" si="2"/>
        <v>9752458386</v>
      </c>
      <c r="U35" s="198"/>
      <c r="V35" s="208">
        <f>T35/درآمدها!$J$5</f>
        <v>1.3398893887650646E-2</v>
      </c>
    </row>
    <row r="36" spans="1:22" s="141" customFormat="1" ht="42.75" customHeight="1">
      <c r="A36" s="140"/>
      <c r="B36" s="205" t="s">
        <v>266</v>
      </c>
      <c r="C36" s="193"/>
      <c r="D36" s="206">
        <f>VLOOKUP(B36,'درآمد سود سهام'!$A$9:$S$129,13,0)</f>
        <v>0</v>
      </c>
      <c r="E36" s="206">
        <v>0</v>
      </c>
      <c r="F36" s="206">
        <f>VLOOKUP(B36,'درآمد ناشی از تغییر قیمت اوراق '!$A$8:$Q$306,9,0)</f>
        <v>1804216152</v>
      </c>
      <c r="G36" s="206"/>
      <c r="H36" s="206">
        <f>VLOOKUP(B36,'درآمد ناشی ازفروش'!$A$8:$Q$289,9,0)</f>
        <v>41337172</v>
      </c>
      <c r="I36" s="206"/>
      <c r="J36" s="207">
        <f t="shared" si="0"/>
        <v>1845553324</v>
      </c>
      <c r="K36" s="207"/>
      <c r="L36" s="208">
        <f t="shared" si="1"/>
        <v>2.3300186749549566E-3</v>
      </c>
      <c r="M36" s="208"/>
      <c r="N36" s="206">
        <f>VLOOKUP(B36,'درآمد سود سهام'!$A$9:$S$129,19,0)</f>
        <v>5909502389</v>
      </c>
      <c r="O36" s="206"/>
      <c r="P36" s="206">
        <f>VLOOKUP(B36,'درآمد ناشی از تغییر قیمت اوراق '!$A$8:$Q$306,17,0)</f>
        <v>326253839</v>
      </c>
      <c r="Q36" s="206"/>
      <c r="R36" s="206">
        <f>VLOOKUP(B36,'درآمد ناشی ازفروش'!$A$8:$Q$289,17,0)</f>
        <v>9418777</v>
      </c>
      <c r="S36" s="206"/>
      <c r="T36" s="207">
        <f t="shared" si="2"/>
        <v>6245175005</v>
      </c>
      <c r="U36" s="198"/>
      <c r="V36" s="208">
        <f>T36/درآمدها!$J$5</f>
        <v>8.5802403752808076E-3</v>
      </c>
    </row>
    <row r="37" spans="1:22" s="141" customFormat="1" ht="42.75" customHeight="1">
      <c r="A37" s="140"/>
      <c r="B37" s="205" t="s">
        <v>437</v>
      </c>
      <c r="C37" s="193"/>
      <c r="D37" s="206">
        <v>0</v>
      </c>
      <c r="E37" s="206">
        <v>0</v>
      </c>
      <c r="F37" s="206">
        <f>VLOOKUP(B37,'درآمد ناشی از تغییر قیمت اوراق '!$A$8:$Q$306,9,0)</f>
        <v>370573654</v>
      </c>
      <c r="G37" s="206"/>
      <c r="H37" s="206">
        <v>0</v>
      </c>
      <c r="I37" s="206"/>
      <c r="J37" s="207">
        <f t="shared" si="0"/>
        <v>370573654</v>
      </c>
      <c r="K37" s="207"/>
      <c r="L37" s="208">
        <f t="shared" si="1"/>
        <v>4.6785076488328905E-4</v>
      </c>
      <c r="M37" s="208"/>
      <c r="N37" s="206">
        <v>0</v>
      </c>
      <c r="O37" s="206"/>
      <c r="P37" s="206">
        <f>VLOOKUP(B37,'درآمد ناشی از تغییر قیمت اوراق '!$A$8:$Q$306,17,0)</f>
        <v>370573654</v>
      </c>
      <c r="Q37" s="206"/>
      <c r="R37" s="206">
        <v>0</v>
      </c>
      <c r="S37" s="206"/>
      <c r="T37" s="207">
        <f t="shared" si="2"/>
        <v>370573654</v>
      </c>
      <c r="U37" s="198"/>
      <c r="V37" s="208">
        <f>T37/درآمدها!$J$5</f>
        <v>5.0913081307096852E-4</v>
      </c>
    </row>
    <row r="38" spans="1:22" s="141" customFormat="1" ht="42.75" customHeight="1">
      <c r="A38" s="140"/>
      <c r="B38" s="205" t="s">
        <v>439</v>
      </c>
      <c r="C38" s="193"/>
      <c r="D38" s="206">
        <v>0</v>
      </c>
      <c r="E38" s="206">
        <v>0</v>
      </c>
      <c r="F38" s="206">
        <f>VLOOKUP(B38,'درآمد ناشی از تغییر قیمت اوراق '!$A$8:$Q$306,9,0)</f>
        <v>943599566</v>
      </c>
      <c r="G38" s="206"/>
      <c r="H38" s="206">
        <v>0</v>
      </c>
      <c r="I38" s="206"/>
      <c r="J38" s="207">
        <f t="shared" si="0"/>
        <v>943599566</v>
      </c>
      <c r="K38" s="207"/>
      <c r="L38" s="208">
        <f t="shared" si="1"/>
        <v>1.191298339564743E-3</v>
      </c>
      <c r="M38" s="208"/>
      <c r="N38" s="206">
        <v>0</v>
      </c>
      <c r="O38" s="206"/>
      <c r="P38" s="206">
        <f>VLOOKUP(B38,'درآمد ناشی از تغییر قیمت اوراق '!$A$8:$Q$306,17,0)</f>
        <v>943599566</v>
      </c>
      <c r="Q38" s="206"/>
      <c r="R38" s="206">
        <v>0</v>
      </c>
      <c r="S38" s="206"/>
      <c r="T38" s="207">
        <f t="shared" si="2"/>
        <v>943599566</v>
      </c>
      <c r="U38" s="198"/>
      <c r="V38" s="208">
        <f>T38/درآمدها!$J$5</f>
        <v>1.296410603034918E-3</v>
      </c>
    </row>
    <row r="39" spans="1:22" s="141" customFormat="1" ht="42.75" customHeight="1">
      <c r="A39" s="140"/>
      <c r="B39" s="205" t="s">
        <v>79</v>
      </c>
      <c r="C39" s="193"/>
      <c r="D39" s="206">
        <v>0</v>
      </c>
      <c r="E39" s="206">
        <v>0</v>
      </c>
      <c r="F39" s="206">
        <f>VLOOKUP(B39,'درآمد ناشی از تغییر قیمت اوراق '!$A$8:$Q$306,9,0)</f>
        <v>1943221802</v>
      </c>
      <c r="G39" s="206"/>
      <c r="H39" s="206">
        <f>VLOOKUP(B39,'درآمد ناشی ازفروش'!$A$8:$Q$289,9,0)</f>
        <v>102312848</v>
      </c>
      <c r="I39" s="206"/>
      <c r="J39" s="207">
        <f t="shared" si="0"/>
        <v>2045534650</v>
      </c>
      <c r="K39" s="207"/>
      <c r="L39" s="208">
        <f t="shared" si="1"/>
        <v>2.5824959229232493E-3</v>
      </c>
      <c r="M39" s="208"/>
      <c r="N39" s="206">
        <v>0</v>
      </c>
      <c r="O39" s="206"/>
      <c r="P39" s="206">
        <f>VLOOKUP(B39,'درآمد ناشی از تغییر قیمت اوراق '!$A$8:$Q$306,17,0)</f>
        <v>4684236857</v>
      </c>
      <c r="Q39" s="206"/>
      <c r="R39" s="206">
        <f>VLOOKUP(B39,'درآمد ناشی ازفروش'!$A$8:$Q$289,17,0)</f>
        <v>730024852</v>
      </c>
      <c r="S39" s="206"/>
      <c r="T39" s="207">
        <f t="shared" si="2"/>
        <v>5414261709</v>
      </c>
      <c r="U39" s="198"/>
      <c r="V39" s="208">
        <f>T39/درآمدها!$J$5</f>
        <v>7.4386493382019581E-3</v>
      </c>
    </row>
    <row r="40" spans="1:22" s="141" customFormat="1" ht="42.75" customHeight="1">
      <c r="A40" s="140"/>
      <c r="B40" s="205" t="s">
        <v>364</v>
      </c>
      <c r="C40" s="193"/>
      <c r="D40" s="206">
        <f>VLOOKUP(B40,'درآمد سود سهام'!$A$9:$S$129,13,0)</f>
        <v>0</v>
      </c>
      <c r="E40" s="206">
        <v>0</v>
      </c>
      <c r="F40" s="206">
        <f>VLOOKUP(B40,'درآمد ناشی از تغییر قیمت اوراق '!$A$8:$Q$306,9,0)</f>
        <v>1684266465</v>
      </c>
      <c r="G40" s="206"/>
      <c r="H40" s="206">
        <f>VLOOKUP(B40,'درآمد ناشی ازفروش'!$A$8:$Q$289,9,0)</f>
        <v>0</v>
      </c>
      <c r="I40" s="206"/>
      <c r="J40" s="207">
        <f t="shared" si="0"/>
        <v>1684266465</v>
      </c>
      <c r="K40" s="207"/>
      <c r="L40" s="208">
        <f t="shared" si="1"/>
        <v>2.1263933509896075E-3</v>
      </c>
      <c r="M40" s="208"/>
      <c r="N40" s="206">
        <f>VLOOKUP(B40,'درآمد سود سهام'!$A$9:$S$129,19,0)</f>
        <v>613661000</v>
      </c>
      <c r="O40" s="206"/>
      <c r="P40" s="206">
        <f>VLOOKUP(B40,'درآمد ناشی از تغییر قیمت اوراق '!$A$8:$Q$306,17,0)</f>
        <v>842761111</v>
      </c>
      <c r="Q40" s="206"/>
      <c r="R40" s="206">
        <f>VLOOKUP(B40,'درآمد ناشی ازفروش'!$A$8:$Q$289,17,0)</f>
        <v>-307034013</v>
      </c>
      <c r="S40" s="206"/>
      <c r="T40" s="207">
        <f t="shared" si="2"/>
        <v>1149388098</v>
      </c>
      <c r="U40" s="198"/>
      <c r="V40" s="208">
        <f>T40/درآمدها!$J$5</f>
        <v>1.5791432838040721E-3</v>
      </c>
    </row>
    <row r="41" spans="1:22" s="141" customFormat="1" ht="42.75" customHeight="1">
      <c r="A41" s="140"/>
      <c r="B41" s="205" t="s">
        <v>307</v>
      </c>
      <c r="C41" s="193"/>
      <c r="D41" s="206">
        <v>0</v>
      </c>
      <c r="E41" s="206">
        <v>0</v>
      </c>
      <c r="F41" s="206">
        <f>VLOOKUP(B41,'درآمد ناشی از تغییر قیمت اوراق '!$A$8:$Q$306,9,0)</f>
        <v>2241764401</v>
      </c>
      <c r="G41" s="206"/>
      <c r="H41" s="206">
        <f>VLOOKUP(B41,'درآمد ناشی ازفروش'!$A$8:$Q$289,9,0)</f>
        <v>0</v>
      </c>
      <c r="I41" s="206"/>
      <c r="J41" s="207">
        <f t="shared" si="0"/>
        <v>2241764401</v>
      </c>
      <c r="K41" s="207"/>
      <c r="L41" s="208">
        <f t="shared" si="1"/>
        <v>2.8302367919981119E-3</v>
      </c>
      <c r="M41" s="208"/>
      <c r="N41" s="206">
        <v>0</v>
      </c>
      <c r="O41" s="206"/>
      <c r="P41" s="206">
        <f>VLOOKUP(B41,'درآمد ناشی از تغییر قیمت اوراق '!$A$8:$Q$306,17,0)</f>
        <v>-2839064463</v>
      </c>
      <c r="Q41" s="206"/>
      <c r="R41" s="206">
        <f>VLOOKUP(B41,'درآمد ناشی ازفروش'!$A$8:$Q$289,17,0)</f>
        <v>-16314359</v>
      </c>
      <c r="S41" s="206"/>
      <c r="T41" s="207">
        <f t="shared" si="2"/>
        <v>-2855378822</v>
      </c>
      <c r="U41" s="198"/>
      <c r="V41" s="208">
        <f>T41/درآمدها!$J$5</f>
        <v>-3.9230024195688893E-3</v>
      </c>
    </row>
    <row r="42" spans="1:22" s="141" customFormat="1" ht="42.75" customHeight="1">
      <c r="A42" s="140"/>
      <c r="B42" s="205" t="s">
        <v>324</v>
      </c>
      <c r="C42" s="193"/>
      <c r="D42" s="206">
        <v>0</v>
      </c>
      <c r="E42" s="206">
        <v>0</v>
      </c>
      <c r="F42" s="206">
        <f>VLOOKUP(B42,'درآمد ناشی از تغییر قیمت اوراق '!$A$8:$Q$306,9,0)</f>
        <v>2172167886</v>
      </c>
      <c r="G42" s="206"/>
      <c r="H42" s="206">
        <f>VLOOKUP(B42,'درآمد ناشی ازفروش'!$A$8:$Q$289,9,0)</f>
        <v>-9275845</v>
      </c>
      <c r="I42" s="206"/>
      <c r="J42" s="207">
        <f t="shared" si="0"/>
        <v>2162892041</v>
      </c>
      <c r="K42" s="207"/>
      <c r="L42" s="208">
        <f t="shared" si="1"/>
        <v>2.7306601125557301E-3</v>
      </c>
      <c r="M42" s="208"/>
      <c r="N42" s="206">
        <v>0</v>
      </c>
      <c r="O42" s="206"/>
      <c r="P42" s="206">
        <f>VLOOKUP(B42,'درآمد ناشی از تغییر قیمت اوراق '!$A$8:$Q$306,17,0)</f>
        <v>-383534667</v>
      </c>
      <c r="Q42" s="206"/>
      <c r="R42" s="206">
        <f>VLOOKUP(B42,'درآمد ناشی ازفروش'!$A$8:$Q$289,17,0)</f>
        <v>-409656421</v>
      </c>
      <c r="S42" s="206"/>
      <c r="T42" s="207">
        <f t="shared" si="2"/>
        <v>-793191088</v>
      </c>
      <c r="U42" s="198"/>
      <c r="V42" s="208">
        <f>T42/درآمدها!$J$5</f>
        <v>-1.0897645291159477E-3</v>
      </c>
    </row>
    <row r="43" spans="1:22" s="141" customFormat="1" ht="42.75" customHeight="1">
      <c r="A43" s="140"/>
      <c r="B43" s="205" t="s">
        <v>300</v>
      </c>
      <c r="C43" s="193"/>
      <c r="D43" s="206">
        <v>0</v>
      </c>
      <c r="E43" s="206">
        <v>0</v>
      </c>
      <c r="F43" s="206">
        <f>VLOOKUP(B43,'درآمد ناشی از تغییر قیمت اوراق '!$A$8:$Q$306,9,0)</f>
        <v>4348471765</v>
      </c>
      <c r="G43" s="206"/>
      <c r="H43" s="206">
        <f>VLOOKUP(B43,'درآمد ناشی ازفروش'!$A$8:$Q$289,9,0)</f>
        <v>0</v>
      </c>
      <c r="I43" s="206"/>
      <c r="J43" s="207">
        <f t="shared" si="0"/>
        <v>4348471765</v>
      </c>
      <c r="K43" s="207"/>
      <c r="L43" s="208">
        <f t="shared" si="1"/>
        <v>5.4899635183688362E-3</v>
      </c>
      <c r="M43" s="208"/>
      <c r="N43" s="206">
        <v>0</v>
      </c>
      <c r="O43" s="206"/>
      <c r="P43" s="206">
        <f>VLOOKUP(B43,'درآمد ناشی از تغییر قیمت اوراق '!$A$8:$Q$306,17,0)</f>
        <v>5605064365</v>
      </c>
      <c r="Q43" s="206"/>
      <c r="R43" s="206">
        <f>VLOOKUP(B43,'درآمد ناشی ازفروش'!$A$8:$Q$289,17,0)</f>
        <v>273211893</v>
      </c>
      <c r="S43" s="206"/>
      <c r="T43" s="207">
        <f t="shared" si="2"/>
        <v>5878276258</v>
      </c>
      <c r="U43" s="198"/>
      <c r="V43" s="208">
        <f>T43/درآمدها!$J$5</f>
        <v>8.0761585136630096E-3</v>
      </c>
    </row>
    <row r="44" spans="1:22" s="141" customFormat="1" ht="42.75" customHeight="1">
      <c r="A44" s="140"/>
      <c r="B44" s="205" t="s">
        <v>199</v>
      </c>
      <c r="C44" s="193"/>
      <c r="D44" s="206">
        <v>0</v>
      </c>
      <c r="E44" s="206">
        <v>0</v>
      </c>
      <c r="F44" s="206">
        <f>VLOOKUP(B44,'درآمد ناشی از تغییر قیمت اوراق '!$A$8:$Q$306,9,0)</f>
        <v>818878480</v>
      </c>
      <c r="G44" s="206"/>
      <c r="H44" s="206">
        <f>VLOOKUP(B44,'درآمد ناشی ازفروش'!$A$8:$Q$289,9,0)</f>
        <v>0</v>
      </c>
      <c r="I44" s="206"/>
      <c r="J44" s="207">
        <f t="shared" si="0"/>
        <v>818878480</v>
      </c>
      <c r="K44" s="207"/>
      <c r="L44" s="208">
        <f t="shared" si="1"/>
        <v>1.0338374546574353E-3</v>
      </c>
      <c r="M44" s="208"/>
      <c r="N44" s="206">
        <v>0</v>
      </c>
      <c r="O44" s="206"/>
      <c r="P44" s="206">
        <f>VLOOKUP(B44,'درآمد ناشی از تغییر قیمت اوراق '!$A$8:$Q$306,17,0)</f>
        <v>-9882691834</v>
      </c>
      <c r="Q44" s="206"/>
      <c r="R44" s="206">
        <f>VLOOKUP(B44,'درآمد ناشی ازفروش'!$A$8:$Q$289,17,0)</f>
        <v>-150252059</v>
      </c>
      <c r="S44" s="206"/>
      <c r="T44" s="207">
        <f t="shared" si="2"/>
        <v>-10032943893</v>
      </c>
      <c r="U44" s="198"/>
      <c r="V44" s="208">
        <f>T44/درآمدها!$J$5</f>
        <v>-1.3784252675821628E-2</v>
      </c>
    </row>
    <row r="45" spans="1:22" s="141" customFormat="1" ht="42.75" customHeight="1">
      <c r="A45" s="140"/>
      <c r="B45" s="205" t="s">
        <v>299</v>
      </c>
      <c r="C45" s="193"/>
      <c r="D45" s="206">
        <f>VLOOKUP(B45,'درآمد سود سهام'!$A$9:$S$129,13,0)</f>
        <v>0</v>
      </c>
      <c r="E45" s="206">
        <v>0</v>
      </c>
      <c r="F45" s="206">
        <f>VLOOKUP(B45,'درآمد ناشی از تغییر قیمت اوراق '!$A$8:$Q$306,9,0)</f>
        <v>2040022931</v>
      </c>
      <c r="G45" s="206"/>
      <c r="H45" s="206">
        <f>VLOOKUP(B45,'درآمد ناشی ازفروش'!$A$8:$Q$289,9,0)</f>
        <v>-53013091</v>
      </c>
      <c r="I45" s="206"/>
      <c r="J45" s="207">
        <f t="shared" si="0"/>
        <v>1987009840</v>
      </c>
      <c r="K45" s="207"/>
      <c r="L45" s="208">
        <f t="shared" si="1"/>
        <v>2.5086081091847444E-3</v>
      </c>
      <c r="M45" s="208"/>
      <c r="N45" s="206">
        <f>VLOOKUP(B45,'درآمد سود سهام'!$A$9:$S$129,19,0)</f>
        <v>634790904</v>
      </c>
      <c r="O45" s="206"/>
      <c r="P45" s="206">
        <f>VLOOKUP(B45,'درآمد ناشی از تغییر قیمت اوراق '!$A$8:$Q$306,17,0)</f>
        <v>-1655687571</v>
      </c>
      <c r="Q45" s="206"/>
      <c r="R45" s="206">
        <f>VLOOKUP(B45,'درآمد ناشی ازفروش'!$A$8:$Q$289,17,0)</f>
        <v>-367022294</v>
      </c>
      <c r="S45" s="206"/>
      <c r="T45" s="207">
        <f t="shared" si="2"/>
        <v>-1387918961</v>
      </c>
      <c r="U45" s="198"/>
      <c r="V45" s="208">
        <f>T45/درآمدها!$J$5</f>
        <v>-1.9068606239626086E-3</v>
      </c>
    </row>
    <row r="46" spans="1:22" s="141" customFormat="1" ht="42.75" customHeight="1">
      <c r="A46" s="140"/>
      <c r="B46" s="205" t="s">
        <v>429</v>
      </c>
      <c r="C46" s="193"/>
      <c r="D46" s="206">
        <v>0</v>
      </c>
      <c r="E46" s="206">
        <v>0</v>
      </c>
      <c r="F46" s="206">
        <f>VLOOKUP(B46,'درآمد ناشی از تغییر قیمت اوراق '!$A$8:$Q$306,9,0)</f>
        <v>52141684</v>
      </c>
      <c r="G46" s="206"/>
      <c r="H46" s="206">
        <v>0</v>
      </c>
      <c r="I46" s="206"/>
      <c r="J46" s="207">
        <f t="shared" si="0"/>
        <v>52141684</v>
      </c>
      <c r="K46" s="207"/>
      <c r="L46" s="208">
        <f t="shared" si="1"/>
        <v>6.5829090865976008E-5</v>
      </c>
      <c r="M46" s="208"/>
      <c r="N46" s="206">
        <v>0</v>
      </c>
      <c r="O46" s="206"/>
      <c r="P46" s="206">
        <f>VLOOKUP(B46,'درآمد ناشی از تغییر قیمت اوراق '!$A$8:$Q$306,17,0)</f>
        <v>52141684</v>
      </c>
      <c r="Q46" s="206"/>
      <c r="R46" s="206">
        <v>0</v>
      </c>
      <c r="S46" s="206"/>
      <c r="T46" s="207">
        <f t="shared" si="2"/>
        <v>52141684</v>
      </c>
      <c r="U46" s="198"/>
      <c r="V46" s="208">
        <f>T46/درآمدها!$J$5</f>
        <v>7.1637413192383905E-5</v>
      </c>
    </row>
    <row r="47" spans="1:22" s="141" customFormat="1" ht="42.75" customHeight="1">
      <c r="A47" s="140"/>
      <c r="B47" s="205" t="s">
        <v>294</v>
      </c>
      <c r="C47" s="193"/>
      <c r="D47" s="206">
        <v>0</v>
      </c>
      <c r="E47" s="206">
        <v>0</v>
      </c>
      <c r="F47" s="206">
        <f>VLOOKUP(B47,'درآمد ناشی از تغییر قیمت اوراق '!$A$8:$Q$306,9,0)</f>
        <v>2701539652</v>
      </c>
      <c r="G47" s="206"/>
      <c r="H47" s="206">
        <f>VLOOKUP(B47,'درآمد ناشی ازفروش'!$A$8:$Q$289,9,0)</f>
        <v>0</v>
      </c>
      <c r="I47" s="206"/>
      <c r="J47" s="207">
        <f t="shared" si="0"/>
        <v>2701539652</v>
      </c>
      <c r="K47" s="207"/>
      <c r="L47" s="208">
        <f t="shared" si="1"/>
        <v>3.4107049405912014E-3</v>
      </c>
      <c r="M47" s="208"/>
      <c r="N47" s="206">
        <v>0</v>
      </c>
      <c r="O47" s="206"/>
      <c r="P47" s="206">
        <f>VLOOKUP(B47,'درآمد ناشی از تغییر قیمت اوراق '!$A$8:$Q$306,17,0)</f>
        <v>-2362646125</v>
      </c>
      <c r="Q47" s="206"/>
      <c r="R47" s="206">
        <f>VLOOKUP(B47,'درآمد ناشی ازفروش'!$A$8:$Q$289,17,0)</f>
        <v>-206537833</v>
      </c>
      <c r="S47" s="206"/>
      <c r="T47" s="207">
        <f t="shared" si="2"/>
        <v>-2569183958</v>
      </c>
      <c r="U47" s="198"/>
      <c r="V47" s="208">
        <f>T47/درآمدها!$J$5</f>
        <v>-3.5297995509023126E-3</v>
      </c>
    </row>
    <row r="48" spans="1:22" s="141" customFormat="1" ht="42.75" customHeight="1">
      <c r="A48" s="140"/>
      <c r="B48" s="205" t="s">
        <v>321</v>
      </c>
      <c r="C48" s="193"/>
      <c r="D48" s="206">
        <v>0</v>
      </c>
      <c r="E48" s="206">
        <v>0</v>
      </c>
      <c r="F48" s="206">
        <f>VLOOKUP(B48,'درآمد ناشی از تغییر قیمت اوراق '!$A$8:$Q$306,9,0)</f>
        <v>8310965380</v>
      </c>
      <c r="G48" s="206"/>
      <c r="H48" s="206">
        <f>VLOOKUP(B48,'درآمد ناشی ازفروش'!$A$8:$Q$289,9,0)</f>
        <v>173282394</v>
      </c>
      <c r="I48" s="206"/>
      <c r="J48" s="207">
        <f t="shared" si="0"/>
        <v>8484247774</v>
      </c>
      <c r="K48" s="207"/>
      <c r="L48" s="208">
        <f t="shared" si="1"/>
        <v>1.0711397768512822E-2</v>
      </c>
      <c r="M48" s="208"/>
      <c r="N48" s="206">
        <v>0</v>
      </c>
      <c r="O48" s="206"/>
      <c r="P48" s="206">
        <f>VLOOKUP(B48,'درآمد ناشی از تغییر قیمت اوراق '!$A$8:$Q$306,17,0)</f>
        <v>6576273230</v>
      </c>
      <c r="Q48" s="206"/>
      <c r="R48" s="206">
        <f>VLOOKUP(B48,'درآمد ناشی ازفروش'!$A$8:$Q$289,17,0)</f>
        <v>181706538</v>
      </c>
      <c r="S48" s="206"/>
      <c r="T48" s="207">
        <f t="shared" si="2"/>
        <v>6757979768</v>
      </c>
      <c r="U48" s="198"/>
      <c r="V48" s="208">
        <f>T48/درآمدها!$J$5</f>
        <v>9.2847823822872072E-3</v>
      </c>
    </row>
    <row r="49" spans="1:22" s="141" customFormat="1" ht="42.75" customHeight="1">
      <c r="A49" s="140"/>
      <c r="B49" s="205" t="s">
        <v>260</v>
      </c>
      <c r="C49" s="193"/>
      <c r="D49" s="206">
        <v>0</v>
      </c>
      <c r="E49" s="206">
        <v>0</v>
      </c>
      <c r="F49" s="206">
        <f>VLOOKUP(B49,'درآمد ناشی از تغییر قیمت اوراق '!$A$8:$Q$306,9,0)</f>
        <v>1031404853</v>
      </c>
      <c r="G49" s="206"/>
      <c r="H49" s="206">
        <f>VLOOKUP(B49,'درآمد ناشی ازفروش'!$A$8:$Q$289,9,0)</f>
        <v>-207611315</v>
      </c>
      <c r="I49" s="206"/>
      <c r="J49" s="207">
        <f t="shared" si="0"/>
        <v>823793538</v>
      </c>
      <c r="K49" s="207"/>
      <c r="L49" s="208">
        <f t="shared" si="1"/>
        <v>1.0400427356317425E-3</v>
      </c>
      <c r="M49" s="208"/>
      <c r="N49" s="206">
        <v>0</v>
      </c>
      <c r="O49" s="206"/>
      <c r="P49" s="206">
        <f>VLOOKUP(B49,'درآمد ناشی از تغییر قیمت اوراق '!$A$8:$Q$306,17,0)</f>
        <v>-5580090954</v>
      </c>
      <c r="Q49" s="206"/>
      <c r="R49" s="206">
        <f>VLOOKUP(B49,'درآمد ناشی ازفروش'!$A$8:$Q$289,17,0)</f>
        <v>-1269109215</v>
      </c>
      <c r="S49" s="206"/>
      <c r="T49" s="207">
        <f t="shared" si="2"/>
        <v>-6849200169</v>
      </c>
      <c r="U49" s="198"/>
      <c r="V49" s="208">
        <f>T49/درآمدها!$J$5</f>
        <v>-9.4101100099490201E-3</v>
      </c>
    </row>
    <row r="50" spans="1:22" s="141" customFormat="1" ht="42.75" customHeight="1">
      <c r="A50" s="140"/>
      <c r="B50" s="205" t="s">
        <v>134</v>
      </c>
      <c r="C50" s="193"/>
      <c r="D50" s="206">
        <f>VLOOKUP(B50,'درآمد سود سهام'!$A$9:$S$129,13,0)</f>
        <v>0</v>
      </c>
      <c r="E50" s="206">
        <v>0</v>
      </c>
      <c r="F50" s="206">
        <f>VLOOKUP(B50,'درآمد ناشی از تغییر قیمت اوراق '!$A$8:$Q$306,9,0)</f>
        <v>6131117144</v>
      </c>
      <c r="G50" s="206"/>
      <c r="H50" s="206">
        <f>VLOOKUP(B50,'درآمد ناشی ازفروش'!$A$8:$Q$289,9,0)</f>
        <v>-71162240</v>
      </c>
      <c r="I50" s="206"/>
      <c r="J50" s="207">
        <f t="shared" si="0"/>
        <v>6059954904</v>
      </c>
      <c r="K50" s="207"/>
      <c r="L50" s="208">
        <f t="shared" si="1"/>
        <v>7.6507180324120894E-3</v>
      </c>
      <c r="M50" s="208"/>
      <c r="N50" s="206">
        <f>VLOOKUP(B50,'درآمد سود سهام'!$A$9:$S$129,19,0)</f>
        <v>240151263</v>
      </c>
      <c r="O50" s="206"/>
      <c r="P50" s="206">
        <f>VLOOKUP(B50,'درآمد ناشی از تغییر قیمت اوراق '!$A$8:$Q$306,17,0)</f>
        <v>-935781863</v>
      </c>
      <c r="Q50" s="206"/>
      <c r="R50" s="206">
        <f>VLOOKUP(B50,'درآمد ناشی ازفروش'!$A$8:$Q$289,17,0)</f>
        <v>-895718236</v>
      </c>
      <c r="S50" s="206"/>
      <c r="T50" s="207">
        <f t="shared" si="2"/>
        <v>-1591348836</v>
      </c>
      <c r="U50" s="198"/>
      <c r="V50" s="208">
        <f>T50/درآمدها!$J$5</f>
        <v>-2.1863527479808894E-3</v>
      </c>
    </row>
    <row r="51" spans="1:22" s="141" customFormat="1" ht="42.75" customHeight="1">
      <c r="A51" s="140"/>
      <c r="B51" s="205" t="s">
        <v>279</v>
      </c>
      <c r="C51" s="193"/>
      <c r="D51" s="206">
        <v>0</v>
      </c>
      <c r="E51" s="206">
        <v>0</v>
      </c>
      <c r="F51" s="206">
        <f>VLOOKUP(B51,'درآمد ناشی از تغییر قیمت اوراق '!$A$8:$Q$306,9,0)</f>
        <v>1333165547</v>
      </c>
      <c r="G51" s="206"/>
      <c r="H51" s="206">
        <f>VLOOKUP(B51,'درآمد ناشی ازفروش'!$A$8:$Q$289,9,0)</f>
        <v>-38813128</v>
      </c>
      <c r="I51" s="206"/>
      <c r="J51" s="207">
        <f t="shared" si="0"/>
        <v>1294352419</v>
      </c>
      <c r="K51" s="207"/>
      <c r="L51" s="208">
        <f t="shared" si="1"/>
        <v>1.6341252615267826E-3</v>
      </c>
      <c r="M51" s="208"/>
      <c r="N51" s="206">
        <v>0</v>
      </c>
      <c r="O51" s="206"/>
      <c r="P51" s="206">
        <f>VLOOKUP(B51,'درآمد ناشی از تغییر قیمت اوراق '!$A$8:$Q$306,17,0)</f>
        <v>1108755304</v>
      </c>
      <c r="Q51" s="206"/>
      <c r="R51" s="206">
        <f>VLOOKUP(B51,'درآمد ناشی ازفروش'!$A$8:$Q$289,17,0)</f>
        <v>-223785049</v>
      </c>
      <c r="S51" s="206"/>
      <c r="T51" s="207">
        <f t="shared" si="2"/>
        <v>884970255</v>
      </c>
      <c r="U51" s="198"/>
      <c r="V51" s="208">
        <f>T51/درآمدها!$J$5</f>
        <v>1.2158598448873334E-3</v>
      </c>
    </row>
    <row r="52" spans="1:22" s="141" customFormat="1" ht="42.75" customHeight="1">
      <c r="A52" s="140"/>
      <c r="B52" s="205" t="s">
        <v>181</v>
      </c>
      <c r="C52" s="193"/>
      <c r="D52" s="206">
        <v>0</v>
      </c>
      <c r="E52" s="206">
        <v>0</v>
      </c>
      <c r="F52" s="206">
        <f>VLOOKUP(B52,'درآمد ناشی از تغییر قیمت اوراق '!$A$8:$Q$306,9,0)</f>
        <v>1937018556</v>
      </c>
      <c r="G52" s="206"/>
      <c r="H52" s="206">
        <f>VLOOKUP(B52,'درآمد ناشی ازفروش'!$A$8:$Q$289,9,0)</f>
        <v>71696688</v>
      </c>
      <c r="I52" s="206"/>
      <c r="J52" s="207">
        <f t="shared" si="0"/>
        <v>2008715244</v>
      </c>
      <c r="K52" s="207"/>
      <c r="L52" s="208">
        <f t="shared" si="1"/>
        <v>2.536011271157778E-3</v>
      </c>
      <c r="M52" s="208"/>
      <c r="N52" s="206">
        <v>0</v>
      </c>
      <c r="O52" s="206"/>
      <c r="P52" s="206">
        <f>VLOOKUP(B52,'درآمد ناشی از تغییر قیمت اوراق '!$A$8:$Q$306,17,0)</f>
        <v>2591002160</v>
      </c>
      <c r="Q52" s="206"/>
      <c r="R52" s="206">
        <f>VLOOKUP(B52,'درآمد ناشی ازفروش'!$A$8:$Q$289,17,0)</f>
        <v>72819164</v>
      </c>
      <c r="S52" s="206"/>
      <c r="T52" s="207">
        <f t="shared" si="2"/>
        <v>2663821324</v>
      </c>
      <c r="U52" s="198"/>
      <c r="V52" s="208">
        <f>T52/درآمدها!$J$5</f>
        <v>3.659821743733309E-3</v>
      </c>
    </row>
    <row r="53" spans="1:22" s="141" customFormat="1" ht="42.75" customHeight="1">
      <c r="A53" s="140"/>
      <c r="B53" s="205" t="s">
        <v>291</v>
      </c>
      <c r="C53" s="193"/>
      <c r="D53" s="206">
        <v>0</v>
      </c>
      <c r="E53" s="206">
        <v>0</v>
      </c>
      <c r="F53" s="206">
        <f>VLOOKUP(B53,'درآمد ناشی از تغییر قیمت اوراق '!$A$8:$Q$306,9,0)</f>
        <v>3205157285</v>
      </c>
      <c r="G53" s="206"/>
      <c r="H53" s="206">
        <f>VLOOKUP(B53,'درآمد ناشی ازفروش'!$A$8:$Q$289,9,0)</f>
        <v>0</v>
      </c>
      <c r="I53" s="206"/>
      <c r="J53" s="207">
        <f t="shared" si="0"/>
        <v>3205157285</v>
      </c>
      <c r="K53" s="207"/>
      <c r="L53" s="208">
        <f t="shared" si="1"/>
        <v>4.0465242770833781E-3</v>
      </c>
      <c r="M53" s="208"/>
      <c r="N53" s="206">
        <v>0</v>
      </c>
      <c r="O53" s="206"/>
      <c r="P53" s="206">
        <f>VLOOKUP(B53,'درآمد ناشی از تغییر قیمت اوراق '!$A$8:$Q$306,17,0)</f>
        <v>-6770113407</v>
      </c>
      <c r="Q53" s="206"/>
      <c r="R53" s="206">
        <f>VLOOKUP(B53,'درآمد ناشی ازفروش'!$A$8:$Q$289,17,0)</f>
        <v>-69028611</v>
      </c>
      <c r="S53" s="206"/>
      <c r="T53" s="207">
        <f t="shared" si="2"/>
        <v>-6839142018</v>
      </c>
      <c r="U53" s="198"/>
      <c r="V53" s="208">
        <f>T53/درآمدها!$J$5</f>
        <v>-9.3962911252513503E-3</v>
      </c>
    </row>
    <row r="54" spans="1:22" s="141" customFormat="1" ht="42.75" customHeight="1">
      <c r="A54" s="140"/>
      <c r="B54" s="205" t="s">
        <v>109</v>
      </c>
      <c r="C54" s="193"/>
      <c r="D54" s="206">
        <f>VLOOKUP(B54,'درآمد سود سهام'!$A$9:$S$129,13,0)</f>
        <v>0</v>
      </c>
      <c r="E54" s="206">
        <v>0</v>
      </c>
      <c r="F54" s="206">
        <f>VLOOKUP(B54,'درآمد ناشی از تغییر قیمت اوراق '!$A$8:$Q$306,9,0)</f>
        <v>3820285046</v>
      </c>
      <c r="G54" s="206"/>
      <c r="H54" s="206">
        <f>VLOOKUP(B54,'درآمد ناشی ازفروش'!$A$8:$Q$289,9,0)</f>
        <v>0</v>
      </c>
      <c r="I54" s="206"/>
      <c r="J54" s="207">
        <f t="shared" si="0"/>
        <v>3820285046</v>
      </c>
      <c r="K54" s="207"/>
      <c r="L54" s="208">
        <f t="shared" si="1"/>
        <v>4.823125609580683E-3</v>
      </c>
      <c r="M54" s="208"/>
      <c r="N54" s="206">
        <f>VLOOKUP(B54,'درآمد سود سهام'!$A$9:$S$129,19,0)</f>
        <v>267770850</v>
      </c>
      <c r="O54" s="206"/>
      <c r="P54" s="206">
        <f>VLOOKUP(B54,'درآمد ناشی از تغییر قیمت اوراق '!$A$8:$Q$306,17,0)</f>
        <v>-5221056229</v>
      </c>
      <c r="Q54" s="206"/>
      <c r="R54" s="206">
        <f>VLOOKUP(B54,'درآمد ناشی ازفروش'!$A$8:$Q$289,17,0)</f>
        <v>-1006685353</v>
      </c>
      <c r="S54" s="206"/>
      <c r="T54" s="207">
        <f t="shared" si="2"/>
        <v>-5959970732</v>
      </c>
      <c r="U54" s="198"/>
      <c r="V54" s="208">
        <f>T54/درآمدها!$J$5</f>
        <v>-8.1883984787065722E-3</v>
      </c>
    </row>
    <row r="55" spans="1:22" s="141" customFormat="1" ht="42.75" customHeight="1">
      <c r="A55" s="140"/>
      <c r="B55" s="205" t="s">
        <v>118</v>
      </c>
      <c r="C55" s="193"/>
      <c r="D55" s="206">
        <f>VLOOKUP(B55,'درآمد سود سهام'!$A$9:$S$129,13,0)</f>
        <v>0</v>
      </c>
      <c r="E55" s="206">
        <v>0</v>
      </c>
      <c r="F55" s="206">
        <f>VLOOKUP(B55,'درآمد ناشی از تغییر قیمت اوراق '!$A$8:$Q$306,9,0)</f>
        <v>5397085456</v>
      </c>
      <c r="G55" s="206"/>
      <c r="H55" s="206">
        <f>VLOOKUP(B55,'درآمد ناشی ازفروش'!$A$8:$Q$289,9,0)</f>
        <v>-21158602</v>
      </c>
      <c r="I55" s="206"/>
      <c r="J55" s="207">
        <f t="shared" si="0"/>
        <v>5375926854</v>
      </c>
      <c r="K55" s="207"/>
      <c r="L55" s="208">
        <f t="shared" si="1"/>
        <v>6.7871298011933515E-3</v>
      </c>
      <c r="M55" s="208"/>
      <c r="N55" s="206">
        <f>VLOOKUP(B55,'درآمد سود سهام'!$A$9:$S$129,19,0)</f>
        <v>68086699</v>
      </c>
      <c r="O55" s="206"/>
      <c r="P55" s="206">
        <f>VLOOKUP(B55,'درآمد ناشی از تغییر قیمت اوراق '!$A$8:$Q$306,17,0)</f>
        <v>-870379862</v>
      </c>
      <c r="Q55" s="206"/>
      <c r="R55" s="206">
        <f>VLOOKUP(B55,'درآمد ناشی ازفروش'!$A$8:$Q$289,17,0)</f>
        <v>-1152355501</v>
      </c>
      <c r="S55" s="206"/>
      <c r="T55" s="207">
        <f t="shared" si="2"/>
        <v>-1954648664</v>
      </c>
      <c r="U55" s="198"/>
      <c r="V55" s="208">
        <f>T55/درآمدها!$J$5</f>
        <v>-2.6854900579910152E-3</v>
      </c>
    </row>
    <row r="56" spans="1:22" s="141" customFormat="1" ht="42.75" customHeight="1">
      <c r="A56" s="140"/>
      <c r="B56" s="205" t="s">
        <v>262</v>
      </c>
      <c r="C56" s="193"/>
      <c r="D56" s="206">
        <f>VLOOKUP(B56,'درآمد سود سهام'!$A$9:$S$129,13,0)</f>
        <v>0</v>
      </c>
      <c r="E56" s="206">
        <v>0</v>
      </c>
      <c r="F56" s="206">
        <f>VLOOKUP(B56,'درآمد ناشی از تغییر قیمت اوراق '!$A$8:$Q$306,9,0)</f>
        <v>615022256</v>
      </c>
      <c r="G56" s="206"/>
      <c r="H56" s="206">
        <f>VLOOKUP(B56,'درآمد ناشی ازفروش'!$A$8:$Q$289,9,0)</f>
        <v>-17220862</v>
      </c>
      <c r="I56" s="206"/>
      <c r="J56" s="207">
        <f t="shared" si="0"/>
        <v>597801394</v>
      </c>
      <c r="K56" s="207"/>
      <c r="L56" s="208">
        <f t="shared" si="1"/>
        <v>7.5472672277775155E-4</v>
      </c>
      <c r="M56" s="208"/>
      <c r="N56" s="206">
        <f>VLOOKUP(B56,'درآمد سود سهام'!$A$9:$S$129,19,0)</f>
        <v>397306518</v>
      </c>
      <c r="O56" s="206"/>
      <c r="P56" s="206">
        <f>VLOOKUP(B56,'درآمد ناشی از تغییر قیمت اوراق '!$A$8:$Q$306,17,0)</f>
        <v>-464943644</v>
      </c>
      <c r="Q56" s="206"/>
      <c r="R56" s="206">
        <f>VLOOKUP(B56,'درآمد ناشی ازفروش'!$A$8:$Q$289,17,0)</f>
        <v>-267481314</v>
      </c>
      <c r="S56" s="206"/>
      <c r="T56" s="207">
        <f t="shared" si="2"/>
        <v>-335118440</v>
      </c>
      <c r="U56" s="198"/>
      <c r="V56" s="208">
        <f>T56/درآمدها!$J$5</f>
        <v>-4.6041892614490771E-4</v>
      </c>
    </row>
    <row r="57" spans="1:22" s="141" customFormat="1" ht="42.75" customHeight="1">
      <c r="A57" s="140"/>
      <c r="B57" s="205" t="s">
        <v>206</v>
      </c>
      <c r="C57" s="193"/>
      <c r="D57" s="206">
        <v>0</v>
      </c>
      <c r="E57" s="206">
        <v>0</v>
      </c>
      <c r="F57" s="206">
        <f>VLOOKUP(B57,'درآمد ناشی از تغییر قیمت اوراق '!$A$8:$Q$306,9,0)</f>
        <v>5297509662</v>
      </c>
      <c r="G57" s="206"/>
      <c r="H57" s="206">
        <f>VLOOKUP(B57,'درآمد ناشی ازفروش'!$A$8:$Q$289,9,0)</f>
        <v>0</v>
      </c>
      <c r="I57" s="206"/>
      <c r="J57" s="207">
        <f t="shared" si="0"/>
        <v>5297509662</v>
      </c>
      <c r="K57" s="207"/>
      <c r="L57" s="208">
        <f t="shared" si="1"/>
        <v>6.6881277732261935E-3</v>
      </c>
      <c r="M57" s="208"/>
      <c r="N57" s="206">
        <v>0</v>
      </c>
      <c r="O57" s="206"/>
      <c r="P57" s="206">
        <f>VLOOKUP(B57,'درآمد ناشی از تغییر قیمت اوراق '!$A$8:$Q$306,17,0)</f>
        <v>3668436836</v>
      </c>
      <c r="Q57" s="206"/>
      <c r="R57" s="206">
        <f>VLOOKUP(B57,'درآمد ناشی ازفروش'!$A$8:$Q$289,17,0)</f>
        <v>-19265439</v>
      </c>
      <c r="S57" s="206"/>
      <c r="T57" s="207">
        <f t="shared" si="2"/>
        <v>3649171397</v>
      </c>
      <c r="U57" s="198"/>
      <c r="V57" s="208">
        <f>T57/درآمدها!$J$5</f>
        <v>5.0135933311382464E-3</v>
      </c>
    </row>
    <row r="58" spans="1:22" s="141" customFormat="1" ht="42.75" customHeight="1">
      <c r="A58" s="140"/>
      <c r="B58" s="205" t="s">
        <v>178</v>
      </c>
      <c r="C58" s="193"/>
      <c r="D58" s="206">
        <f>VLOOKUP(B58,'درآمد سود سهام'!$A$9:$S$129,13,0)</f>
        <v>0</v>
      </c>
      <c r="E58" s="206">
        <v>0</v>
      </c>
      <c r="F58" s="206">
        <f>VLOOKUP(B58,'درآمد ناشی از تغییر قیمت اوراق '!$A$8:$Q$306,9,0)</f>
        <v>2272172621</v>
      </c>
      <c r="G58" s="206"/>
      <c r="H58" s="206">
        <f>VLOOKUP(B58,'درآمد ناشی ازفروش'!$A$8:$Q$289,9,0)</f>
        <v>0</v>
      </c>
      <c r="I58" s="206"/>
      <c r="J58" s="207">
        <f t="shared" si="0"/>
        <v>2272172621</v>
      </c>
      <c r="K58" s="207"/>
      <c r="L58" s="208">
        <f t="shared" si="1"/>
        <v>2.8686272950254514E-3</v>
      </c>
      <c r="M58" s="208"/>
      <c r="N58" s="206">
        <f>VLOOKUP(B58,'درآمد سود سهام'!$A$9:$S$129,19,0)</f>
        <v>2272754515</v>
      </c>
      <c r="O58" s="206"/>
      <c r="P58" s="206">
        <f>VLOOKUP(B58,'درآمد ناشی از تغییر قیمت اوراق '!$A$8:$Q$306,17,0)</f>
        <v>2296604586</v>
      </c>
      <c r="Q58" s="206"/>
      <c r="R58" s="206">
        <f>VLOOKUP(B58,'درآمد ناشی ازفروش'!$A$8:$Q$289,17,0)</f>
        <v>-136162106</v>
      </c>
      <c r="S58" s="206"/>
      <c r="T58" s="207">
        <f t="shared" si="2"/>
        <v>4433196995</v>
      </c>
      <c r="U58" s="198"/>
      <c r="V58" s="208">
        <f>T58/درآمدها!$J$5</f>
        <v>6.0907654017091145E-3</v>
      </c>
    </row>
    <row r="59" spans="1:22" s="141" customFormat="1" ht="42.75" customHeight="1">
      <c r="A59" s="140"/>
      <c r="B59" s="205" t="s">
        <v>298</v>
      </c>
      <c r="C59" s="193"/>
      <c r="D59" s="206">
        <v>0</v>
      </c>
      <c r="E59" s="206">
        <v>0</v>
      </c>
      <c r="F59" s="206">
        <f>VLOOKUP(B59,'درآمد ناشی از تغییر قیمت اوراق '!$A$8:$Q$306,9,0)</f>
        <v>517554099</v>
      </c>
      <c r="G59" s="206"/>
      <c r="H59" s="206">
        <f>VLOOKUP(B59,'درآمد ناشی ازفروش'!$A$8:$Q$289,9,0)</f>
        <v>0</v>
      </c>
      <c r="I59" s="206"/>
      <c r="J59" s="207">
        <f t="shared" si="0"/>
        <v>517554099</v>
      </c>
      <c r="K59" s="207"/>
      <c r="L59" s="208">
        <f t="shared" si="1"/>
        <v>6.5341418223334219E-4</v>
      </c>
      <c r="M59" s="208"/>
      <c r="N59" s="206">
        <v>0</v>
      </c>
      <c r="O59" s="206"/>
      <c r="P59" s="206">
        <f>VLOOKUP(B59,'درآمد ناشی از تغییر قیمت اوراق '!$A$8:$Q$306,17,0)</f>
        <v>243315770</v>
      </c>
      <c r="Q59" s="206"/>
      <c r="R59" s="206">
        <f>VLOOKUP(B59,'درآمد ناشی ازفروش'!$A$8:$Q$289,17,0)</f>
        <v>-120060807</v>
      </c>
      <c r="S59" s="206"/>
      <c r="T59" s="207">
        <f t="shared" si="2"/>
        <v>123254963</v>
      </c>
      <c r="U59" s="198"/>
      <c r="V59" s="208">
        <f>T59/درآمدها!$J$5</f>
        <v>1.6933988385267707E-4</v>
      </c>
    </row>
    <row r="60" spans="1:22" s="141" customFormat="1" ht="42.75" customHeight="1">
      <c r="A60" s="140"/>
      <c r="B60" s="205" t="s">
        <v>363</v>
      </c>
      <c r="C60" s="193"/>
      <c r="D60" s="206">
        <v>0</v>
      </c>
      <c r="E60" s="206">
        <v>0</v>
      </c>
      <c r="F60" s="206">
        <f>VLOOKUP(B60,'درآمد ناشی از تغییر قیمت اوراق '!$A$8:$Q$306,9,0)</f>
        <v>617252498</v>
      </c>
      <c r="G60" s="206"/>
      <c r="H60" s="206">
        <f>VLOOKUP(B60,'درآمد ناشی ازفروش'!$A$8:$Q$289,9,0)</f>
        <v>-15101075</v>
      </c>
      <c r="I60" s="206"/>
      <c r="J60" s="207">
        <f t="shared" si="0"/>
        <v>602151423</v>
      </c>
      <c r="K60" s="207"/>
      <c r="L60" s="208">
        <f t="shared" si="1"/>
        <v>7.6021865231172352E-4</v>
      </c>
      <c r="M60" s="208"/>
      <c r="N60" s="206">
        <v>0</v>
      </c>
      <c r="O60" s="206"/>
      <c r="P60" s="206">
        <f>VLOOKUP(B60,'درآمد ناشی از تغییر قیمت اوراق '!$A$8:$Q$306,17,0)</f>
        <v>439414005</v>
      </c>
      <c r="Q60" s="206"/>
      <c r="R60" s="206">
        <f>VLOOKUP(B60,'درآمد ناشی ازفروش'!$A$8:$Q$289,17,0)</f>
        <v>-95882502</v>
      </c>
      <c r="S60" s="206"/>
      <c r="T60" s="207">
        <f t="shared" si="2"/>
        <v>343531503</v>
      </c>
      <c r="U60" s="198"/>
      <c r="V60" s="208">
        <f>T60/درآمدها!$J$5</f>
        <v>4.7197762590505657E-4</v>
      </c>
    </row>
    <row r="61" spans="1:22" s="141" customFormat="1" ht="42.75" customHeight="1">
      <c r="A61" s="140"/>
      <c r="B61" s="205" t="s">
        <v>146</v>
      </c>
      <c r="C61" s="193"/>
      <c r="D61" s="206">
        <v>0</v>
      </c>
      <c r="E61" s="206">
        <v>0</v>
      </c>
      <c r="F61" s="206">
        <f>VLOOKUP(B61,'درآمد ناشی از تغییر قیمت اوراق '!$A$8:$Q$306,9,0)</f>
        <v>987022211</v>
      </c>
      <c r="G61" s="206"/>
      <c r="H61" s="206">
        <f>VLOOKUP(B61,'درآمد ناشی ازفروش'!$A$8:$Q$289,9,0)</f>
        <v>0</v>
      </c>
      <c r="I61" s="206"/>
      <c r="J61" s="207">
        <f t="shared" si="0"/>
        <v>987022211</v>
      </c>
      <c r="K61" s="207"/>
      <c r="L61" s="208">
        <f t="shared" si="1"/>
        <v>1.2461196077720763E-3</v>
      </c>
      <c r="M61" s="208"/>
      <c r="N61" s="206">
        <v>0</v>
      </c>
      <c r="O61" s="206"/>
      <c r="P61" s="206">
        <f>VLOOKUP(B61,'درآمد ناشی از تغییر قیمت اوراق '!$A$8:$Q$306,17,0)</f>
        <v>-660097947</v>
      </c>
      <c r="Q61" s="206"/>
      <c r="R61" s="206">
        <f>VLOOKUP(B61,'درآمد ناشی ازفروش'!$A$8:$Q$289,17,0)</f>
        <v>-9123179</v>
      </c>
      <c r="S61" s="206"/>
      <c r="T61" s="207">
        <f t="shared" si="2"/>
        <v>-669221126</v>
      </c>
      <c r="U61" s="198"/>
      <c r="V61" s="208">
        <f>T61/درآمدها!$J$5</f>
        <v>-9.194423087741933E-4</v>
      </c>
    </row>
    <row r="62" spans="1:22" s="141" customFormat="1" ht="42.75" customHeight="1">
      <c r="A62" s="140"/>
      <c r="B62" s="205" t="s">
        <v>264</v>
      </c>
      <c r="C62" s="193"/>
      <c r="D62" s="206">
        <f>VLOOKUP(B62,'درآمد سود سهام'!$A$9:$S$129,13,0)</f>
        <v>0</v>
      </c>
      <c r="E62" s="206">
        <v>0</v>
      </c>
      <c r="F62" s="206">
        <f>VLOOKUP(B62,'درآمد ناشی از تغییر قیمت اوراق '!$A$8:$Q$306,9,0)</f>
        <v>5059862612</v>
      </c>
      <c r="G62" s="206"/>
      <c r="H62" s="206">
        <f>VLOOKUP(B62,'درآمد ناشی ازفروش'!$A$8:$Q$289,9,0)</f>
        <v>163637931</v>
      </c>
      <c r="I62" s="206"/>
      <c r="J62" s="207">
        <f t="shared" si="0"/>
        <v>5223500543</v>
      </c>
      <c r="K62" s="207"/>
      <c r="L62" s="208">
        <f t="shared" si="1"/>
        <v>6.5946909555821406E-3</v>
      </c>
      <c r="M62" s="208"/>
      <c r="N62" s="206">
        <f>VLOOKUP(B62,'درآمد سود سهام'!$A$9:$S$129,19,0)</f>
        <v>1100063238</v>
      </c>
      <c r="O62" s="206"/>
      <c r="P62" s="206">
        <f>VLOOKUP(B62,'درآمد ناشی از تغییر قیمت اوراق '!$A$8:$Q$306,17,0)</f>
        <v>5208440998</v>
      </c>
      <c r="Q62" s="206"/>
      <c r="R62" s="206">
        <f>VLOOKUP(B62,'درآمد ناشی ازفروش'!$A$8:$Q$289,17,0)</f>
        <v>179230301</v>
      </c>
      <c r="S62" s="206"/>
      <c r="T62" s="207">
        <f t="shared" si="2"/>
        <v>6487734537</v>
      </c>
      <c r="U62" s="198"/>
      <c r="V62" s="208">
        <f>T62/درآمدها!$J$5</f>
        <v>8.9134927001891327E-3</v>
      </c>
    </row>
    <row r="63" spans="1:22" s="141" customFormat="1" ht="42.75" customHeight="1">
      <c r="A63" s="140"/>
      <c r="B63" s="205" t="s">
        <v>245</v>
      </c>
      <c r="C63" s="193"/>
      <c r="D63" s="206">
        <v>0</v>
      </c>
      <c r="E63" s="206">
        <v>0</v>
      </c>
      <c r="F63" s="206">
        <f>VLOOKUP(B63,'درآمد ناشی از تغییر قیمت اوراق '!$A$8:$Q$306,9,0)</f>
        <v>4316406575</v>
      </c>
      <c r="G63" s="206"/>
      <c r="H63" s="206">
        <f>VLOOKUP(B63,'درآمد ناشی ازفروش'!$A$8:$Q$289,9,0)</f>
        <v>31175403</v>
      </c>
      <c r="I63" s="206"/>
      <c r="J63" s="207">
        <f t="shared" si="0"/>
        <v>4347581978</v>
      </c>
      <c r="K63" s="207"/>
      <c r="L63" s="208">
        <f t="shared" si="1"/>
        <v>5.488840158615547E-3</v>
      </c>
      <c r="M63" s="208"/>
      <c r="N63" s="206">
        <v>0</v>
      </c>
      <c r="O63" s="206"/>
      <c r="P63" s="206">
        <f>VLOOKUP(B63,'درآمد ناشی از تغییر قیمت اوراق '!$A$8:$Q$306,17,0)</f>
        <v>3551738878</v>
      </c>
      <c r="Q63" s="206"/>
      <c r="R63" s="206">
        <f>VLOOKUP(B63,'درآمد ناشی ازفروش'!$A$8:$Q$289,17,0)</f>
        <v>-436033355</v>
      </c>
      <c r="S63" s="206"/>
      <c r="T63" s="207">
        <f t="shared" si="2"/>
        <v>3115705523</v>
      </c>
      <c r="U63" s="198"/>
      <c r="V63" s="208">
        <f>T63/درآمدها!$J$5</f>
        <v>4.2806650421367979E-3</v>
      </c>
    </row>
    <row r="64" spans="1:22" s="141" customFormat="1" ht="42.75" customHeight="1">
      <c r="A64" s="140"/>
      <c r="B64" s="205" t="s">
        <v>170</v>
      </c>
      <c r="C64" s="193"/>
      <c r="D64" s="206">
        <f>VLOOKUP(B64,'درآمد سود سهام'!$A$9:$S$129,13,0)</f>
        <v>0</v>
      </c>
      <c r="E64" s="206">
        <v>0</v>
      </c>
      <c r="F64" s="206">
        <f>VLOOKUP(B64,'درآمد ناشی از تغییر قیمت اوراق '!$A$8:$Q$306,9,0)</f>
        <v>3720018446</v>
      </c>
      <c r="G64" s="206"/>
      <c r="H64" s="206">
        <f>VLOOKUP(B64,'درآمد ناشی ازفروش'!$A$8:$Q$289,9,0)</f>
        <v>32313167</v>
      </c>
      <c r="I64" s="206"/>
      <c r="J64" s="207">
        <f t="shared" si="0"/>
        <v>3752331613</v>
      </c>
      <c r="K64" s="207"/>
      <c r="L64" s="208">
        <f t="shared" si="1"/>
        <v>4.737334120460155E-3</v>
      </c>
      <c r="M64" s="208"/>
      <c r="N64" s="206">
        <f>VLOOKUP(B64,'درآمد سود سهام'!$A$9:$S$129,19,0)</f>
        <v>799884833</v>
      </c>
      <c r="O64" s="206"/>
      <c r="P64" s="206">
        <f>VLOOKUP(B64,'درآمد ناشی از تغییر قیمت اوراق '!$A$8:$Q$306,17,0)</f>
        <v>2419695448</v>
      </c>
      <c r="Q64" s="206"/>
      <c r="R64" s="206">
        <f>VLOOKUP(B64,'درآمد ناشی ازفروش'!$A$8:$Q$289,17,0)</f>
        <v>-477019049</v>
      </c>
      <c r="S64" s="206"/>
      <c r="T64" s="207">
        <f t="shared" si="2"/>
        <v>2742561232</v>
      </c>
      <c r="U64" s="198"/>
      <c r="V64" s="208">
        <f>T64/درآمدها!$J$5</f>
        <v>3.768002433181818E-3</v>
      </c>
    </row>
    <row r="65" spans="1:22" s="141" customFormat="1" ht="42.75" customHeight="1">
      <c r="A65" s="140"/>
      <c r="B65" s="205" t="s">
        <v>349</v>
      </c>
      <c r="C65" s="193"/>
      <c r="D65" s="206">
        <v>0</v>
      </c>
      <c r="E65" s="206">
        <v>0</v>
      </c>
      <c r="F65" s="206">
        <f>VLOOKUP(B65,'درآمد ناشی از تغییر قیمت اوراق '!$A$8:$Q$306,9,0)</f>
        <v>655972615</v>
      </c>
      <c r="G65" s="206"/>
      <c r="H65" s="206">
        <f>VLOOKUP(B65,'درآمد ناشی ازفروش'!$A$8:$Q$289,9,0)</f>
        <v>0</v>
      </c>
      <c r="I65" s="206"/>
      <c r="J65" s="207">
        <f t="shared" si="0"/>
        <v>655972615</v>
      </c>
      <c r="K65" s="207"/>
      <c r="L65" s="208">
        <f t="shared" si="1"/>
        <v>8.2816812894702244E-4</v>
      </c>
      <c r="M65" s="208"/>
      <c r="N65" s="206">
        <v>0</v>
      </c>
      <c r="O65" s="206"/>
      <c r="P65" s="206">
        <f>VLOOKUP(B65,'درآمد ناشی از تغییر قیمت اوراق '!$A$8:$Q$306,17,0)</f>
        <v>201416790</v>
      </c>
      <c r="Q65" s="206"/>
      <c r="R65" s="206">
        <f>VLOOKUP(B65,'درآمد ناشی ازفروش'!$A$8:$Q$289,17,0)</f>
        <v>-166912829</v>
      </c>
      <c r="S65" s="206"/>
      <c r="T65" s="207">
        <f t="shared" si="2"/>
        <v>34503961</v>
      </c>
      <c r="U65" s="198"/>
      <c r="V65" s="208">
        <f>T65/درآمدها!$J$5</f>
        <v>4.7404961276872069E-5</v>
      </c>
    </row>
    <row r="66" spans="1:22" s="141" customFormat="1" ht="42.75" customHeight="1">
      <c r="A66" s="140"/>
      <c r="B66" s="205" t="s">
        <v>132</v>
      </c>
      <c r="C66" s="193"/>
      <c r="D66" s="206">
        <f>VLOOKUP(B66,'درآمد سود سهام'!$A$9:$S$129,13,0)</f>
        <v>2852841746</v>
      </c>
      <c r="E66" s="206">
        <v>0</v>
      </c>
      <c r="F66" s="206">
        <f>VLOOKUP(B66,'درآمد ناشی از تغییر قیمت اوراق '!$A$8:$Q$306,9,0)</f>
        <v>-3423065624</v>
      </c>
      <c r="G66" s="206"/>
      <c r="H66" s="206">
        <f>VLOOKUP(B66,'درآمد ناشی ازفروش'!$A$8:$Q$289,9,0)</f>
        <v>-237377553</v>
      </c>
      <c r="I66" s="206"/>
      <c r="J66" s="207">
        <f t="shared" si="0"/>
        <v>-807601431</v>
      </c>
      <c r="K66" s="207"/>
      <c r="L66" s="208">
        <f t="shared" si="1"/>
        <v>-1.0196001338351722E-3</v>
      </c>
      <c r="M66" s="208"/>
      <c r="N66" s="206">
        <f>VLOOKUP(B66,'درآمد سود سهام'!$A$9:$S$129,19,0)</f>
        <v>2852841746</v>
      </c>
      <c r="O66" s="206"/>
      <c r="P66" s="206">
        <f>VLOOKUP(B66,'درآمد ناشی از تغییر قیمت اوراق '!$A$8:$Q$306,17,0)</f>
        <v>-6654012349</v>
      </c>
      <c r="Q66" s="206"/>
      <c r="R66" s="206">
        <f>VLOOKUP(B66,'درآمد ناشی ازفروش'!$A$8:$Q$289,17,0)</f>
        <v>-600940200</v>
      </c>
      <c r="S66" s="206"/>
      <c r="T66" s="207">
        <f t="shared" si="2"/>
        <v>-4402110803</v>
      </c>
      <c r="U66" s="198"/>
      <c r="V66" s="208">
        <f>T66/درآمدها!$J$5</f>
        <v>-6.0480561102163087E-3</v>
      </c>
    </row>
    <row r="67" spans="1:22" s="141" customFormat="1" ht="42.75" customHeight="1">
      <c r="A67" s="140"/>
      <c r="B67" s="205" t="s">
        <v>332</v>
      </c>
      <c r="C67" s="193"/>
      <c r="D67" s="206">
        <v>0</v>
      </c>
      <c r="E67" s="206">
        <v>0</v>
      </c>
      <c r="F67" s="206">
        <f>VLOOKUP(B67,'درآمد ناشی از تغییر قیمت اوراق '!$A$8:$Q$306,9,0)</f>
        <v>6648515749</v>
      </c>
      <c r="G67" s="206"/>
      <c r="H67" s="206">
        <f>VLOOKUP(B67,'درآمد ناشی ازفروش'!$A$8:$Q$289,9,0)</f>
        <v>1033762473</v>
      </c>
      <c r="I67" s="206"/>
      <c r="J67" s="207">
        <f t="shared" si="0"/>
        <v>7682278222</v>
      </c>
      <c r="K67" s="207"/>
      <c r="L67" s="208">
        <f t="shared" si="1"/>
        <v>9.6989079051176524E-3</v>
      </c>
      <c r="M67" s="208"/>
      <c r="N67" s="206">
        <v>0</v>
      </c>
      <c r="O67" s="206"/>
      <c r="P67" s="206">
        <f>VLOOKUP(B67,'درآمد ناشی از تغییر قیمت اوراق '!$A$8:$Q$306,17,0)</f>
        <v>6370689711</v>
      </c>
      <c r="Q67" s="206"/>
      <c r="R67" s="206">
        <f>VLOOKUP(B67,'درآمد ناشی ازفروش'!$A$8:$Q$289,17,0)</f>
        <v>1069177182</v>
      </c>
      <c r="S67" s="206"/>
      <c r="T67" s="207">
        <f t="shared" si="2"/>
        <v>7439866893</v>
      </c>
      <c r="U67" s="198"/>
      <c r="V67" s="208">
        <f>T67/درآمدها!$J$5</f>
        <v>1.022162649580283E-2</v>
      </c>
    </row>
    <row r="68" spans="1:22" s="141" customFormat="1" ht="42.75" customHeight="1">
      <c r="A68" s="140"/>
      <c r="B68" s="205" t="s">
        <v>81</v>
      </c>
      <c r="C68" s="193"/>
      <c r="D68" s="206">
        <f>VLOOKUP(B68,'درآمد سود سهام'!$A$9:$S$129,13,0)</f>
        <v>0</v>
      </c>
      <c r="E68" s="206">
        <v>0</v>
      </c>
      <c r="F68" s="206">
        <f>VLOOKUP(B68,'درآمد ناشی از تغییر قیمت اوراق '!$A$8:$Q$306,9,0)</f>
        <v>3545222466</v>
      </c>
      <c r="G68" s="206"/>
      <c r="H68" s="206">
        <f>VLOOKUP(B68,'درآمد ناشی ازفروش'!$A$8:$Q$289,9,0)</f>
        <v>-76208454</v>
      </c>
      <c r="I68" s="206"/>
      <c r="J68" s="207">
        <f t="shared" si="0"/>
        <v>3469014012</v>
      </c>
      <c r="K68" s="207"/>
      <c r="L68" s="208">
        <f t="shared" si="1"/>
        <v>4.3796444819713147E-3</v>
      </c>
      <c r="M68" s="208"/>
      <c r="N68" s="206">
        <f>VLOOKUP(B68,'درآمد سود سهام'!$A$9:$S$129,19,0)</f>
        <v>986991880</v>
      </c>
      <c r="O68" s="206"/>
      <c r="P68" s="206">
        <f>VLOOKUP(B68,'درآمد ناشی از تغییر قیمت اوراق '!$A$8:$Q$306,17,0)</f>
        <v>-357103477</v>
      </c>
      <c r="Q68" s="206"/>
      <c r="R68" s="206">
        <f>VLOOKUP(B68,'درآمد ناشی ازفروش'!$A$8:$Q$289,17,0)</f>
        <v>-1515178510</v>
      </c>
      <c r="S68" s="206"/>
      <c r="T68" s="207">
        <f t="shared" si="2"/>
        <v>-885290107</v>
      </c>
      <c r="U68" s="198"/>
      <c r="V68" s="208">
        <f>T68/درآمدها!$J$5</f>
        <v>-1.2162992892651638E-3</v>
      </c>
    </row>
    <row r="69" spans="1:22" s="141" customFormat="1" ht="42.75" customHeight="1">
      <c r="A69" s="140"/>
      <c r="B69" s="205" t="s">
        <v>278</v>
      </c>
      <c r="C69" s="193"/>
      <c r="D69" s="206">
        <v>0</v>
      </c>
      <c r="E69" s="206">
        <v>0</v>
      </c>
      <c r="F69" s="206">
        <f>VLOOKUP(B69,'درآمد ناشی از تغییر قیمت اوراق '!$A$8:$Q$306,9,0)</f>
        <v>2506155286</v>
      </c>
      <c r="G69" s="206"/>
      <c r="H69" s="206">
        <f>VLOOKUP(B69,'درآمد ناشی ازفروش'!$A$8:$Q$289,9,0)</f>
        <v>-74877471</v>
      </c>
      <c r="I69" s="206"/>
      <c r="J69" s="207">
        <f t="shared" si="0"/>
        <v>2431277815</v>
      </c>
      <c r="K69" s="207"/>
      <c r="L69" s="208">
        <f t="shared" si="1"/>
        <v>3.0694982579401657E-3</v>
      </c>
      <c r="M69" s="208"/>
      <c r="N69" s="206">
        <v>0</v>
      </c>
      <c r="O69" s="206"/>
      <c r="P69" s="206">
        <f>VLOOKUP(B69,'درآمد ناشی از تغییر قیمت اوراق '!$A$8:$Q$306,17,0)</f>
        <v>-2099175050</v>
      </c>
      <c r="Q69" s="206"/>
      <c r="R69" s="206">
        <f>VLOOKUP(B69,'درآمد ناشی ازفروش'!$A$8:$Q$289,17,0)</f>
        <v>-182921630</v>
      </c>
      <c r="S69" s="206"/>
      <c r="T69" s="207">
        <f t="shared" si="2"/>
        <v>-2282096680</v>
      </c>
      <c r="U69" s="198"/>
      <c r="V69" s="208">
        <f>T69/درآمدها!$J$5</f>
        <v>-3.1353705954362257E-3</v>
      </c>
    </row>
    <row r="70" spans="1:22" s="141" customFormat="1" ht="42.75" customHeight="1">
      <c r="A70" s="140"/>
      <c r="B70" s="205" t="s">
        <v>157</v>
      </c>
      <c r="C70" s="193"/>
      <c r="D70" s="206">
        <f>VLOOKUP(B70,'درآمد سود سهام'!$A$9:$S$129,13,0)</f>
        <v>0</v>
      </c>
      <c r="E70" s="206">
        <v>0</v>
      </c>
      <c r="F70" s="206">
        <f>VLOOKUP(B70,'درآمد ناشی از تغییر قیمت اوراق '!$A$8:$Q$306,9,0)</f>
        <v>-249742400</v>
      </c>
      <c r="G70" s="206"/>
      <c r="H70" s="206">
        <f>VLOOKUP(B70,'درآمد ناشی ازفروش'!$A$8:$Q$289,9,0)</f>
        <v>-399136259</v>
      </c>
      <c r="I70" s="206"/>
      <c r="J70" s="207">
        <f t="shared" si="0"/>
        <v>-648878659</v>
      </c>
      <c r="K70" s="207"/>
      <c r="L70" s="208">
        <f t="shared" si="1"/>
        <v>-8.1921198027097976E-4</v>
      </c>
      <c r="M70" s="208"/>
      <c r="N70" s="206">
        <f>VLOOKUP(B70,'درآمد سود سهام'!$A$9:$S$129,19,0)</f>
        <v>6072777633</v>
      </c>
      <c r="O70" s="206"/>
      <c r="P70" s="206">
        <f>VLOOKUP(B70,'درآمد ناشی از تغییر قیمت اوراق '!$A$8:$Q$306,17,0)</f>
        <v>-3129850549</v>
      </c>
      <c r="Q70" s="206"/>
      <c r="R70" s="206">
        <f>VLOOKUP(B70,'درآمد ناشی ازفروش'!$A$8:$Q$289,17,0)</f>
        <v>-3779251125</v>
      </c>
      <c r="S70" s="206"/>
      <c r="T70" s="207">
        <f t="shared" si="2"/>
        <v>-836324041</v>
      </c>
      <c r="U70" s="198"/>
      <c r="V70" s="208">
        <f>T70/درآمدها!$J$5</f>
        <v>-1.1490248548136884E-3</v>
      </c>
    </row>
    <row r="71" spans="1:22" s="141" customFormat="1" ht="42.75" customHeight="1">
      <c r="A71" s="140"/>
      <c r="B71" s="205" t="s">
        <v>186</v>
      </c>
      <c r="C71" s="193"/>
      <c r="D71" s="206">
        <v>0</v>
      </c>
      <c r="E71" s="206">
        <v>0</v>
      </c>
      <c r="F71" s="206">
        <f>VLOOKUP(B71,'درآمد ناشی از تغییر قیمت اوراق '!$A$8:$Q$306,9,0)</f>
        <v>2907864263</v>
      </c>
      <c r="G71" s="206"/>
      <c r="H71" s="206">
        <f>VLOOKUP(B71,'درآمد ناشی ازفروش'!$A$8:$Q$289,9,0)</f>
        <v>0</v>
      </c>
      <c r="I71" s="206"/>
      <c r="J71" s="207">
        <f t="shared" si="0"/>
        <v>2907864263</v>
      </c>
      <c r="K71" s="207"/>
      <c r="L71" s="208">
        <f t="shared" si="1"/>
        <v>3.6711906120053843E-3</v>
      </c>
      <c r="M71" s="208"/>
      <c r="N71" s="206">
        <v>0</v>
      </c>
      <c r="O71" s="206"/>
      <c r="P71" s="206">
        <f>VLOOKUP(B71,'درآمد ناشی از تغییر قیمت اوراق '!$A$8:$Q$306,17,0)</f>
        <v>-1128417008</v>
      </c>
      <c r="Q71" s="206"/>
      <c r="R71" s="206">
        <f>VLOOKUP(B71,'درآمد ناشی ازفروش'!$A$8:$Q$289,17,0)</f>
        <v>-321331534</v>
      </c>
      <c r="S71" s="206"/>
      <c r="T71" s="207">
        <f t="shared" si="2"/>
        <v>-1449748542</v>
      </c>
      <c r="U71" s="198"/>
      <c r="V71" s="208">
        <f>T71/درآمدها!$J$5</f>
        <v>-1.9918082302119383E-3</v>
      </c>
    </row>
    <row r="72" spans="1:22" s="141" customFormat="1" ht="42.75" customHeight="1">
      <c r="A72" s="140"/>
      <c r="B72" s="205" t="s">
        <v>241</v>
      </c>
      <c r="C72" s="193"/>
      <c r="D72" s="206">
        <f>VLOOKUP(B72,'درآمد سود سهام'!$A$9:$S$129,13,0)</f>
        <v>0</v>
      </c>
      <c r="E72" s="206">
        <v>0</v>
      </c>
      <c r="F72" s="206">
        <f>VLOOKUP(B72,'درآمد ناشی از تغییر قیمت اوراق '!$A$8:$Q$306,9,0)</f>
        <v>1616268481</v>
      </c>
      <c r="G72" s="206"/>
      <c r="H72" s="206">
        <f>VLOOKUP(B72,'درآمد ناشی ازفروش'!$A$8:$Q$289,9,0)</f>
        <v>50148367</v>
      </c>
      <c r="I72" s="206"/>
      <c r="J72" s="207">
        <f t="shared" si="0"/>
        <v>1666416848</v>
      </c>
      <c r="K72" s="207"/>
      <c r="L72" s="208">
        <f t="shared" si="1"/>
        <v>2.1038581359893427E-3</v>
      </c>
      <c r="M72" s="208"/>
      <c r="N72" s="206">
        <f>VLOOKUP(B72,'درآمد سود سهام'!$A$9:$S$129,19,0)</f>
        <v>5190472197</v>
      </c>
      <c r="O72" s="206"/>
      <c r="P72" s="206">
        <f>VLOOKUP(B72,'درآمد ناشی از تغییر قیمت اوراق '!$A$8:$Q$306,17,0)</f>
        <v>2393941786</v>
      </c>
      <c r="Q72" s="206"/>
      <c r="R72" s="206">
        <f>VLOOKUP(B72,'درآمد ناشی ازفروش'!$A$8:$Q$289,17,0)</f>
        <v>65447702</v>
      </c>
      <c r="S72" s="206"/>
      <c r="T72" s="207">
        <f t="shared" si="2"/>
        <v>7649861685</v>
      </c>
      <c r="U72" s="198"/>
      <c r="V72" s="208">
        <f>T72/درآمدها!$J$5</f>
        <v>1.051013815343845E-2</v>
      </c>
    </row>
    <row r="73" spans="1:22" s="141" customFormat="1" ht="42.75" customHeight="1">
      <c r="A73" s="140"/>
      <c r="B73" s="205" t="s">
        <v>95</v>
      </c>
      <c r="C73" s="193"/>
      <c r="D73" s="206">
        <f>VLOOKUP(B73,'درآمد سود سهام'!$A$9:$S$129,13,0)</f>
        <v>0</v>
      </c>
      <c r="E73" s="206">
        <v>0</v>
      </c>
      <c r="F73" s="206">
        <f>VLOOKUP(B73,'درآمد ناشی از تغییر قیمت اوراق '!$A$8:$Q$306,9,0)</f>
        <v>2754255291</v>
      </c>
      <c r="G73" s="206"/>
      <c r="H73" s="206">
        <f>VLOOKUP(B73,'درآمد ناشی ازفروش'!$A$8:$Q$289,9,0)</f>
        <v>64411844</v>
      </c>
      <c r="I73" s="206"/>
      <c r="J73" s="207">
        <f t="shared" si="0"/>
        <v>2818667135</v>
      </c>
      <c r="K73" s="207"/>
      <c r="L73" s="208">
        <f t="shared" si="1"/>
        <v>3.5585788704264954E-3</v>
      </c>
      <c r="M73" s="208"/>
      <c r="N73" s="206">
        <f>VLOOKUP(B73,'درآمد سود سهام'!$A$9:$S$129,19,0)</f>
        <v>827781118</v>
      </c>
      <c r="O73" s="206"/>
      <c r="P73" s="206">
        <f>VLOOKUP(B73,'درآمد ناشی از تغییر قیمت اوراق '!$A$8:$Q$306,17,0)</f>
        <v>2598124313</v>
      </c>
      <c r="Q73" s="206"/>
      <c r="R73" s="206">
        <f>VLOOKUP(B73,'درآمد ناشی ازفروش'!$A$8:$Q$289,17,0)</f>
        <v>-119241735</v>
      </c>
      <c r="S73" s="206"/>
      <c r="T73" s="207">
        <f t="shared" si="2"/>
        <v>3306663696</v>
      </c>
      <c r="U73" s="198"/>
      <c r="V73" s="208">
        <f>T73/درآمدها!$J$5</f>
        <v>4.5430223058888419E-3</v>
      </c>
    </row>
    <row r="74" spans="1:22" s="141" customFormat="1" ht="42.75" customHeight="1">
      <c r="A74" s="140"/>
      <c r="B74" s="205" t="s">
        <v>120</v>
      </c>
      <c r="C74" s="193"/>
      <c r="D74" s="206">
        <v>0</v>
      </c>
      <c r="E74" s="206">
        <v>0</v>
      </c>
      <c r="F74" s="206">
        <f>VLOOKUP(B74,'درآمد ناشی از تغییر قیمت اوراق '!$A$8:$Q$306,9,0)</f>
        <v>7393487024</v>
      </c>
      <c r="G74" s="206"/>
      <c r="H74" s="206">
        <f>VLOOKUP(B74,'درآمد ناشی ازفروش'!$A$8:$Q$289,9,0)</f>
        <v>87027731</v>
      </c>
      <c r="I74" s="206"/>
      <c r="J74" s="207">
        <f t="shared" si="0"/>
        <v>7480514755</v>
      </c>
      <c r="K74" s="207"/>
      <c r="L74" s="208">
        <f t="shared" si="1"/>
        <v>9.4441806967947035E-3</v>
      </c>
      <c r="M74" s="208"/>
      <c r="N74" s="206">
        <v>0</v>
      </c>
      <c r="O74" s="206"/>
      <c r="P74" s="206">
        <f>VLOOKUP(B74,'درآمد ناشی از تغییر قیمت اوراق '!$A$8:$Q$306,17,0)</f>
        <v>4908343445</v>
      </c>
      <c r="Q74" s="206"/>
      <c r="R74" s="206">
        <f>VLOOKUP(B74,'درآمد ناشی ازفروش'!$A$8:$Q$289,17,0)</f>
        <v>-350569462</v>
      </c>
      <c r="S74" s="206"/>
      <c r="T74" s="207">
        <f t="shared" si="2"/>
        <v>4557773983</v>
      </c>
      <c r="U74" s="198"/>
      <c r="V74" s="208">
        <f>T74/درآمدها!$J$5</f>
        <v>6.2619216145314441E-3</v>
      </c>
    </row>
    <row r="75" spans="1:22" s="141" customFormat="1" ht="42.6" customHeight="1">
      <c r="A75" s="140"/>
      <c r="B75" s="205" t="s">
        <v>198</v>
      </c>
      <c r="C75" s="193"/>
      <c r="D75" s="206">
        <f>VLOOKUP(B75,'درآمد سود سهام'!$A$9:$S$129,13,0)</f>
        <v>0</v>
      </c>
      <c r="E75" s="206">
        <v>0</v>
      </c>
      <c r="F75" s="206">
        <f>VLOOKUP(B75,'درآمد ناشی از تغییر قیمت اوراق '!$A$8:$Q$306,9,0)</f>
        <v>5174330810</v>
      </c>
      <c r="G75" s="206"/>
      <c r="H75" s="206">
        <f>VLOOKUP(B75,'درآمد ناشی ازفروش'!$A$8:$Q$289,9,0)</f>
        <v>0</v>
      </c>
      <c r="I75" s="206"/>
      <c r="J75" s="207">
        <f t="shared" ref="J75:J138" si="3">D75+F75+H75</f>
        <v>5174330810</v>
      </c>
      <c r="K75" s="207"/>
      <c r="L75" s="208">
        <f t="shared" si="1"/>
        <v>6.5326139650976603E-3</v>
      </c>
      <c r="M75" s="208"/>
      <c r="N75" s="206">
        <f>VLOOKUP(B75,'درآمد سود سهام'!$A$9:$S$129,19,0)</f>
        <v>293434988</v>
      </c>
      <c r="O75" s="206"/>
      <c r="P75" s="206">
        <f>VLOOKUP(B75,'درآمد ناشی از تغییر قیمت اوراق '!$A$8:$Q$306,17,0)</f>
        <v>2854954753</v>
      </c>
      <c r="Q75" s="206"/>
      <c r="R75" s="206">
        <f>VLOOKUP(B75,'درآمد ناشی ازفروش'!$A$8:$Q$289,17,0)</f>
        <v>-627221066</v>
      </c>
      <c r="S75" s="206"/>
      <c r="T75" s="207">
        <f t="shared" si="2"/>
        <v>2521168675</v>
      </c>
      <c r="U75" s="198"/>
      <c r="V75" s="208">
        <f>T75/درآمدها!$J$5</f>
        <v>3.4638313963674451E-3</v>
      </c>
    </row>
    <row r="76" spans="1:22" s="141" customFormat="1" ht="42.75" customHeight="1">
      <c r="A76" s="140"/>
      <c r="B76" s="205" t="s">
        <v>138</v>
      </c>
      <c r="C76" s="193"/>
      <c r="D76" s="206">
        <f>VLOOKUP(B76,'درآمد سود سهام'!$A$9:$S$129,13,0)</f>
        <v>0</v>
      </c>
      <c r="E76" s="206">
        <v>0</v>
      </c>
      <c r="F76" s="206">
        <f>VLOOKUP(B76,'درآمد ناشی از تغییر قیمت اوراق '!$A$8:$Q$306,9,0)</f>
        <v>-95890763</v>
      </c>
      <c r="G76" s="206"/>
      <c r="H76" s="206">
        <f>VLOOKUP(B76,'درآمد ناشی ازفروش'!$A$8:$Q$289,9,0)</f>
        <v>-33220721</v>
      </c>
      <c r="I76" s="206"/>
      <c r="J76" s="207">
        <f t="shared" si="3"/>
        <v>-129111484</v>
      </c>
      <c r="K76" s="207"/>
      <c r="L76" s="208">
        <f t="shared" ref="L76:L139" si="4">J76/792076623178</f>
        <v>-1.6300378047009391E-4</v>
      </c>
      <c r="M76" s="208"/>
      <c r="N76" s="206">
        <f>VLOOKUP(B76,'درآمد سود سهام'!$A$9:$S$129,19,0)</f>
        <v>1287550561</v>
      </c>
      <c r="O76" s="206"/>
      <c r="P76" s="206">
        <f>VLOOKUP(B76,'درآمد ناشی از تغییر قیمت اوراق '!$A$8:$Q$306,17,0)</f>
        <v>-908198204</v>
      </c>
      <c r="Q76" s="206"/>
      <c r="R76" s="206">
        <f>VLOOKUP(B76,'درآمد ناشی ازفروش'!$A$8:$Q$289,17,0)</f>
        <v>-2100589747</v>
      </c>
      <c r="S76" s="206"/>
      <c r="T76" s="207">
        <f t="shared" ref="T76:T139" si="5">N76+P76+R76</f>
        <v>-1721237390</v>
      </c>
      <c r="U76" s="198"/>
      <c r="V76" s="208">
        <f>T76/درآمدها!$J$5</f>
        <v>-2.3648065165983215E-3</v>
      </c>
    </row>
    <row r="77" spans="1:22" s="141" customFormat="1" ht="42.75" customHeight="1">
      <c r="A77" s="140"/>
      <c r="B77" s="205" t="s">
        <v>306</v>
      </c>
      <c r="C77" s="193"/>
      <c r="D77" s="206">
        <v>0</v>
      </c>
      <c r="E77" s="206">
        <v>0</v>
      </c>
      <c r="F77" s="206">
        <f>VLOOKUP(B77,'درآمد ناشی از تغییر قیمت اوراق '!$A$8:$Q$306,9,0)</f>
        <v>1201378465</v>
      </c>
      <c r="G77" s="206"/>
      <c r="H77" s="206">
        <f>VLOOKUP(B77,'درآمد ناشی ازفروش'!$A$8:$Q$289,9,0)</f>
        <v>0</v>
      </c>
      <c r="I77" s="206"/>
      <c r="J77" s="207">
        <f t="shared" si="3"/>
        <v>1201378465</v>
      </c>
      <c r="K77" s="207"/>
      <c r="L77" s="208">
        <f t="shared" si="4"/>
        <v>1.5167452615629327E-3</v>
      </c>
      <c r="M77" s="208"/>
      <c r="N77" s="206">
        <v>0</v>
      </c>
      <c r="O77" s="206"/>
      <c r="P77" s="206">
        <f>VLOOKUP(B77,'درآمد ناشی از تغییر قیمت اوراق '!$A$8:$Q$306,17,0)</f>
        <v>-1956405463</v>
      </c>
      <c r="Q77" s="206"/>
      <c r="R77" s="206">
        <f>VLOOKUP(B77,'درآمد ناشی ازفروش'!$A$8:$Q$289,17,0)</f>
        <v>-784063873</v>
      </c>
      <c r="S77" s="206"/>
      <c r="T77" s="207">
        <f t="shared" si="5"/>
        <v>-2740469336</v>
      </c>
      <c r="U77" s="198"/>
      <c r="V77" s="208">
        <f>T77/درآمدها!$J$5</f>
        <v>-3.7651283791311761E-3</v>
      </c>
    </row>
    <row r="78" spans="1:22" s="141" customFormat="1" ht="42.75" customHeight="1">
      <c r="A78" s="140"/>
      <c r="B78" s="205" t="s">
        <v>189</v>
      </c>
      <c r="C78" s="193"/>
      <c r="D78" s="206">
        <v>0</v>
      </c>
      <c r="E78" s="206">
        <v>0</v>
      </c>
      <c r="F78" s="206">
        <f>VLOOKUP(B78,'درآمد ناشی از تغییر قیمت اوراق '!$A$8:$Q$306,9,0)</f>
        <v>2538135340</v>
      </c>
      <c r="G78" s="206"/>
      <c r="H78" s="206">
        <f>VLOOKUP(B78,'درآمد ناشی ازفروش'!$A$8:$Q$289,9,0)</f>
        <v>0</v>
      </c>
      <c r="I78" s="206"/>
      <c r="J78" s="207">
        <f t="shared" si="3"/>
        <v>2538135340</v>
      </c>
      <c r="K78" s="207"/>
      <c r="L78" s="208">
        <f t="shared" si="4"/>
        <v>3.2044063234897614E-3</v>
      </c>
      <c r="M78" s="208"/>
      <c r="N78" s="206">
        <v>0</v>
      </c>
      <c r="O78" s="206"/>
      <c r="P78" s="206">
        <f>VLOOKUP(B78,'درآمد ناشی از تغییر قیمت اوراق '!$A$8:$Q$306,17,0)</f>
        <v>-2052109425</v>
      </c>
      <c r="Q78" s="206"/>
      <c r="R78" s="206">
        <f>VLOOKUP(B78,'درآمد ناشی ازفروش'!$A$8:$Q$289,17,0)</f>
        <v>-425524485</v>
      </c>
      <c r="S78" s="206"/>
      <c r="T78" s="207">
        <f t="shared" si="5"/>
        <v>-2477633910</v>
      </c>
      <c r="U78" s="198"/>
      <c r="V78" s="208">
        <f>T78/درآمدها!$J$5</f>
        <v>-3.4040190215208952E-3</v>
      </c>
    </row>
    <row r="79" spans="1:22" s="141" customFormat="1" ht="42.75" customHeight="1">
      <c r="A79" s="140"/>
      <c r="B79" s="205" t="s">
        <v>339</v>
      </c>
      <c r="C79" s="193"/>
      <c r="D79" s="206">
        <f>VLOOKUP(B79,'درآمد سود سهام'!$A$9:$S$129,13,0)</f>
        <v>0</v>
      </c>
      <c r="E79" s="206">
        <v>0</v>
      </c>
      <c r="F79" s="206">
        <f>VLOOKUP(B79,'درآمد ناشی از تغییر قیمت اوراق '!$A$8:$Q$306,9,0)</f>
        <v>2852772882</v>
      </c>
      <c r="G79" s="206"/>
      <c r="H79" s="206">
        <f>VLOOKUP(B79,'درآمد ناشی ازفروش'!$A$8:$Q$289,9,0)</f>
        <v>0</v>
      </c>
      <c r="I79" s="206"/>
      <c r="J79" s="207">
        <f t="shared" si="3"/>
        <v>2852772882</v>
      </c>
      <c r="K79" s="207"/>
      <c r="L79" s="208">
        <f t="shared" si="4"/>
        <v>3.6016375165245956E-3</v>
      </c>
      <c r="M79" s="208"/>
      <c r="N79" s="206">
        <f>VLOOKUP(B79,'درآمد سود سهام'!$A$9:$S$129,19,0)</f>
        <v>2115900800</v>
      </c>
      <c r="O79" s="206"/>
      <c r="P79" s="206">
        <f>VLOOKUP(B79,'درآمد ناشی از تغییر قیمت اوراق '!$A$8:$Q$306,17,0)</f>
        <v>-1191705428</v>
      </c>
      <c r="Q79" s="206"/>
      <c r="R79" s="206">
        <f>VLOOKUP(B79,'درآمد ناشی ازفروش'!$A$8:$Q$289,17,0)</f>
        <v>-1245103883</v>
      </c>
      <c r="S79" s="206"/>
      <c r="T79" s="207">
        <f t="shared" si="5"/>
        <v>-320908511</v>
      </c>
      <c r="U79" s="198"/>
      <c r="V79" s="208">
        <f>T79/درآمدها!$J$5</f>
        <v>-4.4089591735203023E-4</v>
      </c>
    </row>
    <row r="80" spans="1:22" s="141" customFormat="1" ht="42.75" customHeight="1">
      <c r="A80" s="140"/>
      <c r="B80" s="205" t="s">
        <v>126</v>
      </c>
      <c r="C80" s="193"/>
      <c r="D80" s="206">
        <f>VLOOKUP(B80,'درآمد سود سهام'!$A$9:$S$129,13,0)</f>
        <v>0</v>
      </c>
      <c r="E80" s="206">
        <v>0</v>
      </c>
      <c r="F80" s="206">
        <f>VLOOKUP(B80,'درآمد ناشی از تغییر قیمت اوراق '!$A$8:$Q$306,9,0)</f>
        <v>1893020305</v>
      </c>
      <c r="G80" s="206"/>
      <c r="H80" s="206">
        <f>VLOOKUP(B80,'درآمد ناشی ازفروش'!$A$8:$Q$289,9,0)</f>
        <v>-152378079</v>
      </c>
      <c r="I80" s="206"/>
      <c r="J80" s="207">
        <f t="shared" si="3"/>
        <v>1740642226</v>
      </c>
      <c r="K80" s="207"/>
      <c r="L80" s="208">
        <f t="shared" si="4"/>
        <v>2.1975679815118502E-3</v>
      </c>
      <c r="M80" s="208"/>
      <c r="N80" s="206">
        <f>VLOOKUP(B80,'درآمد سود سهام'!$A$9:$S$129,19,0)</f>
        <v>446588229</v>
      </c>
      <c r="O80" s="206"/>
      <c r="P80" s="206">
        <f>VLOOKUP(B80,'درآمد ناشی از تغییر قیمت اوراق '!$A$8:$Q$306,17,0)</f>
        <v>-3214162584</v>
      </c>
      <c r="Q80" s="206"/>
      <c r="R80" s="206">
        <f>VLOOKUP(B80,'درآمد ناشی ازفروش'!$A$8:$Q$289,17,0)</f>
        <v>-560276887</v>
      </c>
      <c r="S80" s="206"/>
      <c r="T80" s="207">
        <f t="shared" si="5"/>
        <v>-3327851242</v>
      </c>
      <c r="U80" s="198"/>
      <c r="V80" s="208">
        <f>T80/درآمدها!$J$5</f>
        <v>-4.5721318564613672E-3</v>
      </c>
    </row>
    <row r="81" spans="1:22" s="141" customFormat="1" ht="42.75" customHeight="1">
      <c r="A81" s="140"/>
      <c r="B81" s="205" t="s">
        <v>405</v>
      </c>
      <c r="C81" s="193"/>
      <c r="D81" s="206">
        <f>VLOOKUP(B81,'درآمد سود سهام'!$A$9:$S$129,13,0)</f>
        <v>0</v>
      </c>
      <c r="E81" s="206">
        <v>0</v>
      </c>
      <c r="F81" s="206">
        <f>VLOOKUP(B81,'درآمد ناشی از تغییر قیمت اوراق '!$A$8:$Q$306,9,0)</f>
        <v>4970903843</v>
      </c>
      <c r="G81" s="206"/>
      <c r="H81" s="206">
        <f>VLOOKUP(B81,'درآمد ناشی ازفروش'!$A$8:$Q$289,9,0)</f>
        <v>-3086008222</v>
      </c>
      <c r="I81" s="206"/>
      <c r="J81" s="207">
        <f t="shared" si="3"/>
        <v>1884895621</v>
      </c>
      <c r="K81" s="207"/>
      <c r="L81" s="208">
        <f t="shared" si="4"/>
        <v>2.3796884870018633E-3</v>
      </c>
      <c r="M81" s="208"/>
      <c r="N81" s="206">
        <f>VLOOKUP(B81,'درآمد سود سهام'!$A$9:$S$129,19,0)</f>
        <v>5288620820</v>
      </c>
      <c r="O81" s="206"/>
      <c r="P81" s="206">
        <f>VLOOKUP(B81,'درآمد ناشی از تغییر قیمت اوراق '!$A$8:$Q$306,17,0)</f>
        <v>0</v>
      </c>
      <c r="Q81" s="206"/>
      <c r="R81" s="206">
        <f>VLOOKUP(B81,'درآمد ناشی ازفروش'!$A$8:$Q$289,17,0)</f>
        <v>-3562321862</v>
      </c>
      <c r="S81" s="206"/>
      <c r="T81" s="207">
        <f t="shared" si="5"/>
        <v>1726298958</v>
      </c>
      <c r="U81" s="198"/>
      <c r="V81" s="208">
        <f>T81/درآمدها!$J$5</f>
        <v>2.3717606003639583E-3</v>
      </c>
    </row>
    <row r="82" spans="1:22" s="141" customFormat="1" ht="42.75" customHeight="1">
      <c r="A82" s="140"/>
      <c r="B82" s="205" t="s">
        <v>403</v>
      </c>
      <c r="C82" s="193"/>
      <c r="D82" s="206">
        <v>0</v>
      </c>
      <c r="E82" s="206">
        <v>0</v>
      </c>
      <c r="F82" s="206">
        <f>VLOOKUP(B82,'درآمد ناشی از تغییر قیمت اوراق '!$A$8:$Q$306,9,0)</f>
        <v>442522805</v>
      </c>
      <c r="G82" s="206"/>
      <c r="H82" s="206">
        <f>VLOOKUP(B82,'درآمد ناشی ازفروش'!$A$8:$Q$289,9,0)</f>
        <v>0</v>
      </c>
      <c r="I82" s="206"/>
      <c r="J82" s="207">
        <f t="shared" si="3"/>
        <v>442522805</v>
      </c>
      <c r="K82" s="207"/>
      <c r="L82" s="208">
        <f t="shared" si="4"/>
        <v>5.5868686444058039E-4</v>
      </c>
      <c r="M82" s="208"/>
      <c r="N82" s="206">
        <v>0</v>
      </c>
      <c r="O82" s="206"/>
      <c r="P82" s="206">
        <f>VLOOKUP(B82,'درآمد ناشی از تغییر قیمت اوراق '!$A$8:$Q$306,17,0)</f>
        <v>493432834</v>
      </c>
      <c r="Q82" s="206"/>
      <c r="R82" s="206">
        <f>VLOOKUP(B82,'درآمد ناشی ازفروش'!$A$8:$Q$289,17,0)</f>
        <v>9558636</v>
      </c>
      <c r="S82" s="206"/>
      <c r="T82" s="207">
        <f t="shared" si="5"/>
        <v>502991470</v>
      </c>
      <c r="U82" s="198"/>
      <c r="V82" s="208">
        <f>T82/درآمدها!$J$5</f>
        <v>6.9105953249677503E-4</v>
      </c>
    </row>
    <row r="83" spans="1:22" s="141" customFormat="1" ht="42.75" customHeight="1">
      <c r="A83" s="140"/>
      <c r="B83" s="205" t="s">
        <v>345</v>
      </c>
      <c r="C83" s="193"/>
      <c r="D83" s="206">
        <v>0</v>
      </c>
      <c r="E83" s="206">
        <v>0</v>
      </c>
      <c r="F83" s="206">
        <f>VLOOKUP(B83,'درآمد ناشی از تغییر قیمت اوراق '!$A$8:$Q$306,9,0)</f>
        <v>9222467130</v>
      </c>
      <c r="G83" s="206"/>
      <c r="H83" s="206">
        <f>VLOOKUP(B83,'درآمد ناشی ازفروش'!$A$8:$Q$289,9,0)</f>
        <v>629709494</v>
      </c>
      <c r="I83" s="206"/>
      <c r="J83" s="207">
        <f t="shared" si="3"/>
        <v>9852176624</v>
      </c>
      <c r="K83" s="207"/>
      <c r="L83" s="208">
        <f t="shared" si="4"/>
        <v>1.2438413577301046E-2</v>
      </c>
      <c r="M83" s="208"/>
      <c r="N83" s="206">
        <v>0</v>
      </c>
      <c r="O83" s="206"/>
      <c r="P83" s="206">
        <f>VLOOKUP(B83,'درآمد ناشی از تغییر قیمت اوراق '!$A$8:$Q$306,17,0)</f>
        <v>7088665088</v>
      </c>
      <c r="Q83" s="206"/>
      <c r="R83" s="206">
        <f>VLOOKUP(B83,'درآمد ناشی ازفروش'!$A$8:$Q$289,17,0)</f>
        <v>931380630</v>
      </c>
      <c r="S83" s="206"/>
      <c r="T83" s="207">
        <f t="shared" si="5"/>
        <v>8020045718</v>
      </c>
      <c r="U83" s="198"/>
      <c r="V83" s="208">
        <f>T83/درآمدها!$J$5</f>
        <v>1.1018733666564648E-2</v>
      </c>
    </row>
    <row r="84" spans="1:22" s="141" customFormat="1" ht="42.75" customHeight="1">
      <c r="A84" s="140"/>
      <c r="B84" s="205" t="s">
        <v>351</v>
      </c>
      <c r="C84" s="193"/>
      <c r="D84" s="206">
        <v>0</v>
      </c>
      <c r="E84" s="206">
        <v>0</v>
      </c>
      <c r="F84" s="206">
        <f>VLOOKUP(B84,'درآمد ناشی از تغییر قیمت اوراق '!$A$8:$Q$306,9,0)</f>
        <v>661820247</v>
      </c>
      <c r="G84" s="206"/>
      <c r="H84" s="206">
        <f>VLOOKUP(B84,'درآمد ناشی ازفروش'!$A$8:$Q$289,9,0)</f>
        <v>0</v>
      </c>
      <c r="I84" s="206"/>
      <c r="J84" s="207">
        <f t="shared" si="3"/>
        <v>661820247</v>
      </c>
      <c r="K84" s="207"/>
      <c r="L84" s="208">
        <f t="shared" si="4"/>
        <v>8.3555078843839574E-4</v>
      </c>
      <c r="M84" s="208"/>
      <c r="N84" s="206">
        <v>0</v>
      </c>
      <c r="O84" s="206"/>
      <c r="P84" s="206">
        <f>VLOOKUP(B84,'درآمد ناشی از تغییر قیمت اوراق '!$A$8:$Q$306,17,0)</f>
        <v>29608586</v>
      </c>
      <c r="Q84" s="206"/>
      <c r="R84" s="206">
        <f>VLOOKUP(B84,'درآمد ناشی ازفروش'!$A$8:$Q$289,17,0)</f>
        <v>-151995766</v>
      </c>
      <c r="S84" s="206"/>
      <c r="T84" s="207">
        <f t="shared" si="5"/>
        <v>-122387180</v>
      </c>
      <c r="U84" s="198"/>
      <c r="V84" s="208">
        <f>T84/درآمدها!$J$5</f>
        <v>-1.681476375621214E-4</v>
      </c>
    </row>
    <row r="85" spans="1:22" s="141" customFormat="1" ht="42.75" customHeight="1">
      <c r="A85" s="140"/>
      <c r="B85" s="205" t="s">
        <v>203</v>
      </c>
      <c r="C85" s="193"/>
      <c r="D85" s="206">
        <f>VLOOKUP(B85,'درآمد سود سهام'!$A$9:$S$129,13,0)</f>
        <v>0</v>
      </c>
      <c r="E85" s="206">
        <v>0</v>
      </c>
      <c r="F85" s="206">
        <f>VLOOKUP(B85,'درآمد ناشی از تغییر قیمت اوراق '!$A$8:$Q$306,9,0)</f>
        <v>8792089622</v>
      </c>
      <c r="G85" s="206"/>
      <c r="H85" s="206">
        <f>VLOOKUP(B85,'درآمد ناشی ازفروش'!$A$8:$Q$289,9,0)</f>
        <v>589691514</v>
      </c>
      <c r="I85" s="206"/>
      <c r="J85" s="207">
        <f t="shared" si="3"/>
        <v>9381781136</v>
      </c>
      <c r="K85" s="207"/>
      <c r="L85" s="208">
        <f t="shared" si="4"/>
        <v>1.1844537335741661E-2</v>
      </c>
      <c r="M85" s="208"/>
      <c r="N85" s="206">
        <f>VLOOKUP(B85,'درآمد سود سهام'!$A$9:$S$129,19,0)</f>
        <v>3973692901</v>
      </c>
      <c r="O85" s="206"/>
      <c r="P85" s="206">
        <f>VLOOKUP(B85,'درآمد ناشی از تغییر قیمت اوراق '!$A$8:$Q$306,17,0)</f>
        <v>8700274395</v>
      </c>
      <c r="Q85" s="206"/>
      <c r="R85" s="206">
        <f>VLOOKUP(B85,'درآمد ناشی ازفروش'!$A$8:$Q$289,17,0)</f>
        <v>409327005</v>
      </c>
      <c r="S85" s="206"/>
      <c r="T85" s="207">
        <f t="shared" si="5"/>
        <v>13083294301</v>
      </c>
      <c r="U85" s="198"/>
      <c r="V85" s="208">
        <f>T85/درآمدها!$J$5</f>
        <v>1.7975126383687541E-2</v>
      </c>
    </row>
    <row r="86" spans="1:22" s="141" customFormat="1" ht="42.75" customHeight="1">
      <c r="A86" s="140"/>
      <c r="B86" s="205" t="s">
        <v>325</v>
      </c>
      <c r="C86" s="193"/>
      <c r="D86" s="206">
        <f>VLOOKUP(B86,'درآمد سود سهام'!$A$9:$S$129,13,0)</f>
        <v>0</v>
      </c>
      <c r="E86" s="206">
        <v>0</v>
      </c>
      <c r="F86" s="206">
        <f>VLOOKUP(B86,'درآمد ناشی از تغییر قیمت اوراق '!$A$8:$Q$306,9,0)</f>
        <v>4911605573</v>
      </c>
      <c r="G86" s="206"/>
      <c r="H86" s="206">
        <f>VLOOKUP(B86,'درآمد ناشی ازفروش'!$A$8:$Q$289,9,0)</f>
        <v>121119435</v>
      </c>
      <c r="I86" s="206"/>
      <c r="J86" s="207">
        <f t="shared" si="3"/>
        <v>5032725008</v>
      </c>
      <c r="K86" s="207"/>
      <c r="L86" s="208">
        <f t="shared" si="4"/>
        <v>6.3538360566778359E-3</v>
      </c>
      <c r="M86" s="208"/>
      <c r="N86" s="206">
        <f>VLOOKUP(B86,'درآمد سود سهام'!$A$9:$S$129,19,0)</f>
        <v>866860622</v>
      </c>
      <c r="O86" s="206"/>
      <c r="P86" s="206">
        <f>VLOOKUP(B86,'درآمد ناشی از تغییر قیمت اوراق '!$A$8:$Q$306,17,0)</f>
        <v>4565343122</v>
      </c>
      <c r="Q86" s="206"/>
      <c r="R86" s="206">
        <f>VLOOKUP(B86,'درآمد ناشی ازفروش'!$A$8:$Q$289,17,0)</f>
        <v>-106546026</v>
      </c>
      <c r="S86" s="206"/>
      <c r="T86" s="207">
        <f t="shared" si="5"/>
        <v>5325657718</v>
      </c>
      <c r="U86" s="198"/>
      <c r="V86" s="208">
        <f>T86/درآمدها!$J$5</f>
        <v>7.3169163939080751E-3</v>
      </c>
    </row>
    <row r="87" spans="1:22" s="141" customFormat="1" ht="42.75" customHeight="1">
      <c r="A87" s="140"/>
      <c r="B87" s="205" t="s">
        <v>319</v>
      </c>
      <c r="C87" s="193"/>
      <c r="D87" s="206">
        <f>VLOOKUP(B87,'درآمد سود سهام'!$A$9:$S$129,13,0)</f>
        <v>0</v>
      </c>
      <c r="E87" s="206">
        <v>1026091308</v>
      </c>
      <c r="F87" s="206">
        <f>VLOOKUP(B87,'درآمد ناشی از تغییر قیمت اوراق '!$A$8:$Q$306,9,0)</f>
        <v>2690807766</v>
      </c>
      <c r="G87" s="206"/>
      <c r="H87" s="206">
        <f>VLOOKUP(B87,'درآمد ناشی ازفروش'!$A$8:$Q$289,9,0)</f>
        <v>0</v>
      </c>
      <c r="I87" s="206"/>
      <c r="J87" s="207">
        <f t="shared" si="3"/>
        <v>2690807766</v>
      </c>
      <c r="K87" s="207"/>
      <c r="L87" s="208">
        <f t="shared" si="4"/>
        <v>3.3971558903024288E-3</v>
      </c>
      <c r="M87" s="208"/>
      <c r="N87" s="206">
        <f>VLOOKUP(B87,'درآمد سود سهام'!$A$9:$S$129,19,0)</f>
        <v>45900511</v>
      </c>
      <c r="O87" s="206"/>
      <c r="P87" s="206">
        <f>VLOOKUP(B87,'درآمد ناشی از تغییر قیمت اوراق '!$A$8:$Q$306,17,0)</f>
        <v>-1817329924</v>
      </c>
      <c r="Q87" s="206"/>
      <c r="R87" s="206">
        <f>VLOOKUP(B87,'درآمد ناشی ازفروش'!$A$8:$Q$289,17,0)</f>
        <v>-354997622</v>
      </c>
      <c r="S87" s="206"/>
      <c r="T87" s="207">
        <f t="shared" si="5"/>
        <v>-2126427035</v>
      </c>
      <c r="U87" s="198"/>
      <c r="V87" s="208">
        <f>T87/درآمدها!$J$5</f>
        <v>-2.9214962088633502E-3</v>
      </c>
    </row>
    <row r="88" spans="1:22" s="141" customFormat="1" ht="42.75" customHeight="1">
      <c r="A88" s="140"/>
      <c r="B88" s="205" t="s">
        <v>201</v>
      </c>
      <c r="C88" s="193"/>
      <c r="D88" s="206">
        <f>VLOOKUP(B88,'درآمد سود سهام'!$A$9:$S$129,13,0)</f>
        <v>0</v>
      </c>
      <c r="E88" s="206">
        <v>0</v>
      </c>
      <c r="F88" s="206">
        <f>VLOOKUP(B88,'درآمد ناشی از تغییر قیمت اوراق '!$A$8:$Q$306,9,0)</f>
        <v>540400193</v>
      </c>
      <c r="G88" s="206"/>
      <c r="H88" s="206">
        <f>VLOOKUP(B88,'درآمد ناشی ازفروش'!$A$8:$Q$289,9,0)</f>
        <v>0</v>
      </c>
      <c r="I88" s="206"/>
      <c r="J88" s="207">
        <f t="shared" si="3"/>
        <v>540400193</v>
      </c>
      <c r="K88" s="207"/>
      <c r="L88" s="208">
        <f t="shared" si="4"/>
        <v>6.8225747003084847E-4</v>
      </c>
      <c r="M88" s="208"/>
      <c r="N88" s="206">
        <f>VLOOKUP(B88,'درآمد سود سهام'!$A$9:$S$129,19,0)</f>
        <v>471251000</v>
      </c>
      <c r="O88" s="206"/>
      <c r="P88" s="206">
        <f>VLOOKUP(B88,'درآمد ناشی از تغییر قیمت اوراق '!$A$8:$Q$306,17,0)</f>
        <v>488186238</v>
      </c>
      <c r="Q88" s="206"/>
      <c r="R88" s="206">
        <f>VLOOKUP(B88,'درآمد ناشی ازفروش'!$A$8:$Q$289,17,0)</f>
        <v>-6096950</v>
      </c>
      <c r="S88" s="206"/>
      <c r="T88" s="207">
        <f t="shared" si="5"/>
        <v>953340288</v>
      </c>
      <c r="U88" s="198"/>
      <c r="V88" s="208">
        <f>T88/درآمدها!$J$5</f>
        <v>1.3097933723122995E-3</v>
      </c>
    </row>
    <row r="89" spans="1:22" s="141" customFormat="1" ht="42.75" customHeight="1">
      <c r="A89" s="140"/>
      <c r="B89" s="205" t="s">
        <v>285</v>
      </c>
      <c r="C89" s="193"/>
      <c r="D89" s="206">
        <f>VLOOKUP(B89,'درآمد سود سهام'!$A$9:$S$129,13,0)</f>
        <v>0</v>
      </c>
      <c r="E89" s="206">
        <v>0</v>
      </c>
      <c r="F89" s="206">
        <f>VLOOKUP(B89,'درآمد ناشی از تغییر قیمت اوراق '!$A$8:$Q$306,9,0)</f>
        <v>280955818</v>
      </c>
      <c r="G89" s="206"/>
      <c r="H89" s="206">
        <f>VLOOKUP(B89,'درآمد ناشی ازفروش'!$A$8:$Q$289,9,0)</f>
        <v>-326913105</v>
      </c>
      <c r="I89" s="206"/>
      <c r="J89" s="207">
        <f t="shared" si="3"/>
        <v>-45957287</v>
      </c>
      <c r="K89" s="207"/>
      <c r="L89" s="208">
        <f t="shared" si="4"/>
        <v>-5.8021264174681011E-5</v>
      </c>
      <c r="M89" s="208"/>
      <c r="N89" s="206">
        <f>VLOOKUP(B89,'درآمد سود سهام'!$A$9:$S$129,19,0)</f>
        <v>709166700</v>
      </c>
      <c r="O89" s="206"/>
      <c r="P89" s="206">
        <f>VLOOKUP(B89,'درآمد ناشی از تغییر قیمت اوراق '!$A$8:$Q$306,17,0)</f>
        <v>0</v>
      </c>
      <c r="Q89" s="206"/>
      <c r="R89" s="206">
        <f>VLOOKUP(B89,'درآمد ناشی ازفروش'!$A$8:$Q$289,17,0)</f>
        <v>-1632666060</v>
      </c>
      <c r="S89" s="206"/>
      <c r="T89" s="207">
        <f t="shared" si="5"/>
        <v>-923499360</v>
      </c>
      <c r="U89" s="198"/>
      <c r="V89" s="208">
        <f>T89/درآمدها!$J$5</f>
        <v>-1.2687949479196355E-3</v>
      </c>
    </row>
    <row r="90" spans="1:22" s="141" customFormat="1" ht="42.75" customHeight="1">
      <c r="A90" s="140"/>
      <c r="B90" s="205" t="s">
        <v>430</v>
      </c>
      <c r="C90" s="193"/>
      <c r="D90" s="206">
        <v>0</v>
      </c>
      <c r="E90" s="206">
        <v>0</v>
      </c>
      <c r="F90" s="206">
        <f>VLOOKUP(B90,'درآمد ناشی از تغییر قیمت اوراق '!$A$8:$Q$306,9,0)</f>
        <v>201375168</v>
      </c>
      <c r="G90" s="206"/>
      <c r="H90" s="206">
        <v>0</v>
      </c>
      <c r="I90" s="206"/>
      <c r="J90" s="207">
        <f t="shared" si="3"/>
        <v>201375168</v>
      </c>
      <c r="K90" s="207"/>
      <c r="L90" s="208">
        <f t="shared" si="4"/>
        <v>2.5423697923571446E-4</v>
      </c>
      <c r="M90" s="208"/>
      <c r="N90" s="206">
        <v>0</v>
      </c>
      <c r="O90" s="206"/>
      <c r="P90" s="206">
        <f>VLOOKUP(B90,'درآمد ناشی از تغییر قیمت اوراق '!$A$8:$Q$306,17,0)</f>
        <v>201375168</v>
      </c>
      <c r="Q90" s="206"/>
      <c r="R90" s="206">
        <v>0</v>
      </c>
      <c r="S90" s="206"/>
      <c r="T90" s="207">
        <f t="shared" si="5"/>
        <v>201375168</v>
      </c>
      <c r="U90" s="198"/>
      <c r="V90" s="208">
        <f>T90/درآمدها!$J$5</f>
        <v>2.7666916390160562E-4</v>
      </c>
    </row>
    <row r="91" spans="1:22" s="141" customFormat="1" ht="42.75" customHeight="1">
      <c r="A91" s="140"/>
      <c r="B91" s="205" t="s">
        <v>89</v>
      </c>
      <c r="C91" s="193"/>
      <c r="D91" s="206">
        <f>VLOOKUP(B91,'درآمد سود سهام'!$A$9:$S$129,13,0)</f>
        <v>0</v>
      </c>
      <c r="E91" s="206">
        <v>0</v>
      </c>
      <c r="F91" s="206">
        <f>VLOOKUP(B91,'درآمد ناشی از تغییر قیمت اوراق '!$A$8:$Q$306,9,0)</f>
        <v>1120986900</v>
      </c>
      <c r="G91" s="206"/>
      <c r="H91" s="206">
        <f>VLOOKUP(B91,'درآمد ناشی ازفروش'!$A$8:$Q$289,9,0)</f>
        <v>0</v>
      </c>
      <c r="I91" s="206"/>
      <c r="J91" s="207">
        <f t="shared" si="3"/>
        <v>1120986900</v>
      </c>
      <c r="K91" s="207"/>
      <c r="L91" s="208">
        <f t="shared" si="4"/>
        <v>1.4152505795491522E-3</v>
      </c>
      <c r="M91" s="208"/>
      <c r="N91" s="206">
        <f>VLOOKUP(B91,'درآمد سود سهام'!$A$9:$S$129,19,0)</f>
        <v>444050551</v>
      </c>
      <c r="O91" s="206"/>
      <c r="P91" s="206">
        <f>VLOOKUP(B91,'درآمد ناشی از تغییر قیمت اوراق '!$A$8:$Q$306,17,0)</f>
        <v>359907448</v>
      </c>
      <c r="Q91" s="206"/>
      <c r="R91" s="206">
        <f>VLOOKUP(B91,'درآمد ناشی ازفروش'!$A$8:$Q$289,17,0)</f>
        <v>-36605641</v>
      </c>
      <c r="S91" s="206"/>
      <c r="T91" s="207">
        <f t="shared" si="5"/>
        <v>767352358</v>
      </c>
      <c r="U91" s="198"/>
      <c r="V91" s="208">
        <f>T91/درآمدها!$J$5</f>
        <v>1.0542647209897575E-3</v>
      </c>
    </row>
    <row r="92" spans="1:22" s="141" customFormat="1" ht="52.5" customHeight="1">
      <c r="A92" s="140"/>
      <c r="B92" s="205" t="s">
        <v>431</v>
      </c>
      <c r="C92" s="193"/>
      <c r="D92" s="206">
        <v>0</v>
      </c>
      <c r="E92" s="206">
        <v>0</v>
      </c>
      <c r="F92" s="206">
        <f>VLOOKUP(B92,'درآمد ناشی از تغییر قیمت اوراق '!$A$8:$Q$306,9,0)</f>
        <v>665144919</v>
      </c>
      <c r="G92" s="206"/>
      <c r="H92" s="206">
        <v>0</v>
      </c>
      <c r="I92" s="206"/>
      <c r="J92" s="207">
        <f t="shared" si="3"/>
        <v>665144919</v>
      </c>
      <c r="K92" s="207"/>
      <c r="L92" s="208">
        <f t="shared" si="4"/>
        <v>8.3974820053554951E-4</v>
      </c>
      <c r="M92" s="208"/>
      <c r="N92" s="206">
        <v>0</v>
      </c>
      <c r="O92" s="206"/>
      <c r="P92" s="206">
        <f>VLOOKUP(B92,'درآمد ناشی از تغییر قیمت اوراق '!$A$8:$Q$306,17,0)</f>
        <v>665144919</v>
      </c>
      <c r="Q92" s="206"/>
      <c r="R92" s="206">
        <v>0</v>
      </c>
      <c r="S92" s="206"/>
      <c r="T92" s="207">
        <f t="shared" si="5"/>
        <v>665144919</v>
      </c>
      <c r="U92" s="198"/>
      <c r="V92" s="208">
        <f>T92/درآمدها!$J$5</f>
        <v>9.1384201160855732E-4</v>
      </c>
    </row>
    <row r="93" spans="1:22" s="141" customFormat="1" ht="42.75" customHeight="1">
      <c r="A93" s="140"/>
      <c r="B93" s="136" t="s">
        <v>441</v>
      </c>
      <c r="C93" s="209"/>
      <c r="D93" s="206">
        <f>VLOOKUP(B93,'درآمد سود سهام'!$A$9:$S$129,13,0)</f>
        <v>1137078248</v>
      </c>
      <c r="E93" s="206">
        <v>0</v>
      </c>
      <c r="F93" s="206">
        <f>VLOOKUP(B93,'درآمد ناشی از تغییر قیمت اوراق '!$A$8:$Q$306,9,0)</f>
        <v>-26306866</v>
      </c>
      <c r="G93" s="206"/>
      <c r="H93" s="206">
        <f>VLOOKUP(B93,'درآمد ناشی ازفروش'!$A$8:$Q$289,9,0)</f>
        <v>0</v>
      </c>
      <c r="I93" s="206"/>
      <c r="J93" s="207">
        <f t="shared" si="3"/>
        <v>1110771382</v>
      </c>
      <c r="K93" s="207"/>
      <c r="L93" s="208">
        <f t="shared" si="4"/>
        <v>1.4023534459877388E-3</v>
      </c>
      <c r="M93" s="208"/>
      <c r="N93" s="206">
        <f>VLOOKUP(B93,'درآمد سود سهام'!$A$9:$S$129,19,0)</f>
        <v>1137078248</v>
      </c>
      <c r="O93" s="206"/>
      <c r="P93" s="206">
        <f>VLOOKUP(B93,'درآمد ناشی از تغییر قیمت اوراق '!$A$8:$Q$306,17,0)</f>
        <v>-276222082</v>
      </c>
      <c r="Q93" s="206"/>
      <c r="R93" s="206">
        <f>VLOOKUP(B93,'درآمد ناشی ازفروش'!$A$8:$Q$289,17,0)</f>
        <v>-234873816</v>
      </c>
      <c r="S93" s="206"/>
      <c r="T93" s="207">
        <f t="shared" si="5"/>
        <v>625982350</v>
      </c>
      <c r="U93" s="210"/>
      <c r="V93" s="208">
        <f>T93/درآمدها!$J$5</f>
        <v>8.6003659295103474E-4</v>
      </c>
    </row>
    <row r="94" spans="1:22" s="141" customFormat="1" ht="42.75" customHeight="1">
      <c r="A94" s="140"/>
      <c r="B94" s="205" t="s">
        <v>232</v>
      </c>
      <c r="C94" s="193"/>
      <c r="D94" s="206">
        <f>VLOOKUP(B94,'درآمد سود سهام'!$A$9:$S$129,13,0)</f>
        <v>0</v>
      </c>
      <c r="E94" s="206">
        <v>0</v>
      </c>
      <c r="F94" s="206">
        <f>VLOOKUP(B94,'درآمد ناشی از تغییر قیمت اوراق '!$A$8:$Q$306,9,0)</f>
        <v>3177772235</v>
      </c>
      <c r="G94" s="206"/>
      <c r="H94" s="206">
        <f>VLOOKUP(B94,'درآمد ناشی ازفروش'!$A$8:$Q$289,9,0)</f>
        <v>-56299907</v>
      </c>
      <c r="I94" s="206"/>
      <c r="J94" s="207">
        <f t="shared" si="3"/>
        <v>3121472328</v>
      </c>
      <c r="K94" s="207"/>
      <c r="L94" s="208">
        <f t="shared" si="4"/>
        <v>3.9408716741013133E-3</v>
      </c>
      <c r="M94" s="208"/>
      <c r="N94" s="206">
        <f>VLOOKUP(B94,'درآمد سود سهام'!$A$9:$S$129,19,0)</f>
        <v>75546800</v>
      </c>
      <c r="O94" s="206"/>
      <c r="P94" s="206">
        <f>VLOOKUP(B94,'درآمد ناشی از تغییر قیمت اوراق '!$A$8:$Q$306,17,0)</f>
        <v>-379165282</v>
      </c>
      <c r="Q94" s="206"/>
      <c r="R94" s="206">
        <f>VLOOKUP(B94,'درآمد ناشی ازفروش'!$A$8:$Q$289,17,0)</f>
        <v>-930946695</v>
      </c>
      <c r="S94" s="206"/>
      <c r="T94" s="207">
        <f t="shared" si="5"/>
        <v>-1234565177</v>
      </c>
      <c r="U94" s="198"/>
      <c r="V94" s="208">
        <f>T94/درآمدها!$J$5</f>
        <v>-1.6961679967543353E-3</v>
      </c>
    </row>
    <row r="95" spans="1:22" s="141" customFormat="1" ht="42.75" customHeight="1">
      <c r="A95" s="140"/>
      <c r="B95" s="205" t="s">
        <v>318</v>
      </c>
      <c r="C95" s="193"/>
      <c r="D95" s="206">
        <f>VLOOKUP(B95,'درآمد سود سهام'!$A$9:$S$129,13,0)</f>
        <v>0</v>
      </c>
      <c r="E95" s="206">
        <v>0</v>
      </c>
      <c r="F95" s="206">
        <f>VLOOKUP(B95,'درآمد ناشی از تغییر قیمت اوراق '!$A$8:$Q$306,9,0)</f>
        <v>3900613592</v>
      </c>
      <c r="G95" s="206"/>
      <c r="H95" s="206">
        <f>VLOOKUP(B95,'درآمد ناشی ازفروش'!$A$8:$Q$289,9,0)</f>
        <v>0</v>
      </c>
      <c r="I95" s="206"/>
      <c r="J95" s="207">
        <f t="shared" si="3"/>
        <v>3900613592</v>
      </c>
      <c r="K95" s="207"/>
      <c r="L95" s="208">
        <f t="shared" si="4"/>
        <v>4.9245407298473343E-3</v>
      </c>
      <c r="M95" s="208"/>
      <c r="N95" s="206">
        <f>VLOOKUP(B95,'درآمد سود سهام'!$A$9:$S$129,19,0)</f>
        <v>283301456</v>
      </c>
      <c r="O95" s="206"/>
      <c r="P95" s="206">
        <f>VLOOKUP(B95,'درآمد ناشی از تغییر قیمت اوراق '!$A$8:$Q$306,17,0)</f>
        <v>-2763498525</v>
      </c>
      <c r="Q95" s="206"/>
      <c r="R95" s="206">
        <f>VLOOKUP(B95,'درآمد ناشی ازفروش'!$A$8:$Q$289,17,0)</f>
        <v>-1132938011</v>
      </c>
      <c r="S95" s="206"/>
      <c r="T95" s="207">
        <f t="shared" si="5"/>
        <v>-3613135080</v>
      </c>
      <c r="U95" s="198"/>
      <c r="V95" s="208">
        <f>T95/درآمدها!$J$5</f>
        <v>-4.9640830673182146E-3</v>
      </c>
    </row>
    <row r="96" spans="1:22" s="141" customFormat="1" ht="42.75" customHeight="1">
      <c r="A96" s="140"/>
      <c r="B96" s="136" t="s">
        <v>179</v>
      </c>
      <c r="C96" s="209"/>
      <c r="D96" s="206">
        <v>0</v>
      </c>
      <c r="E96" s="206">
        <v>0</v>
      </c>
      <c r="F96" s="206">
        <f>VLOOKUP(B96,'درآمد ناشی از تغییر قیمت اوراق '!$A$8:$Q$306,9,0)</f>
        <v>730283734</v>
      </c>
      <c r="G96" s="206"/>
      <c r="H96" s="206">
        <f>VLOOKUP(B96,'درآمد ناشی ازفروش'!$A$8:$Q$289,9,0)</f>
        <v>42790871</v>
      </c>
      <c r="I96" s="206"/>
      <c r="J96" s="207">
        <f t="shared" si="3"/>
        <v>773074605</v>
      </c>
      <c r="K96" s="207"/>
      <c r="L96" s="208">
        <f t="shared" si="4"/>
        <v>9.7600987376478883E-4</v>
      </c>
      <c r="M96" s="208"/>
      <c r="N96" s="206">
        <v>0</v>
      </c>
      <c r="O96" s="206"/>
      <c r="P96" s="206">
        <f>VLOOKUP(B96,'درآمد ناشی از تغییر قیمت اوراق '!$A$8:$Q$306,17,0)</f>
        <v>1218812628</v>
      </c>
      <c r="Q96" s="206"/>
      <c r="R96" s="206">
        <f>VLOOKUP(B96,'درآمد ناشی ازفروش'!$A$8:$Q$289,17,0)</f>
        <v>101199696</v>
      </c>
      <c r="S96" s="206"/>
      <c r="T96" s="207">
        <f t="shared" si="5"/>
        <v>1320012324</v>
      </c>
      <c r="U96" s="210"/>
      <c r="V96" s="208">
        <f>T96/درآمدها!$J$5</f>
        <v>1.8135637558891835E-3</v>
      </c>
    </row>
    <row r="97" spans="1:22" s="141" customFormat="1" ht="42.75" customHeight="1">
      <c r="A97" s="140"/>
      <c r="B97" s="205" t="s">
        <v>268</v>
      </c>
      <c r="C97" s="193"/>
      <c r="D97" s="206">
        <v>0</v>
      </c>
      <c r="E97" s="206">
        <v>0</v>
      </c>
      <c r="F97" s="206">
        <f>VLOOKUP(B97,'درآمد ناشی از تغییر قیمت اوراق '!$A$8:$Q$306,9,0)</f>
        <v>3317976011</v>
      </c>
      <c r="G97" s="206"/>
      <c r="H97" s="206">
        <f>VLOOKUP(B97,'درآمد ناشی ازفروش'!$A$8:$Q$289,9,0)</f>
        <v>-49532858</v>
      </c>
      <c r="I97" s="206"/>
      <c r="J97" s="207">
        <f t="shared" si="3"/>
        <v>3268443153</v>
      </c>
      <c r="K97" s="207"/>
      <c r="L97" s="208">
        <f t="shared" si="4"/>
        <v>4.1264229461617334E-3</v>
      </c>
      <c r="M97" s="208"/>
      <c r="N97" s="206">
        <v>0</v>
      </c>
      <c r="O97" s="206"/>
      <c r="P97" s="206">
        <f>VLOOKUP(B97,'درآمد ناشی از تغییر قیمت اوراق '!$A$8:$Q$306,17,0)</f>
        <v>-339227413</v>
      </c>
      <c r="Q97" s="206"/>
      <c r="R97" s="206">
        <f>VLOOKUP(B97,'درآمد ناشی ازفروش'!$A$8:$Q$289,17,0)</f>
        <v>-1205027793</v>
      </c>
      <c r="S97" s="206"/>
      <c r="T97" s="207">
        <f t="shared" si="5"/>
        <v>-1544255206</v>
      </c>
      <c r="U97" s="198"/>
      <c r="V97" s="208">
        <f>T97/درآمدها!$J$5</f>
        <v>-2.1216508516815821E-3</v>
      </c>
    </row>
    <row r="98" spans="1:22" s="141" customFormat="1" ht="42.75" customHeight="1">
      <c r="A98" s="140"/>
      <c r="B98" s="205" t="s">
        <v>341</v>
      </c>
      <c r="C98" s="193"/>
      <c r="D98" s="206">
        <f>VLOOKUP(B98,'درآمد سود سهام'!$A$9:$S$129,13,0)</f>
        <v>0</v>
      </c>
      <c r="E98" s="206">
        <v>0</v>
      </c>
      <c r="F98" s="206">
        <f>VLOOKUP(B98,'درآمد ناشی از تغییر قیمت اوراق '!$A$8:$Q$306,9,0)</f>
        <v>4213015663</v>
      </c>
      <c r="G98" s="206"/>
      <c r="H98" s="206">
        <f>VLOOKUP(B98,'درآمد ناشی ازفروش'!$A$8:$Q$289,9,0)</f>
        <v>0</v>
      </c>
      <c r="I98" s="206"/>
      <c r="J98" s="207">
        <f t="shared" si="3"/>
        <v>4213015663</v>
      </c>
      <c r="K98" s="207"/>
      <c r="L98" s="208">
        <f t="shared" si="4"/>
        <v>5.3189496315348608E-3</v>
      </c>
      <c r="M98" s="208"/>
      <c r="N98" s="206">
        <f>VLOOKUP(B98,'درآمد سود سهام'!$A$9:$S$129,19,0)</f>
        <v>2438800620</v>
      </c>
      <c r="O98" s="206"/>
      <c r="P98" s="206">
        <f>VLOOKUP(B98,'درآمد ناشی از تغییر قیمت اوراق '!$A$8:$Q$306,17,0)</f>
        <v>1952112697</v>
      </c>
      <c r="Q98" s="206"/>
      <c r="R98" s="206">
        <f>VLOOKUP(B98,'درآمد ناشی ازفروش'!$A$8:$Q$289,17,0)</f>
        <v>-150927224</v>
      </c>
      <c r="S98" s="206"/>
      <c r="T98" s="207">
        <f t="shared" si="5"/>
        <v>4239986093</v>
      </c>
      <c r="U98" s="198"/>
      <c r="V98" s="208">
        <f>T98/درآمدها!$J$5</f>
        <v>5.8253131155910215E-3</v>
      </c>
    </row>
    <row r="99" spans="1:22" s="141" customFormat="1" ht="42.75" customHeight="1">
      <c r="A99" s="140"/>
      <c r="B99" s="205" t="s">
        <v>222</v>
      </c>
      <c r="C99" s="193"/>
      <c r="D99" s="206">
        <v>0</v>
      </c>
      <c r="E99" s="206">
        <v>0</v>
      </c>
      <c r="F99" s="206">
        <f>VLOOKUP(B99,'درآمد ناشی از تغییر قیمت اوراق '!$A$8:$Q$306,9,0)</f>
        <v>3666050330</v>
      </c>
      <c r="G99" s="206"/>
      <c r="H99" s="206">
        <f>VLOOKUP(B99,'درآمد ناشی ازفروش'!$A$8:$Q$289,9,0)</f>
        <v>0</v>
      </c>
      <c r="I99" s="206"/>
      <c r="J99" s="207">
        <f t="shared" si="3"/>
        <v>3666050330</v>
      </c>
      <c r="K99" s="207"/>
      <c r="L99" s="208">
        <f t="shared" si="4"/>
        <v>4.6284036452066126E-3</v>
      </c>
      <c r="M99" s="208"/>
      <c r="N99" s="206">
        <v>0</v>
      </c>
      <c r="O99" s="206"/>
      <c r="P99" s="206">
        <f>VLOOKUP(B99,'درآمد ناشی از تغییر قیمت اوراق '!$A$8:$Q$306,17,0)</f>
        <v>358334492</v>
      </c>
      <c r="Q99" s="206"/>
      <c r="R99" s="206">
        <f>VLOOKUP(B99,'درآمد ناشی ازفروش'!$A$8:$Q$289,17,0)</f>
        <v>-852459690</v>
      </c>
      <c r="S99" s="206"/>
      <c r="T99" s="207">
        <f t="shared" si="5"/>
        <v>-494125198</v>
      </c>
      <c r="U99" s="198"/>
      <c r="V99" s="208">
        <f>T99/درآمدها!$J$5</f>
        <v>-6.7887816929530916E-4</v>
      </c>
    </row>
    <row r="100" spans="1:22" s="141" customFormat="1" ht="42.75" customHeight="1">
      <c r="A100" s="140"/>
      <c r="B100" s="205" t="s">
        <v>286</v>
      </c>
      <c r="C100" s="193"/>
      <c r="D100" s="206">
        <f>VLOOKUP(B100,'درآمد سود سهام'!$A$9:$S$129,13,0)</f>
        <v>0</v>
      </c>
      <c r="E100" s="206">
        <v>0</v>
      </c>
      <c r="F100" s="206">
        <f>VLOOKUP(B100,'درآمد ناشی از تغییر قیمت اوراق '!$A$8:$Q$306,9,0)</f>
        <v>1274785279</v>
      </c>
      <c r="G100" s="206"/>
      <c r="H100" s="206">
        <f>VLOOKUP(B100,'درآمد ناشی ازفروش'!$A$8:$Q$289,9,0)</f>
        <v>-34714668</v>
      </c>
      <c r="I100" s="206"/>
      <c r="J100" s="207">
        <f t="shared" si="3"/>
        <v>1240070611</v>
      </c>
      <c r="K100" s="207"/>
      <c r="L100" s="208">
        <f t="shared" si="4"/>
        <v>1.5655942552938141E-3</v>
      </c>
      <c r="M100" s="208"/>
      <c r="N100" s="206">
        <f>VLOOKUP(B100,'درآمد سود سهام'!$A$9:$S$129,19,0)</f>
        <v>335242382</v>
      </c>
      <c r="O100" s="206"/>
      <c r="P100" s="206">
        <f>VLOOKUP(B100,'درآمد ناشی از تغییر قیمت اوراق '!$A$8:$Q$306,17,0)</f>
        <v>-532865671</v>
      </c>
      <c r="Q100" s="206"/>
      <c r="R100" s="206">
        <f>VLOOKUP(B100,'درآمد ناشی ازفروش'!$A$8:$Q$289,17,0)</f>
        <v>-730067193</v>
      </c>
      <c r="S100" s="206"/>
      <c r="T100" s="207">
        <f t="shared" si="5"/>
        <v>-927690482</v>
      </c>
      <c r="U100" s="198"/>
      <c r="V100" s="208">
        <f>T100/درآمدها!$J$5</f>
        <v>-1.2745531267013891E-3</v>
      </c>
    </row>
    <row r="101" spans="1:22" s="141" customFormat="1" ht="42.75" customHeight="1">
      <c r="A101" s="140"/>
      <c r="B101" s="205" t="s">
        <v>161</v>
      </c>
      <c r="C101" s="193"/>
      <c r="D101" s="206">
        <v>0</v>
      </c>
      <c r="E101" s="206">
        <v>0</v>
      </c>
      <c r="F101" s="206">
        <f>VLOOKUP(B101,'درآمد ناشی از تغییر قیمت اوراق '!$A$8:$Q$306,9,0)</f>
        <v>1851027604</v>
      </c>
      <c r="G101" s="206"/>
      <c r="H101" s="206">
        <f>VLOOKUP(B101,'درآمد ناشی ازفروش'!$A$8:$Q$289,9,0)</f>
        <v>-97880637</v>
      </c>
      <c r="I101" s="206"/>
      <c r="J101" s="207">
        <f t="shared" si="3"/>
        <v>1753146967</v>
      </c>
      <c r="K101" s="207"/>
      <c r="L101" s="208">
        <f t="shared" si="4"/>
        <v>2.2133552685420217E-3</v>
      </c>
      <c r="M101" s="208"/>
      <c r="N101" s="206">
        <v>0</v>
      </c>
      <c r="O101" s="206"/>
      <c r="P101" s="206">
        <f>VLOOKUP(B101,'درآمد ناشی از تغییر قیمت اوراق '!$A$8:$Q$306,17,0)</f>
        <v>-551195436</v>
      </c>
      <c r="Q101" s="206"/>
      <c r="R101" s="206">
        <f>VLOOKUP(B101,'درآمد ناشی ازفروش'!$A$8:$Q$289,17,0)</f>
        <v>-1181117458</v>
      </c>
      <c r="S101" s="206"/>
      <c r="T101" s="207">
        <f t="shared" si="5"/>
        <v>-1732312894</v>
      </c>
      <c r="U101" s="198"/>
      <c r="V101" s="208">
        <f>T101/درآمدها!$J$5</f>
        <v>-2.3800231416762903E-3</v>
      </c>
    </row>
    <row r="102" spans="1:22" s="141" customFormat="1" ht="42.75" customHeight="1">
      <c r="A102" s="140"/>
      <c r="B102" s="205" t="s">
        <v>197</v>
      </c>
      <c r="C102" s="193"/>
      <c r="D102" s="206">
        <f>VLOOKUP(B102,'درآمد سود سهام'!$A$9:$S$129,13,0)</f>
        <v>0</v>
      </c>
      <c r="E102" s="206">
        <v>0</v>
      </c>
      <c r="F102" s="206">
        <f>VLOOKUP(B102,'درآمد ناشی از تغییر قیمت اوراق '!$A$8:$Q$306,9,0)</f>
        <v>2046818946</v>
      </c>
      <c r="G102" s="206"/>
      <c r="H102" s="206">
        <f>VLOOKUP(B102,'درآمد ناشی ازفروش'!$A$8:$Q$289,9,0)</f>
        <v>0</v>
      </c>
      <c r="I102" s="206"/>
      <c r="J102" s="207">
        <f t="shared" si="3"/>
        <v>2046818946</v>
      </c>
      <c r="K102" s="207"/>
      <c r="L102" s="208">
        <f t="shared" si="4"/>
        <v>2.5841173519143578E-3</v>
      </c>
      <c r="M102" s="208"/>
      <c r="N102" s="206">
        <f>VLOOKUP(B102,'درآمد سود سهام'!$A$9:$S$129,19,0)</f>
        <v>1979100092</v>
      </c>
      <c r="O102" s="206"/>
      <c r="P102" s="206">
        <f>VLOOKUP(B102,'درآمد ناشی از تغییر قیمت اوراق '!$A$8:$Q$306,17,0)</f>
        <v>-867885017</v>
      </c>
      <c r="Q102" s="206"/>
      <c r="R102" s="206">
        <f>VLOOKUP(B102,'درآمد ناشی ازفروش'!$A$8:$Q$289,17,0)</f>
        <v>-412627507</v>
      </c>
      <c r="S102" s="206"/>
      <c r="T102" s="207">
        <f t="shared" si="5"/>
        <v>698587568</v>
      </c>
      <c r="U102" s="198"/>
      <c r="V102" s="208">
        <f>T102/درآمدها!$J$5</f>
        <v>9.5978883727419674E-4</v>
      </c>
    </row>
    <row r="103" spans="1:22" s="141" customFormat="1" ht="42.75" customHeight="1">
      <c r="A103" s="140"/>
      <c r="B103" s="205" t="s">
        <v>91</v>
      </c>
      <c r="C103" s="193"/>
      <c r="D103" s="206">
        <v>0</v>
      </c>
      <c r="E103" s="206">
        <v>0</v>
      </c>
      <c r="F103" s="206">
        <f>VLOOKUP(B103,'درآمد ناشی از تغییر قیمت اوراق '!$A$8:$Q$306,9,0)</f>
        <v>1416294795</v>
      </c>
      <c r="G103" s="206"/>
      <c r="H103" s="206">
        <f>VLOOKUP(B103,'درآمد ناشی ازفروش'!$A$8:$Q$289,9,0)</f>
        <v>0</v>
      </c>
      <c r="I103" s="206"/>
      <c r="J103" s="207">
        <f t="shared" si="3"/>
        <v>1416294795</v>
      </c>
      <c r="K103" s="207"/>
      <c r="L103" s="208">
        <f t="shared" si="4"/>
        <v>1.7880780136112187E-3</v>
      </c>
      <c r="M103" s="208"/>
      <c r="N103" s="206">
        <v>0</v>
      </c>
      <c r="O103" s="206"/>
      <c r="P103" s="206">
        <f>VLOOKUP(B103,'درآمد ناشی از تغییر قیمت اوراق '!$A$8:$Q$306,17,0)</f>
        <v>12839942040</v>
      </c>
      <c r="Q103" s="206"/>
      <c r="R103" s="206">
        <f>VLOOKUP(B103,'درآمد ناشی ازفروش'!$A$8:$Q$289,17,0)</f>
        <v>2466174768</v>
      </c>
      <c r="S103" s="206"/>
      <c r="T103" s="207">
        <f t="shared" si="5"/>
        <v>15306116808</v>
      </c>
      <c r="U103" s="198"/>
      <c r="V103" s="208">
        <f>T103/درآمدها!$J$5</f>
        <v>2.102906024564892E-2</v>
      </c>
    </row>
    <row r="104" spans="1:22" s="141" customFormat="1" ht="42.75" customHeight="1">
      <c r="A104" s="140"/>
      <c r="B104" s="205" t="s">
        <v>94</v>
      </c>
      <c r="C104" s="193"/>
      <c r="D104" s="206">
        <f>VLOOKUP(B104,'درآمد سود سهام'!$A$9:$S$129,13,0)</f>
        <v>0</v>
      </c>
      <c r="E104" s="206">
        <v>0</v>
      </c>
      <c r="F104" s="206">
        <f>VLOOKUP(B104,'درآمد ناشی از تغییر قیمت اوراق '!$A$8:$Q$306,9,0)</f>
        <v>5924452957</v>
      </c>
      <c r="G104" s="206"/>
      <c r="H104" s="206">
        <f>VLOOKUP(B104,'درآمد ناشی ازفروش'!$A$8:$Q$289,9,0)</f>
        <v>-48612139</v>
      </c>
      <c r="I104" s="206"/>
      <c r="J104" s="207">
        <f t="shared" si="3"/>
        <v>5875840818</v>
      </c>
      <c r="K104" s="207"/>
      <c r="L104" s="208">
        <f t="shared" si="4"/>
        <v>7.4182732403144632E-3</v>
      </c>
      <c r="M104" s="208"/>
      <c r="N104" s="206">
        <f>VLOOKUP(B104,'درآمد سود سهام'!$A$9:$S$129,19,0)</f>
        <v>3920594551</v>
      </c>
      <c r="O104" s="206"/>
      <c r="P104" s="206">
        <f>VLOOKUP(B104,'درآمد ناشی از تغییر قیمت اوراق '!$A$8:$Q$306,17,0)</f>
        <v>1603036839</v>
      </c>
      <c r="Q104" s="206"/>
      <c r="R104" s="206">
        <f>VLOOKUP(B104,'درآمد ناشی ازفروش'!$A$8:$Q$289,17,0)</f>
        <v>-1429191250</v>
      </c>
      <c r="S104" s="206"/>
      <c r="T104" s="207">
        <f t="shared" si="5"/>
        <v>4094440140</v>
      </c>
      <c r="U104" s="198"/>
      <c r="V104" s="208">
        <f>T104/درآمدها!$J$5</f>
        <v>5.625347660437323E-3</v>
      </c>
    </row>
    <row r="105" spans="1:22" s="141" customFormat="1" ht="42.75" customHeight="1">
      <c r="A105" s="140"/>
      <c r="B105" s="205" t="s">
        <v>343</v>
      </c>
      <c r="C105" s="193"/>
      <c r="D105" s="206">
        <v>0</v>
      </c>
      <c r="E105" s="206">
        <v>0</v>
      </c>
      <c r="F105" s="206">
        <f>VLOOKUP(B105,'درآمد ناشی از تغییر قیمت اوراق '!$A$8:$Q$306,9,0)</f>
        <v>609774238</v>
      </c>
      <c r="G105" s="206"/>
      <c r="H105" s="206">
        <f>VLOOKUP(B105,'درآمد ناشی ازفروش'!$A$8:$Q$289,9,0)</f>
        <v>0</v>
      </c>
      <c r="I105" s="206"/>
      <c r="J105" s="207">
        <f t="shared" si="3"/>
        <v>609774238</v>
      </c>
      <c r="K105" s="207"/>
      <c r="L105" s="208">
        <f t="shared" si="4"/>
        <v>7.6984248765408657E-4</v>
      </c>
      <c r="M105" s="208"/>
      <c r="N105" s="206">
        <v>0</v>
      </c>
      <c r="O105" s="206"/>
      <c r="P105" s="206">
        <f>VLOOKUP(B105,'درآمد ناشی از تغییر قیمت اوراق '!$A$8:$Q$306,17,0)</f>
        <v>113518017</v>
      </c>
      <c r="Q105" s="206"/>
      <c r="R105" s="206">
        <f>VLOOKUP(B105,'درآمد ناشی ازفروش'!$A$8:$Q$289,17,0)</f>
        <v>-33476979</v>
      </c>
      <c r="S105" s="206"/>
      <c r="T105" s="207">
        <f t="shared" si="5"/>
        <v>80041038</v>
      </c>
      <c r="U105" s="198"/>
      <c r="V105" s="208">
        <f>T105/درآمدها!$J$5</f>
        <v>1.0996831079627773E-4</v>
      </c>
    </row>
    <row r="106" spans="1:22" s="141" customFormat="1" ht="42.75" customHeight="1">
      <c r="A106" s="140"/>
      <c r="B106" s="205" t="s">
        <v>137</v>
      </c>
      <c r="C106" s="193"/>
      <c r="D106" s="206">
        <v>0</v>
      </c>
      <c r="E106" s="206">
        <v>0</v>
      </c>
      <c r="F106" s="206">
        <f>VLOOKUP(B106,'درآمد ناشی از تغییر قیمت اوراق '!$A$8:$Q$306,9,0)</f>
        <v>3165733124</v>
      </c>
      <c r="G106" s="206"/>
      <c r="H106" s="206">
        <f>VLOOKUP(B106,'درآمد ناشی ازفروش'!$A$8:$Q$289,9,0)</f>
        <v>-79022350</v>
      </c>
      <c r="I106" s="206"/>
      <c r="J106" s="207">
        <f t="shared" si="3"/>
        <v>3086710774</v>
      </c>
      <c r="K106" s="207"/>
      <c r="L106" s="208">
        <f t="shared" si="4"/>
        <v>3.8969850689638858E-3</v>
      </c>
      <c r="M106" s="208"/>
      <c r="N106" s="206">
        <v>0</v>
      </c>
      <c r="O106" s="206"/>
      <c r="P106" s="206">
        <f>VLOOKUP(B106,'درآمد ناشی از تغییر قیمت اوراق '!$A$8:$Q$306,17,0)</f>
        <v>72852671</v>
      </c>
      <c r="Q106" s="206"/>
      <c r="R106" s="206">
        <f>VLOOKUP(B106,'درآمد ناشی ازفروش'!$A$8:$Q$289,17,0)</f>
        <v>-80154302</v>
      </c>
      <c r="S106" s="206"/>
      <c r="T106" s="207">
        <f t="shared" si="5"/>
        <v>-7301631</v>
      </c>
      <c r="U106" s="198"/>
      <c r="V106" s="208">
        <f>T106/درآمدها!$J$5</f>
        <v>-1.0031704325570293E-5</v>
      </c>
    </row>
    <row r="107" spans="1:22" s="141" customFormat="1" ht="42.75" customHeight="1">
      <c r="A107" s="140"/>
      <c r="B107" s="205" t="s">
        <v>115</v>
      </c>
      <c r="C107" s="193"/>
      <c r="D107" s="206">
        <v>0</v>
      </c>
      <c r="E107" s="206">
        <v>0</v>
      </c>
      <c r="F107" s="206">
        <f>VLOOKUP(B107,'درآمد ناشی از تغییر قیمت اوراق '!$A$8:$Q$306,9,0)</f>
        <v>1790164846</v>
      </c>
      <c r="G107" s="206"/>
      <c r="H107" s="206">
        <f>VLOOKUP(B107,'درآمد ناشی ازفروش'!$A$8:$Q$289,9,0)</f>
        <v>-48436504</v>
      </c>
      <c r="I107" s="206"/>
      <c r="J107" s="207">
        <f t="shared" si="3"/>
        <v>1741728342</v>
      </c>
      <c r="K107" s="207"/>
      <c r="L107" s="208">
        <f t="shared" si="4"/>
        <v>2.1989392074364868E-3</v>
      </c>
      <c r="M107" s="208"/>
      <c r="N107" s="206">
        <v>0</v>
      </c>
      <c r="O107" s="206"/>
      <c r="P107" s="206">
        <f>VLOOKUP(B107,'درآمد ناشی از تغییر قیمت اوراق '!$A$8:$Q$306,17,0)</f>
        <v>-642860417</v>
      </c>
      <c r="Q107" s="206"/>
      <c r="R107" s="206">
        <f>VLOOKUP(B107,'درآمد ناشی ازفروش'!$A$8:$Q$289,17,0)</f>
        <v>-821763814</v>
      </c>
      <c r="S107" s="206"/>
      <c r="T107" s="207">
        <f t="shared" si="5"/>
        <v>-1464624231</v>
      </c>
      <c r="U107" s="198"/>
      <c r="V107" s="208">
        <f>T107/درآمدها!$J$5</f>
        <v>-2.0122459260756621E-3</v>
      </c>
    </row>
    <row r="108" spans="1:22" s="141" customFormat="1" ht="42.75" customHeight="1">
      <c r="A108" s="140"/>
      <c r="B108" s="205" t="s">
        <v>117</v>
      </c>
      <c r="C108" s="193"/>
      <c r="D108" s="206">
        <f>VLOOKUP(B108,'درآمد سود سهام'!$A$9:$S$129,13,0)</f>
        <v>0</v>
      </c>
      <c r="E108" s="206">
        <v>0</v>
      </c>
      <c r="F108" s="206">
        <f>VLOOKUP(B108,'درآمد ناشی از تغییر قیمت اوراق '!$A$8:$Q$306,9,0)</f>
        <v>5514351716</v>
      </c>
      <c r="G108" s="206"/>
      <c r="H108" s="206">
        <f>VLOOKUP(B108,'درآمد ناشی ازفروش'!$A$8:$Q$289,9,0)</f>
        <v>12418575</v>
      </c>
      <c r="I108" s="206"/>
      <c r="J108" s="207">
        <f t="shared" si="3"/>
        <v>5526770291</v>
      </c>
      <c r="K108" s="207"/>
      <c r="L108" s="208">
        <f t="shared" si="4"/>
        <v>6.977570261858356E-3</v>
      </c>
      <c r="M108" s="208"/>
      <c r="N108" s="206">
        <f>VLOOKUP(B108,'درآمد سود سهام'!$A$9:$S$129,19,0)</f>
        <v>1364800196</v>
      </c>
      <c r="O108" s="206"/>
      <c r="P108" s="206">
        <f>VLOOKUP(B108,'درآمد ناشی از تغییر قیمت اوراق '!$A$8:$Q$306,17,0)</f>
        <v>3338614442</v>
      </c>
      <c r="Q108" s="206"/>
      <c r="R108" s="206">
        <f>VLOOKUP(B108,'درآمد ناشی ازفروش'!$A$8:$Q$289,17,0)</f>
        <v>-439562938</v>
      </c>
      <c r="S108" s="206"/>
      <c r="T108" s="207">
        <f t="shared" si="5"/>
        <v>4263851700</v>
      </c>
      <c r="U108" s="198"/>
      <c r="V108" s="208">
        <f>T108/درآمدها!$J$5</f>
        <v>5.8581020517854496E-3</v>
      </c>
    </row>
    <row r="109" spans="1:22" s="141" customFormat="1" ht="42.6" customHeight="1">
      <c r="A109" s="140"/>
      <c r="B109" s="205" t="s">
        <v>288</v>
      </c>
      <c r="C109" s="193"/>
      <c r="D109" s="206">
        <v>0</v>
      </c>
      <c r="E109" s="206">
        <v>1</v>
      </c>
      <c r="F109" s="206">
        <v>0</v>
      </c>
      <c r="G109" s="206"/>
      <c r="H109" s="206">
        <f>VLOOKUP(B109,'درآمد ناشی ازفروش'!$A$8:$Q$289,9,0)</f>
        <v>0</v>
      </c>
      <c r="I109" s="206"/>
      <c r="J109" s="207">
        <f t="shared" si="3"/>
        <v>0</v>
      </c>
      <c r="K109" s="207"/>
      <c r="L109" s="208">
        <f t="shared" si="4"/>
        <v>0</v>
      </c>
      <c r="M109" s="208"/>
      <c r="N109" s="206">
        <v>0</v>
      </c>
      <c r="O109" s="206"/>
      <c r="P109" s="206">
        <v>0</v>
      </c>
      <c r="Q109" s="206"/>
      <c r="R109" s="206">
        <f>VLOOKUP(B109,'درآمد ناشی ازفروش'!$A$8:$Q$289,17,0)</f>
        <v>944096680</v>
      </c>
      <c r="S109" s="206"/>
      <c r="T109" s="207">
        <f t="shared" si="5"/>
        <v>944096680</v>
      </c>
      <c r="U109" s="198"/>
      <c r="V109" s="208">
        <f>T109/درآمدها!$J$5</f>
        <v>1.2970935875166181E-3</v>
      </c>
    </row>
    <row r="110" spans="1:22" s="141" customFormat="1" ht="42.75" customHeight="1">
      <c r="A110" s="140"/>
      <c r="B110" s="205" t="s">
        <v>119</v>
      </c>
      <c r="C110" s="193"/>
      <c r="D110" s="206">
        <v>0</v>
      </c>
      <c r="E110" s="206">
        <v>0</v>
      </c>
      <c r="F110" s="206">
        <f>VLOOKUP(B110,'درآمد ناشی از تغییر قیمت اوراق '!$A$8:$Q$306,9,0)</f>
        <v>-1347108682</v>
      </c>
      <c r="G110" s="206"/>
      <c r="H110" s="206">
        <f>VLOOKUP(B110,'درآمد ناشی ازفروش'!$A$8:$Q$289,9,0)</f>
        <v>6646481133</v>
      </c>
      <c r="I110" s="206"/>
      <c r="J110" s="207">
        <f t="shared" si="3"/>
        <v>5299372451</v>
      </c>
      <c r="K110" s="207"/>
      <c r="L110" s="208">
        <f t="shared" si="4"/>
        <v>6.6904795520131071E-3</v>
      </c>
      <c r="M110" s="208"/>
      <c r="N110" s="206">
        <v>0</v>
      </c>
      <c r="O110" s="206"/>
      <c r="P110" s="206">
        <f>VLOOKUP(B110,'درآمد ناشی از تغییر قیمت اوراق '!$A$8:$Q$306,17,0)</f>
        <v>8558851678</v>
      </c>
      <c r="Q110" s="206"/>
      <c r="R110" s="206">
        <f>VLOOKUP(B110,'درآمد ناشی ازفروش'!$A$8:$Q$289,17,0)</f>
        <v>6760322073</v>
      </c>
      <c r="S110" s="206"/>
      <c r="T110" s="207">
        <f t="shared" si="5"/>
        <v>15319173751</v>
      </c>
      <c r="U110" s="198"/>
      <c r="V110" s="208">
        <f>T110/درآمدها!$J$5</f>
        <v>2.1046999168003639E-2</v>
      </c>
    </row>
    <row r="111" spans="1:22" s="141" customFormat="1" ht="42.6" customHeight="1">
      <c r="A111" s="140"/>
      <c r="B111" s="205" t="s">
        <v>305</v>
      </c>
      <c r="C111" s="193"/>
      <c r="D111" s="206">
        <v>0</v>
      </c>
      <c r="E111" s="206">
        <v>0</v>
      </c>
      <c r="F111" s="206">
        <f>VLOOKUP(B111,'درآمد ناشی از تغییر قیمت اوراق '!$A$8:$Q$306,9,0)</f>
        <v>2142704726</v>
      </c>
      <c r="G111" s="206"/>
      <c r="H111" s="206">
        <f>VLOOKUP(B111,'درآمد ناشی ازفروش'!$A$8:$Q$289,9,0)</f>
        <v>0</v>
      </c>
      <c r="I111" s="206"/>
      <c r="J111" s="207">
        <f t="shared" si="3"/>
        <v>2142704726</v>
      </c>
      <c r="K111" s="207"/>
      <c r="L111" s="208">
        <f t="shared" si="4"/>
        <v>2.7051735441994975E-3</v>
      </c>
      <c r="M111" s="208"/>
      <c r="N111" s="206">
        <v>0</v>
      </c>
      <c r="O111" s="206"/>
      <c r="P111" s="206">
        <f>VLOOKUP(B111,'درآمد ناشی از تغییر قیمت اوراق '!$A$8:$Q$306,17,0)</f>
        <v>-2429512001</v>
      </c>
      <c r="Q111" s="206"/>
      <c r="R111" s="206">
        <f>VLOOKUP(B111,'درآمد ناشی ازفروش'!$A$8:$Q$289,17,0)</f>
        <v>-717566458</v>
      </c>
      <c r="S111" s="206"/>
      <c r="T111" s="207">
        <f t="shared" si="5"/>
        <v>-3147078459</v>
      </c>
      <c r="U111" s="198"/>
      <c r="V111" s="208">
        <f>T111/درآمدها!$J$5</f>
        <v>-4.3237682909557321E-3</v>
      </c>
    </row>
    <row r="112" spans="1:22" s="141" customFormat="1" ht="42.75" customHeight="1">
      <c r="A112" s="140"/>
      <c r="B112" s="205" t="s">
        <v>145</v>
      </c>
      <c r="C112" s="193"/>
      <c r="D112" s="206">
        <f>VLOOKUP(B112,'درآمد سود سهام'!$A$9:$S$129,13,0)</f>
        <v>0</v>
      </c>
      <c r="E112" s="206">
        <v>0</v>
      </c>
      <c r="F112" s="206">
        <f>VLOOKUP(B112,'درآمد ناشی از تغییر قیمت اوراق '!$A$8:$Q$306,9,0)</f>
        <v>4631028109</v>
      </c>
      <c r="G112" s="206"/>
      <c r="H112" s="206">
        <f>VLOOKUP(B112,'درآمد ناشی ازفروش'!$A$8:$Q$289,9,0)</f>
        <v>0</v>
      </c>
      <c r="I112" s="206"/>
      <c r="J112" s="207">
        <f t="shared" si="3"/>
        <v>4631028109</v>
      </c>
      <c r="K112" s="207"/>
      <c r="L112" s="208">
        <f t="shared" si="4"/>
        <v>5.8466920667589115E-3</v>
      </c>
      <c r="M112" s="208"/>
      <c r="N112" s="206">
        <f>VLOOKUP(B112,'درآمد سود سهام'!$A$9:$S$129,19,0)</f>
        <v>3050698816</v>
      </c>
      <c r="O112" s="206"/>
      <c r="P112" s="206">
        <f>VLOOKUP(B112,'درآمد ناشی از تغییر قیمت اوراق '!$A$8:$Q$306,17,0)</f>
        <v>3454569686</v>
      </c>
      <c r="Q112" s="206"/>
      <c r="R112" s="206">
        <f>VLOOKUP(B112,'درآمد ناشی ازفروش'!$A$8:$Q$289,17,0)</f>
        <v>-124952208</v>
      </c>
      <c r="S112" s="206"/>
      <c r="T112" s="207">
        <f t="shared" si="5"/>
        <v>6380316294</v>
      </c>
      <c r="U112" s="198"/>
      <c r="V112" s="208">
        <f>T112/درآمدها!$J$5</f>
        <v>8.7659108718348561E-3</v>
      </c>
    </row>
    <row r="113" spans="1:22" s="141" customFormat="1" ht="42.75" customHeight="1">
      <c r="A113" s="140"/>
      <c r="B113" s="205" t="s">
        <v>139</v>
      </c>
      <c r="C113" s="193"/>
      <c r="D113" s="206">
        <v>0</v>
      </c>
      <c r="E113" s="206">
        <v>0</v>
      </c>
      <c r="F113" s="206">
        <f>VLOOKUP(B113,'درآمد ناشی از تغییر قیمت اوراق '!$A$8:$Q$306,9,0)</f>
        <v>4870309981</v>
      </c>
      <c r="G113" s="206"/>
      <c r="H113" s="206">
        <f>VLOOKUP(B113,'درآمد ناشی ازفروش'!$A$8:$Q$289,9,0)</f>
        <v>0</v>
      </c>
      <c r="I113" s="206"/>
      <c r="J113" s="207">
        <f t="shared" si="3"/>
        <v>4870309981</v>
      </c>
      <c r="K113" s="207"/>
      <c r="L113" s="208">
        <f t="shared" si="4"/>
        <v>6.1487864159646029E-3</v>
      </c>
      <c r="M113" s="208"/>
      <c r="N113" s="206">
        <v>0</v>
      </c>
      <c r="O113" s="206"/>
      <c r="P113" s="206">
        <f>VLOOKUP(B113,'درآمد ناشی از تغییر قیمت اوراق '!$A$8:$Q$306,17,0)</f>
        <v>2813587985</v>
      </c>
      <c r="Q113" s="206"/>
      <c r="R113" s="206">
        <f>VLOOKUP(B113,'درآمد ناشی ازفروش'!$A$8:$Q$289,17,0)</f>
        <v>-191890286</v>
      </c>
      <c r="S113" s="206"/>
      <c r="T113" s="207">
        <f t="shared" si="5"/>
        <v>2621697699</v>
      </c>
      <c r="U113" s="198"/>
      <c r="V113" s="208">
        <f>T113/درآمدها!$J$5</f>
        <v>3.6019481328755155E-3</v>
      </c>
    </row>
    <row r="114" spans="1:22" s="141" customFormat="1" ht="42.75" customHeight="1">
      <c r="A114" s="140"/>
      <c r="B114" s="205" t="s">
        <v>427</v>
      </c>
      <c r="C114" s="193"/>
      <c r="D114" s="206">
        <v>0</v>
      </c>
      <c r="E114" s="206">
        <v>0</v>
      </c>
      <c r="F114" s="206">
        <f>VLOOKUP(B114,'درآمد ناشی از تغییر قیمت اوراق '!$A$8:$Q$306,9,0)</f>
        <v>26285902</v>
      </c>
      <c r="G114" s="206"/>
      <c r="H114" s="206">
        <v>0</v>
      </c>
      <c r="I114" s="206"/>
      <c r="J114" s="207">
        <f t="shared" si="3"/>
        <v>26285902</v>
      </c>
      <c r="K114" s="207"/>
      <c r="L114" s="208">
        <f t="shared" si="4"/>
        <v>3.318605956900319E-5</v>
      </c>
      <c r="M114" s="208"/>
      <c r="N114" s="206">
        <v>0</v>
      </c>
      <c r="O114" s="206"/>
      <c r="P114" s="206">
        <f>VLOOKUP(B114,'درآمد ناشی از تغییر قیمت اوراق '!$A$8:$Q$306,17,0)</f>
        <v>26285902</v>
      </c>
      <c r="Q114" s="206"/>
      <c r="R114" s="206">
        <v>0</v>
      </c>
      <c r="S114" s="206"/>
      <c r="T114" s="207">
        <f t="shared" si="5"/>
        <v>26285902</v>
      </c>
      <c r="U114" s="198"/>
      <c r="V114" s="208">
        <f>T114/درآمدها!$J$5</f>
        <v>3.6114177338585968E-5</v>
      </c>
    </row>
    <row r="115" spans="1:22" s="141" customFormat="1" ht="42.75" customHeight="1">
      <c r="A115" s="140"/>
      <c r="B115" s="205" t="s">
        <v>253</v>
      </c>
      <c r="C115" s="193"/>
      <c r="D115" s="206">
        <f>VLOOKUP(B115,'درآمد سود سهام'!$A$9:$S$129,13,0)</f>
        <v>0</v>
      </c>
      <c r="E115" s="206">
        <v>0</v>
      </c>
      <c r="F115" s="206">
        <f>VLOOKUP(B115,'درآمد ناشی از تغییر قیمت اوراق '!$A$8:$Q$306,9,0)</f>
        <v>2997124448</v>
      </c>
      <c r="G115" s="206"/>
      <c r="H115" s="206">
        <f>VLOOKUP(B115,'درآمد ناشی ازفروش'!$A$8:$Q$289,9,0)</f>
        <v>0</v>
      </c>
      <c r="I115" s="206"/>
      <c r="J115" s="207">
        <f t="shared" si="3"/>
        <v>2997124448</v>
      </c>
      <c r="K115" s="207"/>
      <c r="L115" s="208">
        <f t="shared" si="4"/>
        <v>3.7838819633065589E-3</v>
      </c>
      <c r="M115" s="208"/>
      <c r="N115" s="206">
        <f>VLOOKUP(B115,'درآمد سود سهام'!$A$9:$S$129,19,0)</f>
        <v>484283399</v>
      </c>
      <c r="O115" s="206"/>
      <c r="P115" s="206">
        <f>VLOOKUP(B115,'درآمد ناشی از تغییر قیمت اوراق '!$A$8:$Q$306,17,0)</f>
        <v>3647294304</v>
      </c>
      <c r="Q115" s="206"/>
      <c r="R115" s="206">
        <f>VLOOKUP(B115,'درآمد ناشی ازفروش'!$A$8:$Q$289,17,0)</f>
        <v>-49958863</v>
      </c>
      <c r="S115" s="206"/>
      <c r="T115" s="207">
        <f t="shared" si="5"/>
        <v>4081618840</v>
      </c>
      <c r="U115" s="198"/>
      <c r="V115" s="208">
        <f>T115/درآمدها!$J$5</f>
        <v>5.6077324877903583E-3</v>
      </c>
    </row>
    <row r="116" spans="1:22" s="141" customFormat="1" ht="42.6" customHeight="1">
      <c r="A116" s="140"/>
      <c r="B116" s="205" t="s">
        <v>280</v>
      </c>
      <c r="C116" s="193"/>
      <c r="D116" s="206">
        <v>0</v>
      </c>
      <c r="E116" s="206">
        <v>0</v>
      </c>
      <c r="F116" s="206">
        <f>VLOOKUP(B116,'درآمد ناشی از تغییر قیمت اوراق '!$A$8:$Q$306,9,0)</f>
        <v>572986895</v>
      </c>
      <c r="G116" s="206"/>
      <c r="H116" s="206">
        <f>VLOOKUP(B116,'درآمد ناشی ازفروش'!$A$8:$Q$289,9,0)</f>
        <v>-72608593</v>
      </c>
      <c r="I116" s="206"/>
      <c r="J116" s="207">
        <f t="shared" si="3"/>
        <v>500378302</v>
      </c>
      <c r="K116" s="207"/>
      <c r="L116" s="208">
        <f t="shared" si="4"/>
        <v>6.317296677591154E-4</v>
      </c>
      <c r="M116" s="208"/>
      <c r="N116" s="206">
        <v>0</v>
      </c>
      <c r="O116" s="206"/>
      <c r="P116" s="206">
        <f>VLOOKUP(B116,'درآمد ناشی از تغییر قیمت اوراق '!$A$8:$Q$306,17,0)</f>
        <v>-1644116537</v>
      </c>
      <c r="Q116" s="206"/>
      <c r="R116" s="206">
        <f>VLOOKUP(B116,'درآمد ناشی ازفروش'!$A$8:$Q$289,17,0)</f>
        <v>-600498667</v>
      </c>
      <c r="S116" s="206"/>
      <c r="T116" s="207">
        <f t="shared" si="5"/>
        <v>-2244615204</v>
      </c>
      <c r="U116" s="198"/>
      <c r="V116" s="208">
        <f>T116/درآمدها!$J$5</f>
        <v>-3.0838748289536465E-3</v>
      </c>
    </row>
    <row r="117" spans="1:22" s="141" customFormat="1" ht="42.75" customHeight="1">
      <c r="A117" s="140"/>
      <c r="B117" s="205" t="s">
        <v>149</v>
      </c>
      <c r="C117" s="193"/>
      <c r="D117" s="206">
        <v>0</v>
      </c>
      <c r="E117" s="206">
        <v>0</v>
      </c>
      <c r="F117" s="206">
        <f>VLOOKUP(B117,'درآمد ناشی از تغییر قیمت اوراق '!$A$8:$Q$306,9,0)</f>
        <v>-663926854</v>
      </c>
      <c r="G117" s="206"/>
      <c r="H117" s="206">
        <f>VLOOKUP(B117,'درآمد ناشی ازفروش'!$A$8:$Q$289,9,0)</f>
        <v>97320802</v>
      </c>
      <c r="I117" s="206"/>
      <c r="J117" s="207">
        <f t="shared" si="3"/>
        <v>-566606052</v>
      </c>
      <c r="K117" s="207"/>
      <c r="L117" s="208">
        <f t="shared" si="4"/>
        <v>-7.1534247498258646E-4</v>
      </c>
      <c r="M117" s="208"/>
      <c r="N117" s="206">
        <v>0</v>
      </c>
      <c r="O117" s="206"/>
      <c r="P117" s="206">
        <f>VLOOKUP(B117,'درآمد ناشی از تغییر قیمت اوراق '!$A$8:$Q$306,17,0)</f>
        <v>2540082406</v>
      </c>
      <c r="Q117" s="206"/>
      <c r="R117" s="206">
        <f>VLOOKUP(B117,'درآمد ناشی ازفروش'!$A$8:$Q$289,17,0)</f>
        <v>742951927</v>
      </c>
      <c r="S117" s="206"/>
      <c r="T117" s="207">
        <f t="shared" si="5"/>
        <v>3283034333</v>
      </c>
      <c r="U117" s="198"/>
      <c r="V117" s="208">
        <f>T117/درآمدها!$J$5</f>
        <v>4.5105579451155337E-3</v>
      </c>
    </row>
    <row r="118" spans="1:22" s="141" customFormat="1" ht="42.75" customHeight="1">
      <c r="A118" s="140"/>
      <c r="B118" s="205" t="s">
        <v>366</v>
      </c>
      <c r="C118" s="193"/>
      <c r="D118" s="206">
        <v>0</v>
      </c>
      <c r="E118" s="206">
        <v>0</v>
      </c>
      <c r="F118" s="206">
        <f>VLOOKUP(B118,'درآمد ناشی از تغییر قیمت اوراق '!$A$8:$Q$306,9,0)</f>
        <v>1808218725</v>
      </c>
      <c r="G118" s="206"/>
      <c r="H118" s="206">
        <f>VLOOKUP(B118,'درآمد ناشی ازفروش'!$A$8:$Q$289,9,0)</f>
        <v>-271719355</v>
      </c>
      <c r="I118" s="206"/>
      <c r="J118" s="207">
        <f t="shared" si="3"/>
        <v>1536499370</v>
      </c>
      <c r="K118" s="207"/>
      <c r="L118" s="208">
        <f t="shared" si="4"/>
        <v>1.9398367847736735E-3</v>
      </c>
      <c r="M118" s="208"/>
      <c r="N118" s="206">
        <v>0</v>
      </c>
      <c r="O118" s="206"/>
      <c r="P118" s="206">
        <f>VLOOKUP(B118,'درآمد ناشی از تغییر قیمت اوراق '!$A$8:$Q$306,17,0)</f>
        <v>-5692910874</v>
      </c>
      <c r="Q118" s="206"/>
      <c r="R118" s="206">
        <f>VLOOKUP(B118,'درآمد ناشی ازفروش'!$A$8:$Q$289,17,0)</f>
        <v>-448089181</v>
      </c>
      <c r="S118" s="206"/>
      <c r="T118" s="207">
        <f t="shared" si="5"/>
        <v>-6141000055</v>
      </c>
      <c r="U118" s="198"/>
      <c r="V118" s="208">
        <f>T118/درآمدها!$J$5</f>
        <v>-8.4371145042896455E-3</v>
      </c>
    </row>
    <row r="119" spans="1:22" s="141" customFormat="1" ht="42.75" customHeight="1">
      <c r="A119" s="140"/>
      <c r="B119" s="205" t="s">
        <v>141</v>
      </c>
      <c r="C119" s="193"/>
      <c r="D119" s="206">
        <f>VLOOKUP(B119,'درآمد سود سهام'!$A$9:$S$129,13,0)</f>
        <v>0</v>
      </c>
      <c r="E119" s="206">
        <v>0</v>
      </c>
      <c r="F119" s="206">
        <f>VLOOKUP(B119,'درآمد ناشی از تغییر قیمت اوراق '!$A$8:$Q$306,9,0)</f>
        <v>-829644324</v>
      </c>
      <c r="G119" s="206"/>
      <c r="H119" s="206">
        <f>VLOOKUP(B119,'درآمد ناشی ازفروش'!$A$8:$Q$289,9,0)</f>
        <v>-117825024</v>
      </c>
      <c r="I119" s="206"/>
      <c r="J119" s="207">
        <f t="shared" si="3"/>
        <v>-947469348</v>
      </c>
      <c r="K119" s="207"/>
      <c r="L119" s="208">
        <f t="shared" si="4"/>
        <v>-1.1961839552826687E-3</v>
      </c>
      <c r="M119" s="208"/>
      <c r="N119" s="206">
        <f>VLOOKUP(B119,'درآمد سود سهام'!$A$9:$S$129,19,0)</f>
        <v>2177890960</v>
      </c>
      <c r="O119" s="206"/>
      <c r="P119" s="206">
        <f>VLOOKUP(B119,'درآمد ناشی از تغییر قیمت اوراق '!$A$8:$Q$306,17,0)</f>
        <v>-4025672326</v>
      </c>
      <c r="Q119" s="206"/>
      <c r="R119" s="206">
        <f>VLOOKUP(B119,'درآمد ناشی ازفروش'!$A$8:$Q$289,17,0)</f>
        <v>-880271832</v>
      </c>
      <c r="S119" s="206"/>
      <c r="T119" s="207">
        <f t="shared" si="5"/>
        <v>-2728053198</v>
      </c>
      <c r="U119" s="198"/>
      <c r="V119" s="208">
        <f>T119/درآمدها!$J$5</f>
        <v>-3.7480698581950347E-3</v>
      </c>
    </row>
    <row r="120" spans="1:22" s="141" customFormat="1" ht="42.75" customHeight="1">
      <c r="A120" s="140"/>
      <c r="B120" s="205" t="s">
        <v>282</v>
      </c>
      <c r="C120" s="193"/>
      <c r="D120" s="206">
        <v>0</v>
      </c>
      <c r="E120" s="206">
        <v>22766279026</v>
      </c>
      <c r="F120" s="206">
        <f>VLOOKUP(B120,'درآمد ناشی از تغییر قیمت اوراق '!$A$8:$Q$306,9,0)</f>
        <v>1102535046</v>
      </c>
      <c r="G120" s="206"/>
      <c r="H120" s="206">
        <f>VLOOKUP(B120,'درآمد ناشی ازفروش'!$A$8:$Q$289,9,0)</f>
        <v>0</v>
      </c>
      <c r="I120" s="206"/>
      <c r="J120" s="207">
        <f t="shared" si="3"/>
        <v>1102535046</v>
      </c>
      <c r="K120" s="207"/>
      <c r="L120" s="208">
        <f t="shared" si="4"/>
        <v>1.3919550378552607E-3</v>
      </c>
      <c r="M120" s="208"/>
      <c r="N120" s="206">
        <v>0</v>
      </c>
      <c r="O120" s="206"/>
      <c r="P120" s="206">
        <f>VLOOKUP(B120,'درآمد ناشی از تغییر قیمت اوراق '!$A$8:$Q$306,17,0)</f>
        <v>-1253280670</v>
      </c>
      <c r="Q120" s="206"/>
      <c r="R120" s="206">
        <f>VLOOKUP(B120,'درآمد ناشی ازفروش'!$A$8:$Q$289,17,0)</f>
        <v>-443919420</v>
      </c>
      <c r="S120" s="206"/>
      <c r="T120" s="207">
        <f t="shared" si="5"/>
        <v>-1697200090</v>
      </c>
      <c r="U120" s="198"/>
      <c r="V120" s="208">
        <f>T120/درآمدها!$J$5</f>
        <v>-2.331781691544162E-3</v>
      </c>
    </row>
    <row r="121" spans="1:22" s="141" customFormat="1" ht="42.75" customHeight="1">
      <c r="A121" s="140"/>
      <c r="B121" s="205" t="s">
        <v>317</v>
      </c>
      <c r="C121" s="193"/>
      <c r="D121" s="206">
        <v>0</v>
      </c>
      <c r="E121" s="206">
        <v>117720624</v>
      </c>
      <c r="F121" s="206">
        <f>VLOOKUP(B121,'درآمد ناشی از تغییر قیمت اوراق '!$A$8:$Q$306,9,0)</f>
        <v>2868586169</v>
      </c>
      <c r="G121" s="206"/>
      <c r="H121" s="206">
        <f>VLOOKUP(B121,'درآمد ناشی ازفروش'!$A$8:$Q$289,9,0)</f>
        <v>0</v>
      </c>
      <c r="I121" s="206"/>
      <c r="J121" s="207">
        <f t="shared" si="3"/>
        <v>2868586169</v>
      </c>
      <c r="K121" s="207"/>
      <c r="L121" s="208">
        <f t="shared" si="4"/>
        <v>3.621601856510484E-3</v>
      </c>
      <c r="M121" s="208"/>
      <c r="N121" s="206">
        <v>0</v>
      </c>
      <c r="O121" s="206"/>
      <c r="P121" s="206">
        <f>VLOOKUP(B121,'درآمد ناشی از تغییر قیمت اوراق '!$A$8:$Q$306,17,0)</f>
        <v>-114888455</v>
      </c>
      <c r="Q121" s="206"/>
      <c r="R121" s="206">
        <f>VLOOKUP(B121,'درآمد ناشی ازفروش'!$A$8:$Q$289,17,0)</f>
        <v>-745056597</v>
      </c>
      <c r="S121" s="206"/>
      <c r="T121" s="207">
        <f t="shared" si="5"/>
        <v>-859945052</v>
      </c>
      <c r="U121" s="198"/>
      <c r="V121" s="208">
        <f>T121/درآمدها!$J$5</f>
        <v>-1.1814777407816376E-3</v>
      </c>
    </row>
    <row r="122" spans="1:22" s="141" customFormat="1" ht="42.75" customHeight="1">
      <c r="A122" s="140"/>
      <c r="B122" s="205" t="s">
        <v>205</v>
      </c>
      <c r="C122" s="193"/>
      <c r="D122" s="206">
        <v>0</v>
      </c>
      <c r="E122" s="206">
        <v>397554359</v>
      </c>
      <c r="F122" s="206">
        <f>VLOOKUP(B122,'درآمد ناشی از تغییر قیمت اوراق '!$A$8:$Q$306,9,0)</f>
        <v>6913043922</v>
      </c>
      <c r="G122" s="206"/>
      <c r="H122" s="206">
        <f>VLOOKUP(B122,'درآمد ناشی ازفروش'!$A$8:$Q$289,9,0)</f>
        <v>3389525001</v>
      </c>
      <c r="I122" s="206"/>
      <c r="J122" s="207">
        <f t="shared" si="3"/>
        <v>10302568923</v>
      </c>
      <c r="K122" s="207"/>
      <c r="L122" s="208">
        <f t="shared" si="4"/>
        <v>1.3007035710337771E-2</v>
      </c>
      <c r="M122" s="208"/>
      <c r="N122" s="206">
        <v>0</v>
      </c>
      <c r="O122" s="206"/>
      <c r="P122" s="206">
        <f>VLOOKUP(B122,'درآمد ناشی از تغییر قیمت اوراق '!$A$8:$Q$306,17,0)</f>
        <v>12405564561</v>
      </c>
      <c r="Q122" s="206"/>
      <c r="R122" s="206">
        <f>VLOOKUP(B122,'درآمد ناشی ازفروش'!$A$8:$Q$289,17,0)</f>
        <v>5696259280</v>
      </c>
      <c r="S122" s="206"/>
      <c r="T122" s="207">
        <f t="shared" si="5"/>
        <v>18101823841</v>
      </c>
      <c r="U122" s="198"/>
      <c r="V122" s="208">
        <f>T122/درآمدها!$J$5</f>
        <v>2.487007964747481E-2</v>
      </c>
    </row>
    <row r="123" spans="1:22" s="141" customFormat="1" ht="42.75" customHeight="1">
      <c r="A123" s="140"/>
      <c r="B123" s="205" t="s">
        <v>195</v>
      </c>
      <c r="C123" s="193"/>
      <c r="D123" s="206">
        <v>0</v>
      </c>
      <c r="E123" s="206">
        <v>755144629</v>
      </c>
      <c r="F123" s="206">
        <f>VLOOKUP(B123,'درآمد ناشی از تغییر قیمت اوراق '!$A$8:$Q$306,9,0)</f>
        <v>461768512</v>
      </c>
      <c r="G123" s="206"/>
      <c r="H123" s="206">
        <f>VLOOKUP(B123,'درآمد ناشی ازفروش'!$A$8:$Q$289,9,0)</f>
        <v>0</v>
      </c>
      <c r="I123" s="206"/>
      <c r="J123" s="207">
        <f t="shared" si="3"/>
        <v>461768512</v>
      </c>
      <c r="K123" s="207"/>
      <c r="L123" s="208">
        <f t="shared" si="4"/>
        <v>5.8298464881752828E-4</v>
      </c>
      <c r="M123" s="208"/>
      <c r="N123" s="206">
        <v>0</v>
      </c>
      <c r="O123" s="206"/>
      <c r="P123" s="206">
        <f>VLOOKUP(B123,'درآمد ناشی از تغییر قیمت اوراق '!$A$8:$Q$306,17,0)</f>
        <v>-288605319</v>
      </c>
      <c r="Q123" s="206"/>
      <c r="R123" s="206">
        <f>VLOOKUP(B123,'درآمد ناشی ازفروش'!$A$8:$Q$289,17,0)</f>
        <v>-321151307</v>
      </c>
      <c r="S123" s="206"/>
      <c r="T123" s="207">
        <f t="shared" si="5"/>
        <v>-609756626</v>
      </c>
      <c r="U123" s="198"/>
      <c r="V123" s="208">
        <f>T123/درآمدها!$J$5</f>
        <v>-8.3774408520361366E-4</v>
      </c>
    </row>
    <row r="124" spans="1:22" s="141" customFormat="1" ht="42.75" customHeight="1">
      <c r="A124" s="140"/>
      <c r="B124" s="205" t="s">
        <v>236</v>
      </c>
      <c r="C124" s="193"/>
      <c r="D124" s="206">
        <v>0</v>
      </c>
      <c r="E124" s="206">
        <v>1530184185</v>
      </c>
      <c r="F124" s="206">
        <f>VLOOKUP(B124,'درآمد ناشی از تغییر قیمت اوراق '!$A$8:$Q$306,9,0)</f>
        <v>3427629423</v>
      </c>
      <c r="G124" s="206"/>
      <c r="H124" s="206">
        <f>VLOOKUP(B124,'درآمد ناشی ازفروش'!$A$8:$Q$289,9,0)</f>
        <v>0</v>
      </c>
      <c r="I124" s="206"/>
      <c r="J124" s="207">
        <f t="shared" si="3"/>
        <v>3427629423</v>
      </c>
      <c r="K124" s="207"/>
      <c r="L124" s="208">
        <f t="shared" si="4"/>
        <v>4.3273962678604689E-3</v>
      </c>
      <c r="M124" s="208"/>
      <c r="N124" s="206">
        <v>0</v>
      </c>
      <c r="O124" s="206"/>
      <c r="P124" s="206">
        <f>VLOOKUP(B124,'درآمد ناشی از تغییر قیمت اوراق '!$A$8:$Q$306,17,0)</f>
        <v>3412529736</v>
      </c>
      <c r="Q124" s="206"/>
      <c r="R124" s="206">
        <f>VLOOKUP(B124,'درآمد ناشی ازفروش'!$A$8:$Q$289,17,0)</f>
        <v>-939677128</v>
      </c>
      <c r="S124" s="206"/>
      <c r="T124" s="207">
        <f t="shared" si="5"/>
        <v>2472852608</v>
      </c>
      <c r="U124" s="198"/>
      <c r="V124" s="208">
        <f>T124/درآمدها!$J$5</f>
        <v>3.3974499949629582E-3</v>
      </c>
    </row>
    <row r="125" spans="1:22" s="141" customFormat="1" ht="42.75" customHeight="1">
      <c r="A125" s="140"/>
      <c r="B125" s="205" t="s">
        <v>148</v>
      </c>
      <c r="C125" s="193"/>
      <c r="D125" s="206">
        <f>VLOOKUP(B125,'درآمد سود سهام'!$A$9:$S$129,13,0)</f>
        <v>0</v>
      </c>
      <c r="E125" s="206">
        <v>905623442</v>
      </c>
      <c r="F125" s="206">
        <f>VLOOKUP(B125,'درآمد ناشی از تغییر قیمت اوراق '!$A$8:$Q$306,9,0)</f>
        <v>618618711</v>
      </c>
      <c r="G125" s="206"/>
      <c r="H125" s="206">
        <f>VLOOKUP(B125,'درآمد ناشی ازفروش'!$A$8:$Q$289,9,0)</f>
        <v>-49069772</v>
      </c>
      <c r="I125" s="206"/>
      <c r="J125" s="207">
        <f t="shared" si="3"/>
        <v>569548939</v>
      </c>
      <c r="K125" s="207"/>
      <c r="L125" s="208">
        <f t="shared" si="4"/>
        <v>7.190578819443428E-4</v>
      </c>
      <c r="M125" s="208"/>
      <c r="N125" s="206">
        <f>VLOOKUP(B125,'درآمد سود سهام'!$A$9:$S$129,19,0)</f>
        <v>826050284</v>
      </c>
      <c r="O125" s="206"/>
      <c r="P125" s="206">
        <f>VLOOKUP(B125,'درآمد ناشی از تغییر قیمت اوراق '!$A$8:$Q$306,17,0)</f>
        <v>-1296550199</v>
      </c>
      <c r="Q125" s="206"/>
      <c r="R125" s="206">
        <f>VLOOKUP(B125,'درآمد ناشی ازفروش'!$A$8:$Q$289,17,0)</f>
        <v>-760700589</v>
      </c>
      <c r="S125" s="206"/>
      <c r="T125" s="207">
        <f t="shared" si="5"/>
        <v>-1231200504</v>
      </c>
      <c r="U125" s="198"/>
      <c r="V125" s="208">
        <f>T125/درآمدها!$J$5</f>
        <v>-1.6915452755173637E-3</v>
      </c>
    </row>
    <row r="126" spans="1:22" s="141" customFormat="1" ht="42.75" customHeight="1">
      <c r="A126" s="140"/>
      <c r="B126" s="205" t="s">
        <v>140</v>
      </c>
      <c r="C126" s="193"/>
      <c r="D126" s="206">
        <v>0</v>
      </c>
      <c r="E126" s="206">
        <v>5778772630</v>
      </c>
      <c r="F126" s="206">
        <f>VLOOKUP(B126,'درآمد ناشی از تغییر قیمت اوراق '!$A$8:$Q$306,9,0)</f>
        <v>2955504698</v>
      </c>
      <c r="G126" s="206"/>
      <c r="H126" s="206">
        <v>0</v>
      </c>
      <c r="I126" s="206"/>
      <c r="J126" s="207">
        <f t="shared" si="3"/>
        <v>2955504698</v>
      </c>
      <c r="K126" s="207"/>
      <c r="L126" s="208">
        <f t="shared" si="4"/>
        <v>3.7313368574643847E-3</v>
      </c>
      <c r="M126" s="208"/>
      <c r="N126" s="206">
        <v>0</v>
      </c>
      <c r="O126" s="206"/>
      <c r="P126" s="206">
        <f>VLOOKUP(B126,'درآمد ناشی از تغییر قیمت اوراق '!$A$8:$Q$306,17,0)</f>
        <v>1200822092</v>
      </c>
      <c r="Q126" s="206"/>
      <c r="R126" s="206">
        <v>0</v>
      </c>
      <c r="S126" s="206"/>
      <c r="T126" s="207">
        <f t="shared" si="5"/>
        <v>1200822092</v>
      </c>
      <c r="U126" s="198"/>
      <c r="V126" s="208">
        <f>T126/درآمدها!$J$5</f>
        <v>1.6498084023359668E-3</v>
      </c>
    </row>
    <row r="127" spans="1:22" s="141" customFormat="1" ht="42.75" customHeight="1">
      <c r="A127" s="140"/>
      <c r="B127" s="205" t="s">
        <v>248</v>
      </c>
      <c r="C127" s="193"/>
      <c r="D127" s="206">
        <f>VLOOKUP(B127,'درآمد سود سهام'!$A$9:$S$129,13,0)</f>
        <v>0</v>
      </c>
      <c r="E127" s="206">
        <v>3541757576</v>
      </c>
      <c r="F127" s="206">
        <f>VLOOKUP(B127,'درآمد ناشی از تغییر قیمت اوراق '!$A$8:$Q$306,9,0)</f>
        <v>2379809047</v>
      </c>
      <c r="G127" s="206"/>
      <c r="H127" s="206">
        <f>VLOOKUP(B127,'درآمد ناشی ازفروش'!$A$8:$Q$289,9,0)</f>
        <v>-118997706</v>
      </c>
      <c r="I127" s="206"/>
      <c r="J127" s="207">
        <f t="shared" si="3"/>
        <v>2260811341</v>
      </c>
      <c r="K127" s="207"/>
      <c r="L127" s="208">
        <f t="shared" si="4"/>
        <v>2.8542836322186693E-3</v>
      </c>
      <c r="M127" s="208"/>
      <c r="N127" s="206">
        <f>VLOOKUP(B127,'درآمد سود سهام'!$A$9:$S$129,19,0)</f>
        <v>443785067</v>
      </c>
      <c r="O127" s="206"/>
      <c r="P127" s="206">
        <f>VLOOKUP(B127,'درآمد ناشی از تغییر قیمت اوراق '!$A$8:$Q$306,17,0)</f>
        <v>-2500280814</v>
      </c>
      <c r="Q127" s="206"/>
      <c r="R127" s="206">
        <f>VLOOKUP(B127,'درآمد ناشی ازفروش'!$A$8:$Q$289,17,0)</f>
        <v>-232847642</v>
      </c>
      <c r="S127" s="206"/>
      <c r="T127" s="207">
        <f t="shared" si="5"/>
        <v>-2289343389</v>
      </c>
      <c r="U127" s="198"/>
      <c r="V127" s="208">
        <f>T127/درآمدها!$J$5</f>
        <v>-3.1453268424749283E-3</v>
      </c>
    </row>
    <row r="128" spans="1:22" s="141" customFormat="1" ht="42.75" customHeight="1">
      <c r="A128" s="140"/>
      <c r="B128" s="205" t="s">
        <v>327</v>
      </c>
      <c r="C128" s="193"/>
      <c r="D128" s="206">
        <f>VLOOKUP(B128,'درآمد سود سهام'!$A$9:$S$129,13,0)</f>
        <v>0</v>
      </c>
      <c r="E128" s="206">
        <v>8517</v>
      </c>
      <c r="F128" s="206">
        <f>VLOOKUP(B128,'درآمد ناشی از تغییر قیمت اوراق '!$A$8:$Q$306,9,0)</f>
        <v>-880793330</v>
      </c>
      <c r="G128" s="206"/>
      <c r="H128" s="206">
        <f>VLOOKUP(B128,'درآمد ناشی ازفروش'!$A$8:$Q$289,9,0)</f>
        <v>0</v>
      </c>
      <c r="I128" s="206"/>
      <c r="J128" s="207">
        <f t="shared" si="3"/>
        <v>-880793330</v>
      </c>
      <c r="K128" s="207"/>
      <c r="L128" s="208">
        <f t="shared" si="4"/>
        <v>-1.1120052078624004E-3</v>
      </c>
      <c r="M128" s="208"/>
      <c r="N128" s="206">
        <f>VLOOKUP(B128,'درآمد سود سهام'!$A$9:$S$129,19,0)</f>
        <v>108816584</v>
      </c>
      <c r="O128" s="206"/>
      <c r="P128" s="206">
        <f>VLOOKUP(B128,'درآمد ناشی از تغییر قیمت اوراق '!$A$8:$Q$306,17,0)</f>
        <v>2455988044</v>
      </c>
      <c r="Q128" s="206"/>
      <c r="R128" s="206">
        <f>VLOOKUP(B128,'درآمد ناشی ازفروش'!$A$8:$Q$289,17,0)</f>
        <v>376704952</v>
      </c>
      <c r="S128" s="206"/>
      <c r="T128" s="207">
        <f t="shared" si="5"/>
        <v>2941509580</v>
      </c>
      <c r="U128" s="198"/>
      <c r="V128" s="208">
        <f>T128/درآمدها!$J$5</f>
        <v>4.0413373912475794E-3</v>
      </c>
    </row>
    <row r="129" spans="1:22" s="141" customFormat="1" ht="42.75" customHeight="1">
      <c r="A129" s="140"/>
      <c r="B129" s="205" t="s">
        <v>374</v>
      </c>
      <c r="C129" s="193"/>
      <c r="D129" s="206">
        <v>0</v>
      </c>
      <c r="E129" s="206"/>
      <c r="F129" s="206">
        <f>VLOOKUP(B129,'درآمد ناشی از تغییر قیمت اوراق '!$A$8:$Q$306,9,0)</f>
        <v>2042694796</v>
      </c>
      <c r="G129" s="206"/>
      <c r="H129" s="206">
        <f>VLOOKUP(B129,'درآمد ناشی ازفروش'!$A$8:$Q$289,9,0)</f>
        <v>0</v>
      </c>
      <c r="I129" s="206"/>
      <c r="J129" s="207">
        <f t="shared" si="3"/>
        <v>2042694796</v>
      </c>
      <c r="K129" s="207"/>
      <c r="L129" s="208">
        <f t="shared" si="4"/>
        <v>2.5789105955484736E-3</v>
      </c>
      <c r="M129" s="208"/>
      <c r="N129" s="206">
        <v>0</v>
      </c>
      <c r="O129" s="206"/>
      <c r="P129" s="206">
        <f>VLOOKUP(B129,'درآمد ناشی از تغییر قیمت اوراق '!$A$8:$Q$306,17,0)</f>
        <v>-732653076</v>
      </c>
      <c r="Q129" s="206"/>
      <c r="R129" s="206">
        <f>VLOOKUP(B129,'درآمد ناشی ازفروش'!$A$8:$Q$289,17,0)</f>
        <v>-1070386004</v>
      </c>
      <c r="S129" s="206"/>
      <c r="T129" s="207">
        <f t="shared" si="5"/>
        <v>-1803039080</v>
      </c>
      <c r="U129" s="198"/>
      <c r="V129" s="208">
        <f>T129/درآمدها!$J$5</f>
        <v>-2.4771937856087607E-3</v>
      </c>
    </row>
    <row r="130" spans="1:22" s="141" customFormat="1" ht="42.75" customHeight="1">
      <c r="A130" s="140"/>
      <c r="B130" s="205" t="s">
        <v>110</v>
      </c>
      <c r="C130" s="193"/>
      <c r="D130" s="206">
        <v>0</v>
      </c>
      <c r="E130" s="206"/>
      <c r="F130" s="206">
        <f>VLOOKUP(B130,'درآمد ناشی از تغییر قیمت اوراق '!$A$8:$Q$306,9,0)</f>
        <v>5560780089</v>
      </c>
      <c r="G130" s="206"/>
      <c r="H130" s="206">
        <f>VLOOKUP(B130,'درآمد ناشی ازفروش'!$A$8:$Q$289,9,0)</f>
        <v>0</v>
      </c>
      <c r="I130" s="206"/>
      <c r="J130" s="207">
        <f t="shared" si="3"/>
        <v>5560780089</v>
      </c>
      <c r="K130" s="207"/>
      <c r="L130" s="208">
        <f t="shared" si="4"/>
        <v>7.0205077719486609E-3</v>
      </c>
      <c r="M130" s="208"/>
      <c r="N130" s="206">
        <v>0</v>
      </c>
      <c r="O130" s="206"/>
      <c r="P130" s="206">
        <f>VLOOKUP(B130,'درآمد ناشی از تغییر قیمت اوراق '!$A$8:$Q$306,17,0)</f>
        <v>2012266726</v>
      </c>
      <c r="Q130" s="206"/>
      <c r="R130" s="206">
        <f>VLOOKUP(B130,'درآمد ناشی ازفروش'!$A$8:$Q$289,17,0)</f>
        <v>-59629158</v>
      </c>
      <c r="S130" s="206"/>
      <c r="T130" s="207">
        <f t="shared" si="5"/>
        <v>1952637568</v>
      </c>
      <c r="U130" s="198"/>
      <c r="V130" s="208">
        <f>T130/درآمدها!$J$5</f>
        <v>2.6827270149883849E-3</v>
      </c>
    </row>
    <row r="131" spans="1:22" s="141" customFormat="1" ht="42.75" customHeight="1">
      <c r="A131" s="140"/>
      <c r="B131" s="205" t="s">
        <v>191</v>
      </c>
      <c r="C131" s="193"/>
      <c r="D131" s="206">
        <f>VLOOKUP(B131,'درآمد سود سهام'!$A$9:$S$129,13,0)</f>
        <v>0</v>
      </c>
      <c r="E131" s="206"/>
      <c r="F131" s="206">
        <f>VLOOKUP(B131,'درآمد ناشی از تغییر قیمت اوراق '!$A$8:$Q$306,9,0)</f>
        <v>2566034387</v>
      </c>
      <c r="G131" s="206"/>
      <c r="H131" s="206">
        <f>VLOOKUP(B131,'درآمد ناشی ازفروش'!$A$8:$Q$289,9,0)</f>
        <v>0</v>
      </c>
      <c r="I131" s="206"/>
      <c r="J131" s="207">
        <f t="shared" si="3"/>
        <v>2566034387</v>
      </c>
      <c r="K131" s="207"/>
      <c r="L131" s="208">
        <f t="shared" si="4"/>
        <v>3.2396289852671817E-3</v>
      </c>
      <c r="M131" s="208"/>
      <c r="N131" s="206">
        <f>VLOOKUP(B131,'درآمد سود سهام'!$A$9:$S$129,19,0)</f>
        <v>1641629541</v>
      </c>
      <c r="O131" s="206"/>
      <c r="P131" s="206">
        <f>VLOOKUP(B131,'درآمد ناشی از تغییر قیمت اوراق '!$A$8:$Q$306,17,0)</f>
        <v>1875250160</v>
      </c>
      <c r="Q131" s="206"/>
      <c r="R131" s="206">
        <f>VLOOKUP(B131,'درآمد ناشی ازفروش'!$A$8:$Q$289,17,0)</f>
        <v>-63468843</v>
      </c>
      <c r="S131" s="206"/>
      <c r="T131" s="207">
        <f t="shared" si="5"/>
        <v>3453410858</v>
      </c>
      <c r="U131" s="198"/>
      <c r="V131" s="208">
        <f>T131/درآمدها!$J$5</f>
        <v>4.7446381010174321E-3</v>
      </c>
    </row>
    <row r="132" spans="1:22" s="141" customFormat="1" ht="42.75" customHeight="1">
      <c r="A132" s="140"/>
      <c r="B132" s="205" t="s">
        <v>190</v>
      </c>
      <c r="C132" s="193"/>
      <c r="D132" s="206">
        <v>0</v>
      </c>
      <c r="E132" s="206"/>
      <c r="F132" s="206">
        <f>VLOOKUP(B132,'درآمد ناشی از تغییر قیمت اوراق '!$A$8:$Q$306,9,0)</f>
        <v>1207939182</v>
      </c>
      <c r="G132" s="206"/>
      <c r="H132" s="206">
        <f>VLOOKUP(B132,'درآمد ناشی ازفروش'!$A$8:$Q$289,9,0)</f>
        <v>0</v>
      </c>
      <c r="I132" s="206"/>
      <c r="J132" s="207">
        <f t="shared" si="3"/>
        <v>1207939182</v>
      </c>
      <c r="K132" s="207"/>
      <c r="L132" s="208">
        <f t="shared" si="4"/>
        <v>1.5250281938046101E-3</v>
      </c>
      <c r="M132" s="208"/>
      <c r="N132" s="206">
        <v>0</v>
      </c>
      <c r="O132" s="206"/>
      <c r="P132" s="206">
        <f>VLOOKUP(B132,'درآمد ناشی از تغییر قیمت اوراق '!$A$8:$Q$306,17,0)</f>
        <v>-4703413187</v>
      </c>
      <c r="Q132" s="206"/>
      <c r="R132" s="206">
        <f>VLOOKUP(B132,'درآمد ناشی ازفروش'!$A$8:$Q$289,17,0)</f>
        <v>-491145459</v>
      </c>
      <c r="S132" s="206"/>
      <c r="T132" s="207">
        <f t="shared" si="5"/>
        <v>-5194558646</v>
      </c>
      <c r="U132" s="198"/>
      <c r="V132" s="208">
        <f>T132/درآمدها!$J$5</f>
        <v>-7.136799495688944E-3</v>
      </c>
    </row>
    <row r="133" spans="1:22" s="141" customFormat="1" ht="42.75" customHeight="1">
      <c r="A133" s="140"/>
      <c r="B133" s="205" t="s">
        <v>168</v>
      </c>
      <c r="C133" s="193"/>
      <c r="D133" s="206">
        <f>VLOOKUP(B133,'درآمد سود سهام'!$A$9:$S$129,13,0)</f>
        <v>0</v>
      </c>
      <c r="E133" s="206"/>
      <c r="F133" s="206">
        <f>VLOOKUP(B133,'درآمد ناشی از تغییر قیمت اوراق '!$A$8:$Q$306,9,0)</f>
        <v>7646926859</v>
      </c>
      <c r="G133" s="206"/>
      <c r="H133" s="206">
        <f>VLOOKUP(B133,'درآمد ناشی ازفروش'!$A$8:$Q$289,9,0)</f>
        <v>621628871</v>
      </c>
      <c r="I133" s="206"/>
      <c r="J133" s="207">
        <f t="shared" si="3"/>
        <v>8268555730</v>
      </c>
      <c r="K133" s="207"/>
      <c r="L133" s="208">
        <f t="shared" si="4"/>
        <v>1.0439085674343708E-2</v>
      </c>
      <c r="M133" s="208"/>
      <c r="N133" s="206">
        <f>VLOOKUP(B133,'درآمد سود سهام'!$A$9:$S$129,19,0)</f>
        <v>2172242726</v>
      </c>
      <c r="O133" s="206"/>
      <c r="P133" s="206">
        <f>VLOOKUP(B133,'درآمد ناشی از تغییر قیمت اوراق '!$A$8:$Q$306,17,0)</f>
        <v>5488419411</v>
      </c>
      <c r="Q133" s="206"/>
      <c r="R133" s="206">
        <f>VLOOKUP(B133,'درآمد ناشی ازفروش'!$A$8:$Q$289,17,0)</f>
        <v>468014860</v>
      </c>
      <c r="S133" s="206"/>
      <c r="T133" s="207">
        <f t="shared" si="5"/>
        <v>8128676997</v>
      </c>
      <c r="U133" s="198"/>
      <c r="V133" s="208">
        <f>T133/درآمدها!$J$5</f>
        <v>1.1167982083998581E-2</v>
      </c>
    </row>
    <row r="134" spans="1:22" s="141" customFormat="1" ht="42.75" customHeight="1">
      <c r="A134" s="140"/>
      <c r="B134" s="205" t="s">
        <v>104</v>
      </c>
      <c r="C134" s="193"/>
      <c r="D134" s="206">
        <v>0</v>
      </c>
      <c r="E134" s="206"/>
      <c r="F134" s="206">
        <f>VLOOKUP(B134,'درآمد ناشی از تغییر قیمت اوراق '!$A$8:$Q$306,9,0)</f>
        <v>5105059626</v>
      </c>
      <c r="G134" s="206"/>
      <c r="H134" s="206">
        <f>VLOOKUP(B134,'درآمد ناشی ازفروش'!$A$8:$Q$289,9,0)</f>
        <v>-14788703</v>
      </c>
      <c r="I134" s="206"/>
      <c r="J134" s="207">
        <f t="shared" si="3"/>
        <v>5090270923</v>
      </c>
      <c r="K134" s="207"/>
      <c r="L134" s="208">
        <f t="shared" si="4"/>
        <v>6.4264880114459398E-3</v>
      </c>
      <c r="M134" s="208"/>
      <c r="N134" s="206">
        <v>0</v>
      </c>
      <c r="O134" s="206"/>
      <c r="P134" s="206">
        <f>VLOOKUP(B134,'درآمد ناشی از تغییر قیمت اوراق '!$A$8:$Q$306,17,0)</f>
        <v>1089754754</v>
      </c>
      <c r="Q134" s="206"/>
      <c r="R134" s="206">
        <f>VLOOKUP(B134,'درآمد ناشی ازفروش'!$A$8:$Q$289,17,0)</f>
        <v>-357356832</v>
      </c>
      <c r="S134" s="206"/>
      <c r="T134" s="207">
        <f t="shared" si="5"/>
        <v>732397922</v>
      </c>
      <c r="U134" s="198"/>
      <c r="V134" s="208">
        <f>T134/درآمدها!$J$5</f>
        <v>1.0062408525117325E-3</v>
      </c>
    </row>
    <row r="135" spans="1:22" s="141" customFormat="1" ht="42.75" customHeight="1">
      <c r="A135" s="140"/>
      <c r="B135" s="205" t="s">
        <v>105</v>
      </c>
      <c r="C135" s="193"/>
      <c r="D135" s="206">
        <f>VLOOKUP(B135,'درآمد سود سهام'!$A$9:$S$129,13,0)</f>
        <v>0</v>
      </c>
      <c r="E135" s="206"/>
      <c r="F135" s="206">
        <f>VLOOKUP(B135,'درآمد ناشی از تغییر قیمت اوراق '!$A$8:$Q$306,9,0)</f>
        <v>1061657784</v>
      </c>
      <c r="G135" s="206"/>
      <c r="H135" s="206">
        <f>VLOOKUP(B135,'درآمد ناشی ازفروش'!$A$8:$Q$289,9,0)</f>
        <v>91122926</v>
      </c>
      <c r="I135" s="206"/>
      <c r="J135" s="207">
        <f t="shared" si="3"/>
        <v>1152780710</v>
      </c>
      <c r="K135" s="207"/>
      <c r="L135" s="208">
        <f t="shared" si="4"/>
        <v>1.4553903956599165E-3</v>
      </c>
      <c r="M135" s="208"/>
      <c r="N135" s="206">
        <f>VLOOKUP(B135,'درآمد سود سهام'!$A$9:$S$129,19,0)</f>
        <v>3253258777</v>
      </c>
      <c r="O135" s="206"/>
      <c r="P135" s="206">
        <f>VLOOKUP(B135,'درآمد ناشی از تغییر قیمت اوراق '!$A$8:$Q$306,17,0)</f>
        <v>2656618026</v>
      </c>
      <c r="Q135" s="206"/>
      <c r="R135" s="206">
        <f>VLOOKUP(B135,'درآمد ناشی ازفروش'!$A$8:$Q$289,17,0)</f>
        <v>634863368</v>
      </c>
      <c r="S135" s="206"/>
      <c r="T135" s="207">
        <f t="shared" si="5"/>
        <v>6544740171</v>
      </c>
      <c r="U135" s="198"/>
      <c r="V135" s="208">
        <f>T135/درآمدها!$J$5</f>
        <v>8.9918126899530201E-3</v>
      </c>
    </row>
    <row r="136" spans="1:22" s="141" customFormat="1" ht="42.75" customHeight="1">
      <c r="A136" s="140"/>
      <c r="B136" s="205" t="s">
        <v>152</v>
      </c>
      <c r="C136" s="193"/>
      <c r="D136" s="206">
        <v>0</v>
      </c>
      <c r="E136" s="206"/>
      <c r="F136" s="206">
        <f>VLOOKUP(B136,'درآمد ناشی از تغییر قیمت اوراق '!$A$8:$Q$306,9,0)</f>
        <v>4116941457</v>
      </c>
      <c r="G136" s="206"/>
      <c r="H136" s="206">
        <f>VLOOKUP(B136,'درآمد ناشی ازفروش'!$A$8:$Q$289,9,0)</f>
        <v>0</v>
      </c>
      <c r="I136" s="206"/>
      <c r="J136" s="207">
        <f t="shared" si="3"/>
        <v>4116941457</v>
      </c>
      <c r="K136" s="207"/>
      <c r="L136" s="208">
        <f t="shared" si="4"/>
        <v>5.1976555506484346E-3</v>
      </c>
      <c r="M136" s="208"/>
      <c r="N136" s="206">
        <v>0</v>
      </c>
      <c r="O136" s="206"/>
      <c r="P136" s="206">
        <f>VLOOKUP(B136,'درآمد ناشی از تغییر قیمت اوراق '!$A$8:$Q$306,17,0)</f>
        <v>12602882007</v>
      </c>
      <c r="Q136" s="206"/>
      <c r="R136" s="206">
        <f>VLOOKUP(B136,'درآمد ناشی ازفروش'!$A$8:$Q$289,17,0)</f>
        <v>732409595</v>
      </c>
      <c r="S136" s="206"/>
      <c r="T136" s="207">
        <f t="shared" si="5"/>
        <v>13335291602</v>
      </c>
      <c r="U136" s="198"/>
      <c r="V136" s="208">
        <f>T136/درآمدها!$J$5</f>
        <v>1.8321345251016464E-2</v>
      </c>
    </row>
    <row r="137" spans="1:22" s="141" customFormat="1" ht="42.75" customHeight="1">
      <c r="A137" s="140"/>
      <c r="B137" s="205" t="s">
        <v>365</v>
      </c>
      <c r="C137" s="193"/>
      <c r="D137" s="206">
        <f>VLOOKUP(B137,'درآمد سود سهام'!$A$9:$S$129,13,0)</f>
        <v>0</v>
      </c>
      <c r="E137" s="206"/>
      <c r="F137" s="206">
        <f>VLOOKUP(B137,'درآمد ناشی از تغییر قیمت اوراق '!$A$8:$Q$306,9,0)</f>
        <v>1223882874</v>
      </c>
      <c r="G137" s="206"/>
      <c r="H137" s="206">
        <f>VLOOKUP(B137,'درآمد ناشی ازفروش'!$A$8:$Q$289,9,0)</f>
        <v>0</v>
      </c>
      <c r="I137" s="206"/>
      <c r="J137" s="207">
        <f t="shared" si="3"/>
        <v>1223882874</v>
      </c>
      <c r="K137" s="207"/>
      <c r="L137" s="208">
        <f t="shared" si="4"/>
        <v>1.5451571706402475E-3</v>
      </c>
      <c r="M137" s="208"/>
      <c r="N137" s="206">
        <f>VLOOKUP(B137,'درآمد سود سهام'!$A$9:$S$129,19,0)</f>
        <v>163636800</v>
      </c>
      <c r="O137" s="206"/>
      <c r="P137" s="206">
        <f>VLOOKUP(B137,'درآمد ناشی از تغییر قیمت اوراق '!$A$8:$Q$306,17,0)</f>
        <v>-842699078</v>
      </c>
      <c r="Q137" s="206"/>
      <c r="R137" s="206">
        <f>VLOOKUP(B137,'درآمد ناشی ازفروش'!$A$8:$Q$289,17,0)</f>
        <v>-568736378</v>
      </c>
      <c r="S137" s="206"/>
      <c r="T137" s="207">
        <f t="shared" si="5"/>
        <v>-1247798656</v>
      </c>
      <c r="U137" s="198"/>
      <c r="V137" s="208">
        <f>T137/درآمدها!$J$5</f>
        <v>-1.714349461762173E-3</v>
      </c>
    </row>
    <row r="138" spans="1:22" s="141" customFormat="1" ht="42.75" customHeight="1">
      <c r="A138" s="140"/>
      <c r="B138" s="205" t="s">
        <v>330</v>
      </c>
      <c r="C138" s="193"/>
      <c r="D138" s="206">
        <v>0</v>
      </c>
      <c r="E138" s="206"/>
      <c r="F138" s="206">
        <f>VLOOKUP(B138,'درآمد ناشی از تغییر قیمت اوراق '!$A$8:$Q$306,9,0)</f>
        <v>-1575163258</v>
      </c>
      <c r="G138" s="206"/>
      <c r="H138" s="206">
        <f>VLOOKUP(B138,'درآمد ناشی ازفروش'!$A$8:$Q$289,9,0)</f>
        <v>-133817775</v>
      </c>
      <c r="I138" s="206"/>
      <c r="J138" s="207">
        <f t="shared" si="3"/>
        <v>-1708981033</v>
      </c>
      <c r="K138" s="207"/>
      <c r="L138" s="208">
        <f t="shared" si="4"/>
        <v>-2.1575955949099486E-3</v>
      </c>
      <c r="M138" s="208"/>
      <c r="N138" s="206">
        <v>0</v>
      </c>
      <c r="O138" s="206"/>
      <c r="P138" s="206">
        <f>VLOOKUP(B138,'درآمد ناشی از تغییر قیمت اوراق '!$A$8:$Q$306,17,0)</f>
        <v>-16488942303</v>
      </c>
      <c r="Q138" s="206"/>
      <c r="R138" s="206">
        <f>VLOOKUP(B138,'درآمد ناشی ازفروش'!$A$8:$Q$289,17,0)</f>
        <v>-174270125</v>
      </c>
      <c r="S138" s="206"/>
      <c r="T138" s="207">
        <f t="shared" si="5"/>
        <v>-16663212428</v>
      </c>
      <c r="U138" s="198"/>
      <c r="V138" s="208">
        <f>T138/درآمدها!$J$5</f>
        <v>-2.2893572708873437E-2</v>
      </c>
    </row>
    <row r="139" spans="1:22" s="141" customFormat="1" ht="42.75" customHeight="1">
      <c r="A139" s="140"/>
      <c r="B139" s="205" t="s">
        <v>267</v>
      </c>
      <c r="C139" s="193"/>
      <c r="D139" s="206">
        <v>0</v>
      </c>
      <c r="E139" s="206"/>
      <c r="F139" s="206">
        <f>VLOOKUP(B139,'درآمد ناشی از تغییر قیمت اوراق '!$A$8:$Q$306,9,0)</f>
        <v>-2311157116</v>
      </c>
      <c r="G139" s="206"/>
      <c r="H139" s="206">
        <f>VLOOKUP(B139,'درآمد ناشی ازفروش'!$A$8:$Q$289,9,0)</f>
        <v>2209428022</v>
      </c>
      <c r="I139" s="206"/>
      <c r="J139" s="207">
        <f t="shared" ref="J139:J202" si="6">D139+F139+H139</f>
        <v>-101729094</v>
      </c>
      <c r="K139" s="207"/>
      <c r="L139" s="208">
        <f t="shared" si="4"/>
        <v>-1.2843340028372339E-4</v>
      </c>
      <c r="M139" s="208"/>
      <c r="N139" s="206">
        <v>0</v>
      </c>
      <c r="O139" s="206"/>
      <c r="P139" s="206">
        <f>VLOOKUP(B139,'درآمد ناشی از تغییر قیمت اوراق '!$A$8:$Q$306,17,0)</f>
        <v>2320031683</v>
      </c>
      <c r="Q139" s="206"/>
      <c r="R139" s="206">
        <f>VLOOKUP(B139,'درآمد ناشی ازفروش'!$A$8:$Q$289,17,0)</f>
        <v>3879023928</v>
      </c>
      <c r="S139" s="206"/>
      <c r="T139" s="207">
        <f t="shared" si="5"/>
        <v>6199055611</v>
      </c>
      <c r="U139" s="198"/>
      <c r="V139" s="208">
        <f>T139/درآمدها!$J$5</f>
        <v>8.5168769809539115E-3</v>
      </c>
    </row>
    <row r="140" spans="1:22" s="141" customFormat="1" ht="42.75" customHeight="1">
      <c r="A140" s="140"/>
      <c r="B140" s="205" t="s">
        <v>88</v>
      </c>
      <c r="C140" s="193"/>
      <c r="D140" s="206">
        <v>0</v>
      </c>
      <c r="E140" s="206"/>
      <c r="F140" s="206">
        <f>VLOOKUP(B140,'درآمد ناشی از تغییر قیمت اوراق '!$A$8:$Q$306,9,0)</f>
        <v>3098664189</v>
      </c>
      <c r="G140" s="206"/>
      <c r="H140" s="206">
        <f>VLOOKUP(B140,'درآمد ناشی ازفروش'!$A$8:$Q$289,9,0)</f>
        <v>-36846740</v>
      </c>
      <c r="I140" s="206"/>
      <c r="J140" s="207">
        <f t="shared" si="6"/>
        <v>3061817449</v>
      </c>
      <c r="K140" s="207"/>
      <c r="L140" s="208">
        <f t="shared" ref="L140:L203" si="7">J140/792076623178</f>
        <v>3.8655571435945923E-3</v>
      </c>
      <c r="M140" s="208"/>
      <c r="N140" s="206">
        <v>0</v>
      </c>
      <c r="O140" s="206"/>
      <c r="P140" s="206">
        <f>VLOOKUP(B140,'درآمد ناشی از تغییر قیمت اوراق '!$A$8:$Q$306,17,0)</f>
        <v>18058761</v>
      </c>
      <c r="Q140" s="206"/>
      <c r="R140" s="206">
        <f>VLOOKUP(B140,'درآمد ناشی ازفروش'!$A$8:$Q$289,17,0)</f>
        <v>-158787716</v>
      </c>
      <c r="S140" s="206"/>
      <c r="T140" s="207">
        <f t="shared" ref="T140:T203" si="8">N140+P140+R140</f>
        <v>-140728955</v>
      </c>
      <c r="U140" s="198"/>
      <c r="V140" s="208">
        <f>T140/درآمدها!$J$5</f>
        <v>-1.9334738589316374E-4</v>
      </c>
    </row>
    <row r="141" spans="1:22" s="141" customFormat="1" ht="42.75" customHeight="1">
      <c r="A141" s="140"/>
      <c r="B141" s="189" t="s">
        <v>434</v>
      </c>
      <c r="C141" s="193"/>
      <c r="D141" s="206">
        <v>0</v>
      </c>
      <c r="E141" s="206"/>
      <c r="F141" s="206">
        <f>VLOOKUP(B141,'درآمد ناشی از تغییر قیمت اوراق '!$A$8:$Q$306,9,0)</f>
        <v>369646577</v>
      </c>
      <c r="G141" s="206"/>
      <c r="H141" s="206">
        <v>0</v>
      </c>
      <c r="I141" s="206"/>
      <c r="J141" s="207">
        <f t="shared" si="6"/>
        <v>369646577</v>
      </c>
      <c r="K141" s="207"/>
      <c r="L141" s="208">
        <f t="shared" si="7"/>
        <v>4.6668032635136978E-4</v>
      </c>
      <c r="M141" s="208"/>
      <c r="N141" s="206">
        <v>0</v>
      </c>
      <c r="O141" s="206"/>
      <c r="P141" s="206">
        <f>VLOOKUP(B141,'درآمد ناشی از تغییر قیمت اوراق '!$A$8:$Q$306,17,0)</f>
        <v>369646577</v>
      </c>
      <c r="Q141" s="206"/>
      <c r="R141" s="206">
        <v>0</v>
      </c>
      <c r="S141" s="206"/>
      <c r="T141" s="207">
        <f t="shared" si="8"/>
        <v>369646577</v>
      </c>
      <c r="U141" s="198"/>
      <c r="V141" s="208">
        <f>T141/درآمدها!$J$5</f>
        <v>5.0785710280664038E-4</v>
      </c>
    </row>
    <row r="142" spans="1:22" s="141" customFormat="1" ht="42.75" customHeight="1">
      <c r="A142" s="140"/>
      <c r="B142" s="205" t="s">
        <v>320</v>
      </c>
      <c r="C142" s="193"/>
      <c r="D142" s="206">
        <v>0</v>
      </c>
      <c r="E142" s="206"/>
      <c r="F142" s="206">
        <f>VLOOKUP(B142,'درآمد ناشی از تغییر قیمت اوراق '!$A$8:$Q$306,9,0)</f>
        <v>356428173</v>
      </c>
      <c r="G142" s="206"/>
      <c r="H142" s="206">
        <f>VLOOKUP(B142,'درآمد ناشی ازفروش'!$A$8:$Q$289,9,0)</f>
        <v>0</v>
      </c>
      <c r="I142" s="206"/>
      <c r="J142" s="207">
        <f t="shared" si="6"/>
        <v>356428173</v>
      </c>
      <c r="K142" s="207"/>
      <c r="L142" s="208">
        <f t="shared" si="7"/>
        <v>4.4999203684351307E-4</v>
      </c>
      <c r="M142" s="208"/>
      <c r="N142" s="206">
        <v>0</v>
      </c>
      <c r="O142" s="206"/>
      <c r="P142" s="206">
        <f>VLOOKUP(B142,'درآمد ناشی از تغییر قیمت اوراق '!$A$8:$Q$306,17,0)</f>
        <v>868093481</v>
      </c>
      <c r="Q142" s="206"/>
      <c r="R142" s="206">
        <f>VLOOKUP(B142,'درآمد ناشی ازفروش'!$A$8:$Q$289,17,0)</f>
        <v>-42858979</v>
      </c>
      <c r="S142" s="206"/>
      <c r="T142" s="207">
        <f t="shared" si="8"/>
        <v>825234502</v>
      </c>
      <c r="U142" s="198"/>
      <c r="V142" s="208">
        <f>T142/درآمدها!$J$5</f>
        <v>1.1337889470617246E-3</v>
      </c>
    </row>
    <row r="143" spans="1:22" s="141" customFormat="1" ht="42.75" customHeight="1">
      <c r="A143" s="140"/>
      <c r="B143" s="205" t="s">
        <v>328</v>
      </c>
      <c r="C143" s="193"/>
      <c r="D143" s="206">
        <v>0</v>
      </c>
      <c r="E143" s="206"/>
      <c r="F143" s="206">
        <f>VLOOKUP(B143,'درآمد ناشی از تغییر قیمت اوراق '!$A$8:$Q$306,9,0)</f>
        <v>-297156336</v>
      </c>
      <c r="G143" s="206"/>
      <c r="H143" s="206">
        <f>VLOOKUP(B143,'درآمد ناشی ازفروش'!$A$8:$Q$289,9,0)</f>
        <v>0</v>
      </c>
      <c r="I143" s="206"/>
      <c r="J143" s="207">
        <f t="shared" si="6"/>
        <v>-297156336</v>
      </c>
      <c r="K143" s="207"/>
      <c r="L143" s="208">
        <f t="shared" si="7"/>
        <v>-3.7516109843986812E-4</v>
      </c>
      <c r="M143" s="208"/>
      <c r="N143" s="206">
        <v>0</v>
      </c>
      <c r="O143" s="206"/>
      <c r="P143" s="206">
        <f>VLOOKUP(B143,'درآمد ناشی از تغییر قیمت اوراق '!$A$8:$Q$306,17,0)</f>
        <v>-404132617</v>
      </c>
      <c r="Q143" s="206"/>
      <c r="R143" s="206">
        <f>VLOOKUP(B143,'درآمد ناشی ازفروش'!$A$8:$Q$289,17,0)</f>
        <v>-81670132</v>
      </c>
      <c r="S143" s="206"/>
      <c r="T143" s="207">
        <f t="shared" si="8"/>
        <v>-485802749</v>
      </c>
      <c r="U143" s="198"/>
      <c r="V143" s="208">
        <f>T143/درآمدها!$J$5</f>
        <v>-6.6744396402902847E-4</v>
      </c>
    </row>
    <row r="144" spans="1:22" s="141" customFormat="1" ht="42.75" customHeight="1">
      <c r="A144" s="140"/>
      <c r="B144" s="205" t="s">
        <v>237</v>
      </c>
      <c r="C144" s="193"/>
      <c r="D144" s="206">
        <f>VLOOKUP(B144,'درآمد سود سهام'!$A$9:$S$129,13,0)</f>
        <v>0</v>
      </c>
      <c r="E144" s="206"/>
      <c r="F144" s="206">
        <f>VLOOKUP(B144,'درآمد ناشی از تغییر قیمت اوراق '!$A$8:$Q$306,9,0)</f>
        <v>-218892758</v>
      </c>
      <c r="G144" s="206"/>
      <c r="H144" s="206">
        <f>VLOOKUP(B144,'درآمد ناشی ازفروش'!$A$8:$Q$289,9,0)</f>
        <v>0</v>
      </c>
      <c r="I144" s="206"/>
      <c r="J144" s="207">
        <f t="shared" si="6"/>
        <v>-218892758</v>
      </c>
      <c r="K144" s="207"/>
      <c r="L144" s="208">
        <f t="shared" si="7"/>
        <v>-2.7635300878057746E-4</v>
      </c>
      <c r="M144" s="208"/>
      <c r="N144" s="206">
        <f>VLOOKUP(B144,'درآمد سود سهام'!$A$9:$S$129,19,0)</f>
        <v>315256397</v>
      </c>
      <c r="O144" s="206"/>
      <c r="P144" s="206">
        <f>VLOOKUP(B144,'درآمد ناشی از تغییر قیمت اوراق '!$A$8:$Q$306,17,0)</f>
        <v>-67972428</v>
      </c>
      <c r="Q144" s="206"/>
      <c r="R144" s="206">
        <f>VLOOKUP(B144,'درآمد ناشی ازفروش'!$A$8:$Q$289,17,0)</f>
        <v>734852481</v>
      </c>
      <c r="S144" s="206"/>
      <c r="T144" s="207">
        <f t="shared" si="8"/>
        <v>982136450</v>
      </c>
      <c r="U144" s="198"/>
      <c r="V144" s="208">
        <f>T144/درآمدها!$J$5</f>
        <v>1.3493563936283896E-3</v>
      </c>
    </row>
    <row r="145" spans="1:22" s="141" customFormat="1" ht="42.75" customHeight="1">
      <c r="A145" s="140"/>
      <c r="B145" s="205" t="s">
        <v>277</v>
      </c>
      <c r="C145" s="193"/>
      <c r="D145" s="206">
        <v>0</v>
      </c>
      <c r="E145" s="206"/>
      <c r="F145" s="206">
        <f>VLOOKUP(B145,'درآمد ناشی از تغییر قیمت اوراق '!$A$8:$Q$306,9,0)</f>
        <v>1948475795</v>
      </c>
      <c r="G145" s="206"/>
      <c r="H145" s="206">
        <f>VLOOKUP(B145,'درآمد ناشی ازفروش'!$A$8:$Q$289,9,0)</f>
        <v>75899919</v>
      </c>
      <c r="I145" s="206"/>
      <c r="J145" s="207">
        <f t="shared" si="6"/>
        <v>2024375714</v>
      </c>
      <c r="K145" s="207"/>
      <c r="L145" s="208">
        <f t="shared" si="7"/>
        <v>2.5557826790515831E-3</v>
      </c>
      <c r="M145" s="208"/>
      <c r="N145" s="206">
        <v>0</v>
      </c>
      <c r="O145" s="206"/>
      <c r="P145" s="206">
        <f>VLOOKUP(B145,'درآمد ناشی از تغییر قیمت اوراق '!$A$8:$Q$306,17,0)</f>
        <v>2520505445</v>
      </c>
      <c r="Q145" s="206"/>
      <c r="R145" s="206">
        <f>VLOOKUP(B145,'درآمد ناشی ازفروش'!$A$8:$Q$289,17,0)</f>
        <v>219668159</v>
      </c>
      <c r="S145" s="206"/>
      <c r="T145" s="207">
        <f t="shared" si="8"/>
        <v>2740173604</v>
      </c>
      <c r="U145" s="198"/>
      <c r="V145" s="208">
        <f>T145/درآمدها!$J$5</f>
        <v>3.7647220731998562E-3</v>
      </c>
    </row>
    <row r="146" spans="1:22" s="141" customFormat="1" ht="42.75" customHeight="1">
      <c r="A146" s="140"/>
      <c r="B146" s="205" t="s">
        <v>185</v>
      </c>
      <c r="C146" s="193"/>
      <c r="D146" s="206">
        <v>0</v>
      </c>
      <c r="E146" s="206"/>
      <c r="F146" s="206">
        <f>VLOOKUP(B146,'درآمد ناشی از تغییر قیمت اوراق '!$A$8:$Q$306,9,0)</f>
        <v>3253997228</v>
      </c>
      <c r="G146" s="206"/>
      <c r="H146" s="206">
        <f>VLOOKUP(B146,'درآمد ناشی ازفروش'!$A$8:$Q$289,9,0)</f>
        <v>0</v>
      </c>
      <c r="I146" s="206"/>
      <c r="J146" s="207">
        <f t="shared" si="6"/>
        <v>3253997228</v>
      </c>
      <c r="K146" s="207"/>
      <c r="L146" s="208">
        <f t="shared" si="7"/>
        <v>4.1081849063341726E-3</v>
      </c>
      <c r="M146" s="208"/>
      <c r="N146" s="206">
        <v>0</v>
      </c>
      <c r="O146" s="206"/>
      <c r="P146" s="206">
        <f>VLOOKUP(B146,'درآمد ناشی از تغییر قیمت اوراق '!$A$8:$Q$306,17,0)</f>
        <v>7565543553</v>
      </c>
      <c r="Q146" s="206"/>
      <c r="R146" s="206">
        <f>VLOOKUP(B146,'درآمد ناشی ازفروش'!$A$8:$Q$289,17,0)</f>
        <v>1177920621</v>
      </c>
      <c r="S146" s="206"/>
      <c r="T146" s="207">
        <f t="shared" si="8"/>
        <v>8743464174</v>
      </c>
      <c r="U146" s="198"/>
      <c r="V146" s="208">
        <f>T146/درآمدها!$J$5</f>
        <v>1.2012637638739165E-2</v>
      </c>
    </row>
    <row r="147" spans="1:22" s="141" customFormat="1" ht="42.75" customHeight="1">
      <c r="A147" s="140"/>
      <c r="B147" s="205" t="s">
        <v>270</v>
      </c>
      <c r="C147" s="193"/>
      <c r="D147" s="206">
        <v>0</v>
      </c>
      <c r="E147" s="206"/>
      <c r="F147" s="206">
        <f>VLOOKUP(B147,'درآمد ناشی از تغییر قیمت اوراق '!$A$8:$Q$306,9,0)</f>
        <v>2529622874</v>
      </c>
      <c r="G147" s="206"/>
      <c r="H147" s="206">
        <f>VLOOKUP(B147,'درآمد ناشی ازفروش'!$A$8:$Q$289,9,0)</f>
        <v>75670673</v>
      </c>
      <c r="I147" s="206"/>
      <c r="J147" s="207">
        <f t="shared" si="6"/>
        <v>2605293547</v>
      </c>
      <c r="K147" s="207"/>
      <c r="L147" s="208">
        <f t="shared" si="7"/>
        <v>3.2891938365090766E-3</v>
      </c>
      <c r="M147" s="208"/>
      <c r="N147" s="206">
        <v>0</v>
      </c>
      <c r="O147" s="206"/>
      <c r="P147" s="206">
        <f>VLOOKUP(B147,'درآمد ناشی از تغییر قیمت اوراق '!$A$8:$Q$306,17,0)</f>
        <v>1508800621</v>
      </c>
      <c r="Q147" s="206"/>
      <c r="R147" s="206">
        <f>VLOOKUP(B147,'درآمد ناشی ازفروش'!$A$8:$Q$289,17,0)</f>
        <v>-95999765</v>
      </c>
      <c r="S147" s="206"/>
      <c r="T147" s="207">
        <f t="shared" si="8"/>
        <v>1412800856</v>
      </c>
      <c r="U147" s="198"/>
      <c r="V147" s="208">
        <f>T147/درآمدها!$J$5</f>
        <v>1.9410458373347835E-3</v>
      </c>
    </row>
    <row r="148" spans="1:22" s="141" customFormat="1" ht="42.75" customHeight="1">
      <c r="A148" s="140"/>
      <c r="B148" s="205" t="s">
        <v>127</v>
      </c>
      <c r="C148" s="193"/>
      <c r="D148" s="206">
        <f>VLOOKUP(B148,'درآمد سود سهام'!$A$9:$S$129,13,0)</f>
        <v>0</v>
      </c>
      <c r="E148" s="206"/>
      <c r="F148" s="206">
        <f>VLOOKUP(B148,'درآمد ناشی از تغییر قیمت اوراق '!$A$8:$Q$306,9,0)</f>
        <v>-5515347516</v>
      </c>
      <c r="G148" s="206"/>
      <c r="H148" s="206">
        <f>VLOOKUP(B148,'درآمد ناشی ازفروش'!$A$8:$Q$289,9,0)</f>
        <v>4356879094</v>
      </c>
      <c r="I148" s="206"/>
      <c r="J148" s="207">
        <f t="shared" si="6"/>
        <v>-1158468422</v>
      </c>
      <c r="K148" s="207"/>
      <c r="L148" s="208">
        <f t="shared" si="7"/>
        <v>-1.4625711554924433E-3</v>
      </c>
      <c r="M148" s="208"/>
      <c r="N148" s="206">
        <f>VLOOKUP(B148,'درآمد سود سهام'!$A$9:$S$129,19,0)</f>
        <v>20732276216</v>
      </c>
      <c r="O148" s="206"/>
      <c r="P148" s="206">
        <f>VLOOKUP(B148,'درآمد ناشی از تغییر قیمت اوراق '!$A$8:$Q$306,17,0)</f>
        <v>11860162166</v>
      </c>
      <c r="Q148" s="206"/>
      <c r="R148" s="206">
        <f>VLOOKUP(B148,'درآمد ناشی ازفروش'!$A$8:$Q$289,17,0)</f>
        <v>4286812547</v>
      </c>
      <c r="S148" s="206"/>
      <c r="T148" s="207">
        <f t="shared" si="8"/>
        <v>36879250929</v>
      </c>
      <c r="U148" s="198"/>
      <c r="V148" s="208">
        <f>T148/درآمدها!$J$5</f>
        <v>5.0668369994079615E-2</v>
      </c>
    </row>
    <row r="149" spans="1:22" s="141" customFormat="1" ht="42.75" customHeight="1">
      <c r="A149" s="140"/>
      <c r="B149" s="205" t="s">
        <v>111</v>
      </c>
      <c r="C149" s="193"/>
      <c r="D149" s="206">
        <v>0</v>
      </c>
      <c r="E149" s="206"/>
      <c r="F149" s="206">
        <f>VLOOKUP(B149,'درآمد ناشی از تغییر قیمت اوراق '!$A$8:$Q$306,9,0)</f>
        <v>2181794602</v>
      </c>
      <c r="G149" s="206"/>
      <c r="H149" s="206">
        <f>VLOOKUP(B149,'درآمد ناشی ازفروش'!$A$8:$Q$289,9,0)</f>
        <v>138916360</v>
      </c>
      <c r="I149" s="206"/>
      <c r="J149" s="207">
        <f t="shared" si="6"/>
        <v>2320710962</v>
      </c>
      <c r="K149" s="207"/>
      <c r="L149" s="208">
        <f t="shared" si="7"/>
        <v>2.9299071505086908E-3</v>
      </c>
      <c r="M149" s="208"/>
      <c r="N149" s="206">
        <v>0</v>
      </c>
      <c r="O149" s="206"/>
      <c r="P149" s="206">
        <f>VLOOKUP(B149,'درآمد ناشی از تغییر قیمت اوراق '!$A$8:$Q$306,17,0)</f>
        <v>5390658283</v>
      </c>
      <c r="Q149" s="206"/>
      <c r="R149" s="206">
        <f>VLOOKUP(B149,'درآمد ناشی ازفروش'!$A$8:$Q$289,17,0)</f>
        <v>393789922</v>
      </c>
      <c r="S149" s="206"/>
      <c r="T149" s="207">
        <f t="shared" si="8"/>
        <v>5784448205</v>
      </c>
      <c r="U149" s="198"/>
      <c r="V149" s="208">
        <f>T149/درآمدها!$J$5</f>
        <v>7.9472482352416617E-3</v>
      </c>
    </row>
    <row r="150" spans="1:22" s="141" customFormat="1" ht="42.75" customHeight="1">
      <c r="A150" s="140"/>
      <c r="B150" s="205" t="s">
        <v>274</v>
      </c>
      <c r="C150" s="193"/>
      <c r="D150" s="206">
        <f>VLOOKUP(B150,'درآمد سود سهام'!$A$9:$S$129,13,0)</f>
        <v>0</v>
      </c>
      <c r="E150" s="206"/>
      <c r="F150" s="206">
        <f>VLOOKUP(B150,'درآمد ناشی از تغییر قیمت اوراق '!$A$8:$Q$306,9,0)</f>
        <v>1540204739</v>
      </c>
      <c r="G150" s="206"/>
      <c r="H150" s="206">
        <f>VLOOKUP(B150,'درآمد ناشی ازفروش'!$A$8:$Q$289,9,0)</f>
        <v>0</v>
      </c>
      <c r="I150" s="206"/>
      <c r="J150" s="207">
        <f t="shared" si="6"/>
        <v>1540204739</v>
      </c>
      <c r="K150" s="207"/>
      <c r="L150" s="208">
        <f t="shared" si="7"/>
        <v>1.944514828401742E-3</v>
      </c>
      <c r="M150" s="208"/>
      <c r="N150" s="206">
        <f>VLOOKUP(B150,'درآمد سود سهام'!$A$9:$S$129,19,0)</f>
        <v>1764594278</v>
      </c>
      <c r="O150" s="206"/>
      <c r="P150" s="206">
        <f>VLOOKUP(B150,'درآمد ناشی از تغییر قیمت اوراق '!$A$8:$Q$306,17,0)</f>
        <v>-201711022</v>
      </c>
      <c r="Q150" s="206"/>
      <c r="R150" s="206">
        <f>VLOOKUP(B150,'درآمد ناشی ازفروش'!$A$8:$Q$289,17,0)</f>
        <v>-559528689</v>
      </c>
      <c r="S150" s="206"/>
      <c r="T150" s="207">
        <f t="shared" si="8"/>
        <v>1003354567</v>
      </c>
      <c r="U150" s="198"/>
      <c r="V150" s="208">
        <f>T150/درآمدها!$J$5</f>
        <v>1.378507945670578E-3</v>
      </c>
    </row>
    <row r="151" spans="1:22" s="141" customFormat="1" ht="42.75" customHeight="1">
      <c r="A151" s="140"/>
      <c r="B151" s="205" t="s">
        <v>153</v>
      </c>
      <c r="C151" s="193"/>
      <c r="D151" s="206">
        <f>VLOOKUP(B151,'درآمد سود سهام'!$A$9:$S$129,13,0)</f>
        <v>0</v>
      </c>
      <c r="E151" s="206"/>
      <c r="F151" s="206">
        <f>VLOOKUP(B151,'درآمد ناشی از تغییر قیمت اوراق '!$A$8:$Q$306,9,0)</f>
        <v>1404689511</v>
      </c>
      <c r="G151" s="206"/>
      <c r="H151" s="206">
        <f>VLOOKUP(B151,'درآمد ناشی ازفروش'!$A$8:$Q$289,9,0)</f>
        <v>-43415394</v>
      </c>
      <c r="I151" s="206"/>
      <c r="J151" s="207">
        <f t="shared" si="6"/>
        <v>1361274117</v>
      </c>
      <c r="K151" s="207"/>
      <c r="L151" s="208">
        <f t="shared" si="7"/>
        <v>1.718614180959216E-3</v>
      </c>
      <c r="M151" s="208"/>
      <c r="N151" s="206">
        <f>VLOOKUP(B151,'درآمد سود سهام'!$A$9:$S$129,19,0)</f>
        <v>3267046780</v>
      </c>
      <c r="O151" s="206"/>
      <c r="P151" s="206">
        <f>VLOOKUP(B151,'درآمد ناشی از تغییر قیمت اوراق '!$A$8:$Q$306,17,0)</f>
        <v>-870582628</v>
      </c>
      <c r="Q151" s="206"/>
      <c r="R151" s="206">
        <f>VLOOKUP(B151,'درآمد ناشی ازفروش'!$A$8:$Q$289,17,0)</f>
        <v>-863730478</v>
      </c>
      <c r="S151" s="206"/>
      <c r="T151" s="207">
        <f t="shared" si="8"/>
        <v>1532733674</v>
      </c>
      <c r="U151" s="198"/>
      <c r="V151" s="208">
        <f>T151/درآمدها!$J$5</f>
        <v>2.105821429131799E-3</v>
      </c>
    </row>
    <row r="152" spans="1:22" s="141" customFormat="1" ht="42.75" customHeight="1">
      <c r="A152" s="140"/>
      <c r="B152" s="205" t="s">
        <v>424</v>
      </c>
      <c r="C152" s="193"/>
      <c r="D152" s="206">
        <v>0</v>
      </c>
      <c r="E152" s="206"/>
      <c r="F152" s="206">
        <f>VLOOKUP(B152,'درآمد ناشی از تغییر قیمت اوراق '!$A$8:$Q$306,9,0)</f>
        <v>323530462</v>
      </c>
      <c r="G152" s="206"/>
      <c r="H152" s="206">
        <v>0</v>
      </c>
      <c r="I152" s="206"/>
      <c r="J152" s="207">
        <f t="shared" si="6"/>
        <v>323530462</v>
      </c>
      <c r="K152" s="207"/>
      <c r="L152" s="208">
        <f t="shared" si="7"/>
        <v>4.084585411723411E-4</v>
      </c>
      <c r="M152" s="208"/>
      <c r="N152" s="206">
        <v>0</v>
      </c>
      <c r="O152" s="206"/>
      <c r="P152" s="206">
        <f>VLOOKUP(B152,'درآمد ناشی از تغییر قیمت اوراق '!$A$8:$Q$306,17,0)</f>
        <v>323530462</v>
      </c>
      <c r="Q152" s="206"/>
      <c r="R152" s="206">
        <v>0</v>
      </c>
      <c r="S152" s="206"/>
      <c r="T152" s="207">
        <f t="shared" si="8"/>
        <v>323530462</v>
      </c>
      <c r="U152" s="198"/>
      <c r="V152" s="208">
        <f>T152/درآمدها!$J$5</f>
        <v>4.4449821349492398E-4</v>
      </c>
    </row>
    <row r="153" spans="1:22" s="141" customFormat="1" ht="42.75" customHeight="1">
      <c r="A153" s="140"/>
      <c r="B153" s="205" t="s">
        <v>171</v>
      </c>
      <c r="C153" s="193"/>
      <c r="D153" s="206">
        <v>0</v>
      </c>
      <c r="E153" s="206"/>
      <c r="F153" s="206">
        <f>VLOOKUP(B153,'درآمد ناشی از تغییر قیمت اوراق '!$A$8:$Q$306,9,0)</f>
        <v>5304911181</v>
      </c>
      <c r="G153" s="206"/>
      <c r="H153" s="206">
        <v>0</v>
      </c>
      <c r="I153" s="206"/>
      <c r="J153" s="207">
        <f t="shared" si="6"/>
        <v>5304911181</v>
      </c>
      <c r="K153" s="207"/>
      <c r="L153" s="208">
        <f t="shared" si="7"/>
        <v>6.6974722214568497E-3</v>
      </c>
      <c r="M153" s="208"/>
      <c r="N153" s="206">
        <v>0</v>
      </c>
      <c r="O153" s="206"/>
      <c r="P153" s="206">
        <f>VLOOKUP(B153,'درآمد ناشی از تغییر قیمت اوراق '!$A$8:$Q$306,17,0)</f>
        <v>6709934185</v>
      </c>
      <c r="Q153" s="206"/>
      <c r="R153" s="206">
        <v>0</v>
      </c>
      <c r="S153" s="206"/>
      <c r="T153" s="207">
        <f t="shared" si="8"/>
        <v>6709934185</v>
      </c>
      <c r="U153" s="198"/>
      <c r="V153" s="208">
        <f>T153/درآمدها!$J$5</f>
        <v>9.2187725986093341E-3</v>
      </c>
    </row>
    <row r="154" spans="1:22" s="141" customFormat="1" ht="42.75" customHeight="1">
      <c r="A154" s="140"/>
      <c r="B154" s="205" t="s">
        <v>131</v>
      </c>
      <c r="C154" s="193"/>
      <c r="D154" s="206">
        <f>VLOOKUP(B154,'درآمد سود سهام'!$A$9:$S$129,13,0)</f>
        <v>0</v>
      </c>
      <c r="E154" s="206"/>
      <c r="F154" s="206">
        <f>VLOOKUP(B154,'درآمد ناشی از تغییر قیمت اوراق '!$A$8:$Q$306,9,0)</f>
        <v>2195056038</v>
      </c>
      <c r="G154" s="206"/>
      <c r="H154" s="206">
        <f>VLOOKUP(B154,'درآمد ناشی ازفروش'!$A$8:$Q$289,9,0)</f>
        <v>-480106371</v>
      </c>
      <c r="I154" s="206"/>
      <c r="J154" s="207">
        <f t="shared" si="6"/>
        <v>1714949667</v>
      </c>
      <c r="K154" s="207"/>
      <c r="L154" s="208">
        <f t="shared" si="7"/>
        <v>2.165131019924832E-3</v>
      </c>
      <c r="M154" s="208"/>
      <c r="N154" s="206">
        <f>VLOOKUP(B154,'درآمد سود سهام'!$A$9:$S$129,19,0)</f>
        <v>24502984360</v>
      </c>
      <c r="O154" s="206"/>
      <c r="P154" s="206">
        <f>VLOOKUP(B154,'درآمد ناشی از تغییر قیمت اوراق '!$A$8:$Q$306,17,0)</f>
        <v>-4145541669</v>
      </c>
      <c r="Q154" s="206"/>
      <c r="R154" s="206">
        <f>VLOOKUP(B154,'درآمد ناشی ازفروش'!$A$8:$Q$289,17,0)</f>
        <v>-1155713551</v>
      </c>
      <c r="S154" s="206"/>
      <c r="T154" s="207">
        <f t="shared" si="8"/>
        <v>19201729140</v>
      </c>
      <c r="U154" s="198"/>
      <c r="V154" s="208">
        <f>T154/درآمدها!$J$5</f>
        <v>2.6381238557819087E-2</v>
      </c>
    </row>
    <row r="155" spans="1:22" s="141" customFormat="1" ht="42.75" customHeight="1">
      <c r="A155" s="140"/>
      <c r="B155" s="205" t="s">
        <v>200</v>
      </c>
      <c r="C155" s="193"/>
      <c r="D155" s="206">
        <v>0</v>
      </c>
      <c r="E155" s="206"/>
      <c r="F155" s="206">
        <f>VLOOKUP(B155,'درآمد ناشی از تغییر قیمت اوراق '!$A$8:$Q$306,9,0)</f>
        <v>-5571970612</v>
      </c>
      <c r="G155" s="206"/>
      <c r="H155" s="206">
        <f>VLOOKUP(B155,'درآمد ناشی ازفروش'!$A$8:$Q$289,9,0)</f>
        <v>5808529522</v>
      </c>
      <c r="I155" s="206"/>
      <c r="J155" s="207">
        <f t="shared" si="6"/>
        <v>236558910</v>
      </c>
      <c r="K155" s="207"/>
      <c r="L155" s="208">
        <f t="shared" si="7"/>
        <v>2.9865659846249387E-4</v>
      </c>
      <c r="M155" s="208"/>
      <c r="N155" s="206">
        <v>0</v>
      </c>
      <c r="O155" s="206"/>
      <c r="P155" s="206">
        <f>VLOOKUP(B155,'درآمد ناشی از تغییر قیمت اوراق '!$A$8:$Q$306,17,0)</f>
        <v>4387617893</v>
      </c>
      <c r="Q155" s="206"/>
      <c r="R155" s="206">
        <f>VLOOKUP(B155,'درآمد ناشی ازفروش'!$A$8:$Q$289,17,0)</f>
        <v>13926114589</v>
      </c>
      <c r="S155" s="206"/>
      <c r="T155" s="207">
        <f t="shared" si="8"/>
        <v>18313732482</v>
      </c>
      <c r="U155" s="198"/>
      <c r="V155" s="208">
        <f>T155/درآمدها!$J$5</f>
        <v>2.5161220740546403E-2</v>
      </c>
    </row>
    <row r="156" spans="1:22" s="141" customFormat="1" ht="42.75" customHeight="1">
      <c r="A156" s="140"/>
      <c r="B156" s="205" t="s">
        <v>226</v>
      </c>
      <c r="C156" s="193"/>
      <c r="D156" s="206">
        <v>0</v>
      </c>
      <c r="E156" s="206"/>
      <c r="F156" s="206">
        <f>VLOOKUP(B156,'درآمد ناشی از تغییر قیمت اوراق '!$A$8:$Q$306,9,0)</f>
        <v>855449192</v>
      </c>
      <c r="G156" s="206"/>
      <c r="H156" s="206">
        <f>VLOOKUP(B156,'درآمد ناشی ازفروش'!$A$8:$Q$289,9,0)</f>
        <v>-41865877</v>
      </c>
      <c r="I156" s="206"/>
      <c r="J156" s="207">
        <f t="shared" si="6"/>
        <v>813583315</v>
      </c>
      <c r="K156" s="207"/>
      <c r="L156" s="208">
        <f t="shared" si="7"/>
        <v>1.0271522870296437E-3</v>
      </c>
      <c r="M156" s="208"/>
      <c r="N156" s="206">
        <v>0</v>
      </c>
      <c r="O156" s="206"/>
      <c r="P156" s="206">
        <f>VLOOKUP(B156,'درآمد ناشی از تغییر قیمت اوراق '!$A$8:$Q$306,17,0)</f>
        <v>-777122680</v>
      </c>
      <c r="Q156" s="206"/>
      <c r="R156" s="206">
        <f>VLOOKUP(B156,'درآمد ناشی ازفروش'!$A$8:$Q$289,17,0)</f>
        <v>-613023444</v>
      </c>
      <c r="S156" s="206"/>
      <c r="T156" s="207">
        <f t="shared" si="8"/>
        <v>-1390146124</v>
      </c>
      <c r="U156" s="198"/>
      <c r="V156" s="208">
        <f>T156/درآمدها!$J$5</f>
        <v>-1.9099205212240356E-3</v>
      </c>
    </row>
    <row r="157" spans="1:22" s="141" customFormat="1" ht="42.75" customHeight="1">
      <c r="A157" s="140"/>
      <c r="B157" s="205" t="s">
        <v>228</v>
      </c>
      <c r="C157" s="193"/>
      <c r="D157" s="206">
        <v>0</v>
      </c>
      <c r="E157" s="206"/>
      <c r="F157" s="206">
        <f>VLOOKUP(B157,'درآمد ناشی از تغییر قیمت اوراق '!$A$8:$Q$306,9,0)</f>
        <v>11424307719</v>
      </c>
      <c r="G157" s="206"/>
      <c r="H157" s="206">
        <f>VLOOKUP(B157,'درآمد ناشی ازفروش'!$A$8:$Q$289,9,0)</f>
        <v>-5228315362</v>
      </c>
      <c r="I157" s="206"/>
      <c r="J157" s="207">
        <f t="shared" si="6"/>
        <v>6195992357</v>
      </c>
      <c r="K157" s="207"/>
      <c r="L157" s="208">
        <f t="shared" si="7"/>
        <v>7.8224658772786445E-3</v>
      </c>
      <c r="M157" s="208"/>
      <c r="N157" s="206">
        <v>0</v>
      </c>
      <c r="O157" s="206"/>
      <c r="P157" s="206">
        <f>VLOOKUP(B157,'درآمد ناشی از تغییر قیمت اوراق '!$A$8:$Q$306,17,0)</f>
        <v>-7434695636</v>
      </c>
      <c r="Q157" s="206"/>
      <c r="R157" s="206">
        <f>VLOOKUP(B157,'درآمد ناشی ازفروش'!$A$8:$Q$289,17,0)</f>
        <v>-11769979718</v>
      </c>
      <c r="S157" s="206"/>
      <c r="T157" s="207">
        <f t="shared" si="8"/>
        <v>-19204675354</v>
      </c>
      <c r="U157" s="198"/>
      <c r="V157" s="208">
        <f>T157/درآمدها!$J$5</f>
        <v>-2.6385286358608779E-2</v>
      </c>
    </row>
    <row r="158" spans="1:22" s="141" customFormat="1" ht="42.75" customHeight="1">
      <c r="A158" s="140"/>
      <c r="B158" s="205" t="s">
        <v>265</v>
      </c>
      <c r="C158" s="193"/>
      <c r="D158" s="206">
        <f>VLOOKUP(B158,'درآمد سود سهام'!$A$9:$S$129,13,0)</f>
        <v>0</v>
      </c>
      <c r="E158" s="206"/>
      <c r="F158" s="206">
        <f>VLOOKUP(B158,'درآمد ناشی از تغییر قیمت اوراق '!$A$8:$Q$306,9,0)</f>
        <v>2983991867</v>
      </c>
      <c r="G158" s="206"/>
      <c r="H158" s="206">
        <f>VLOOKUP(B158,'درآمد ناشی ازفروش'!$A$8:$Q$289,9,0)</f>
        <v>-3369183</v>
      </c>
      <c r="I158" s="206"/>
      <c r="J158" s="207">
        <f t="shared" si="6"/>
        <v>2980622684</v>
      </c>
      <c r="K158" s="207"/>
      <c r="L158" s="208">
        <f t="shared" si="7"/>
        <v>3.7630484182717477E-3</v>
      </c>
      <c r="M158" s="208"/>
      <c r="N158" s="206">
        <f>VLOOKUP(B158,'درآمد سود سهام'!$A$9:$S$129,19,0)</f>
        <v>753570768</v>
      </c>
      <c r="O158" s="206"/>
      <c r="P158" s="206">
        <f>VLOOKUP(B158,'درآمد ناشی از تغییر قیمت اوراق '!$A$8:$Q$306,17,0)</f>
        <v>1508294145</v>
      </c>
      <c r="Q158" s="206"/>
      <c r="R158" s="206">
        <f>VLOOKUP(B158,'درآمد ناشی ازفروش'!$A$8:$Q$289,17,0)</f>
        <v>-298297928</v>
      </c>
      <c r="S158" s="206"/>
      <c r="T158" s="207">
        <f t="shared" si="8"/>
        <v>1963566985</v>
      </c>
      <c r="U158" s="198"/>
      <c r="V158" s="208">
        <f>T158/درآمدها!$J$5</f>
        <v>2.6977429312672082E-3</v>
      </c>
    </row>
    <row r="159" spans="1:22" s="141" customFormat="1" ht="42.75" customHeight="1">
      <c r="A159" s="140"/>
      <c r="B159" s="205" t="s">
        <v>254</v>
      </c>
      <c r="C159" s="193"/>
      <c r="D159" s="206">
        <f>VLOOKUP(B159,'درآمد سود سهام'!$A$9:$S$129,13,0)</f>
        <v>0</v>
      </c>
      <c r="E159" s="206"/>
      <c r="F159" s="206">
        <f>VLOOKUP(B159,'درآمد ناشی از تغییر قیمت اوراق '!$A$8:$Q$306,9,0)</f>
        <v>-78966307</v>
      </c>
      <c r="G159" s="206"/>
      <c r="H159" s="206">
        <f>VLOOKUP(B159,'درآمد ناشی ازفروش'!$A$8:$Q$289,9,0)</f>
        <v>0</v>
      </c>
      <c r="I159" s="206"/>
      <c r="J159" s="207">
        <f t="shared" si="6"/>
        <v>-78966307</v>
      </c>
      <c r="K159" s="207"/>
      <c r="L159" s="208">
        <f t="shared" si="7"/>
        <v>-9.9695287916929515E-5</v>
      </c>
      <c r="M159" s="208"/>
      <c r="N159" s="206">
        <f>VLOOKUP(B159,'درآمد سود سهام'!$A$9:$S$129,19,0)</f>
        <v>15195535980</v>
      </c>
      <c r="O159" s="206"/>
      <c r="P159" s="206">
        <f>VLOOKUP(B159,'درآمد ناشی از تغییر قیمت اوراق '!$A$8:$Q$306,17,0)</f>
        <v>-6905301556</v>
      </c>
      <c r="Q159" s="206"/>
      <c r="R159" s="206">
        <f>VLOOKUP(B159,'درآمد ناشی ازفروش'!$A$8:$Q$289,17,0)</f>
        <v>-1143592191</v>
      </c>
      <c r="S159" s="206"/>
      <c r="T159" s="207">
        <f t="shared" si="8"/>
        <v>7146642233</v>
      </c>
      <c r="U159" s="198"/>
      <c r="V159" s="208">
        <f>T159/درآمدها!$J$5</f>
        <v>9.8187653966749933E-3</v>
      </c>
    </row>
    <row r="160" spans="1:22" s="141" customFormat="1" ht="49.5" customHeight="1">
      <c r="A160" s="140"/>
      <c r="B160" s="205" t="s">
        <v>243</v>
      </c>
      <c r="C160" s="193"/>
      <c r="D160" s="206">
        <f>VLOOKUP(B160,'درآمد سود سهام'!$A$9:$S$129,13,0)</f>
        <v>0</v>
      </c>
      <c r="E160" s="206"/>
      <c r="F160" s="206">
        <f>VLOOKUP(B160,'درآمد ناشی از تغییر قیمت اوراق '!$A$8:$Q$306,9,0)</f>
        <v>571121140</v>
      </c>
      <c r="G160" s="206"/>
      <c r="H160" s="206">
        <f>VLOOKUP(B160,'درآمد ناشی ازفروش'!$A$8:$Q$289,9,0)</f>
        <v>0</v>
      </c>
      <c r="I160" s="206"/>
      <c r="J160" s="207">
        <f t="shared" si="6"/>
        <v>571121140</v>
      </c>
      <c r="K160" s="207"/>
      <c r="L160" s="208">
        <f t="shared" si="7"/>
        <v>7.2104279218407688E-4</v>
      </c>
      <c r="M160" s="208"/>
      <c r="N160" s="206">
        <f>VLOOKUP(B160,'درآمد سود سهام'!$A$9:$S$129,19,0)</f>
        <v>600073930</v>
      </c>
      <c r="O160" s="206"/>
      <c r="P160" s="206">
        <f>VLOOKUP(B160,'درآمد ناشی از تغییر قیمت اوراق '!$A$8:$Q$306,17,0)</f>
        <v>-1329785698</v>
      </c>
      <c r="Q160" s="206"/>
      <c r="R160" s="206">
        <f>VLOOKUP(B160,'درآمد ناشی ازفروش'!$A$8:$Q$289,17,0)</f>
        <v>-55536540</v>
      </c>
      <c r="S160" s="206"/>
      <c r="T160" s="207">
        <f t="shared" si="8"/>
        <v>-785248308</v>
      </c>
      <c r="U160" s="198"/>
      <c r="V160" s="208">
        <f>T160/درآمدها!$J$5</f>
        <v>-1.078851950750504E-3</v>
      </c>
    </row>
    <row r="161" spans="1:22" s="141" customFormat="1" ht="42.75" customHeight="1">
      <c r="A161" s="140"/>
      <c r="B161" s="205" t="s">
        <v>165</v>
      </c>
      <c r="C161" s="193"/>
      <c r="D161" s="206">
        <v>0</v>
      </c>
      <c r="E161" s="206"/>
      <c r="F161" s="206">
        <f>VLOOKUP(B161,'درآمد ناشی از تغییر قیمت اوراق '!$A$8:$Q$306,9,0)</f>
        <v>1778534129</v>
      </c>
      <c r="G161" s="206"/>
      <c r="H161" s="206">
        <f>VLOOKUP(B161,'درآمد ناشی ازفروش'!$A$8:$Q$289,9,0)</f>
        <v>28722545</v>
      </c>
      <c r="I161" s="206"/>
      <c r="J161" s="207">
        <f t="shared" si="6"/>
        <v>1807256674</v>
      </c>
      <c r="K161" s="207"/>
      <c r="L161" s="208">
        <f t="shared" si="7"/>
        <v>2.2816689965534597E-3</v>
      </c>
      <c r="M161" s="208"/>
      <c r="N161" s="206">
        <v>0</v>
      </c>
      <c r="O161" s="206"/>
      <c r="P161" s="206">
        <f>VLOOKUP(B161,'درآمد ناشی از تغییر قیمت اوراق '!$A$8:$Q$306,17,0)</f>
        <v>1952171148</v>
      </c>
      <c r="Q161" s="206"/>
      <c r="R161" s="206">
        <f>VLOOKUP(B161,'درآمد ناشی ازفروش'!$A$8:$Q$289,17,0)</f>
        <v>-14853612</v>
      </c>
      <c r="S161" s="206"/>
      <c r="T161" s="207">
        <f t="shared" si="8"/>
        <v>1937317536</v>
      </c>
      <c r="U161" s="198"/>
      <c r="V161" s="208">
        <f>T161/درآمدها!$J$5</f>
        <v>2.6616788366728449E-3</v>
      </c>
    </row>
    <row r="162" spans="1:22" s="141" customFormat="1" ht="42.75" customHeight="1">
      <c r="A162" s="140"/>
      <c r="B162" s="205" t="s">
        <v>99</v>
      </c>
      <c r="C162" s="193"/>
      <c r="D162" s="206">
        <v>0</v>
      </c>
      <c r="E162" s="206"/>
      <c r="F162" s="206">
        <f>VLOOKUP(B162,'درآمد ناشی از تغییر قیمت اوراق '!$A$8:$Q$306,9,0)</f>
        <v>2345928088</v>
      </c>
      <c r="G162" s="206"/>
      <c r="H162" s="206">
        <f>VLOOKUP(B162,'درآمد ناشی ازفروش'!$A$8:$Q$289,9,0)</f>
        <v>0</v>
      </c>
      <c r="I162" s="206"/>
      <c r="J162" s="207">
        <f t="shared" si="6"/>
        <v>2345928088</v>
      </c>
      <c r="K162" s="207"/>
      <c r="L162" s="208">
        <f t="shared" si="7"/>
        <v>2.9617438759744958E-3</v>
      </c>
      <c r="M162" s="208"/>
      <c r="N162" s="206">
        <v>0</v>
      </c>
      <c r="O162" s="206"/>
      <c r="P162" s="206">
        <f>VLOOKUP(B162,'درآمد ناشی از تغییر قیمت اوراق '!$A$8:$Q$306,17,0)</f>
        <v>-353815038</v>
      </c>
      <c r="Q162" s="206"/>
      <c r="R162" s="206">
        <f>VLOOKUP(B162,'درآمد ناشی ازفروش'!$A$8:$Q$289,17,0)</f>
        <v>-56590049</v>
      </c>
      <c r="S162" s="206"/>
      <c r="T162" s="207">
        <f t="shared" si="8"/>
        <v>-410405087</v>
      </c>
      <c r="U162" s="198"/>
      <c r="V162" s="208">
        <f>T162/درآمدها!$J$5</f>
        <v>-5.6385518338217201E-4</v>
      </c>
    </row>
    <row r="163" spans="1:22" s="141" customFormat="1" ht="42.75" customHeight="1">
      <c r="A163" s="140"/>
      <c r="B163" s="205" t="s">
        <v>107</v>
      </c>
      <c r="C163" s="193"/>
      <c r="D163" s="206">
        <v>0</v>
      </c>
      <c r="E163" s="206"/>
      <c r="F163" s="206">
        <f>VLOOKUP(B163,'درآمد ناشی از تغییر قیمت اوراق '!$A$8:$Q$306,9,0)</f>
        <v>79207197</v>
      </c>
      <c r="G163" s="206"/>
      <c r="H163" s="206">
        <f>VLOOKUP(B163,'درآمد ناشی ازفروش'!$A$8:$Q$289,9,0)</f>
        <v>232093639</v>
      </c>
      <c r="I163" s="206"/>
      <c r="J163" s="207">
        <f t="shared" si="6"/>
        <v>311300836</v>
      </c>
      <c r="K163" s="207"/>
      <c r="L163" s="208">
        <f t="shared" si="7"/>
        <v>3.9301858796310249E-4</v>
      </c>
      <c r="M163" s="208"/>
      <c r="N163" s="206">
        <v>0</v>
      </c>
      <c r="O163" s="206"/>
      <c r="P163" s="206">
        <f>VLOOKUP(B163,'درآمد ناشی از تغییر قیمت اوراق '!$A$8:$Q$306,17,0)</f>
        <v>8590302260</v>
      </c>
      <c r="Q163" s="206"/>
      <c r="R163" s="206">
        <f>VLOOKUP(B163,'درآمد ناشی ازفروش'!$A$8:$Q$289,17,0)</f>
        <v>3032114262</v>
      </c>
      <c r="S163" s="206"/>
      <c r="T163" s="207">
        <f t="shared" si="8"/>
        <v>11622416522</v>
      </c>
      <c r="U163" s="198"/>
      <c r="V163" s="208">
        <f>T163/درآمدها!$J$5</f>
        <v>1.5968027704676809E-2</v>
      </c>
    </row>
    <row r="164" spans="1:22" s="141" customFormat="1" ht="42.75" customHeight="1">
      <c r="A164" s="140"/>
      <c r="B164" s="205" t="s">
        <v>435</v>
      </c>
      <c r="C164" s="193"/>
      <c r="D164" s="206">
        <v>0</v>
      </c>
      <c r="E164" s="206"/>
      <c r="F164" s="206">
        <f>VLOOKUP(B164,'درآمد ناشی از تغییر قیمت اوراق '!$A$8:$Q$306,9,0)</f>
        <v>-3459085181</v>
      </c>
      <c r="G164" s="206"/>
      <c r="H164" s="206">
        <v>0</v>
      </c>
      <c r="I164" s="206"/>
      <c r="J164" s="207">
        <f t="shared" si="6"/>
        <v>-3459085181</v>
      </c>
      <c r="K164" s="207"/>
      <c r="L164" s="208">
        <f t="shared" si="7"/>
        <v>-4.3671092919285092E-3</v>
      </c>
      <c r="M164" s="208"/>
      <c r="N164" s="206">
        <v>0</v>
      </c>
      <c r="O164" s="206"/>
      <c r="P164" s="206">
        <f>VLOOKUP(B164,'درآمد ناشی از تغییر قیمت اوراق '!$A$8:$Q$306,17,0)</f>
        <v>-3459085181</v>
      </c>
      <c r="Q164" s="206"/>
      <c r="R164" s="206">
        <v>0</v>
      </c>
      <c r="S164" s="206"/>
      <c r="T164" s="207">
        <f t="shared" si="8"/>
        <v>-3459085181</v>
      </c>
      <c r="U164" s="198"/>
      <c r="V164" s="208">
        <f>T164/درآمدها!$J$5</f>
        <v>-4.7524340483316397E-3</v>
      </c>
    </row>
    <row r="165" spans="1:22" s="141" customFormat="1" ht="42.75" customHeight="1">
      <c r="A165" s="140"/>
      <c r="B165" s="205" t="s">
        <v>113</v>
      </c>
      <c r="C165" s="193"/>
      <c r="D165" s="206">
        <v>0</v>
      </c>
      <c r="E165" s="206"/>
      <c r="F165" s="206">
        <f>VLOOKUP(B165,'درآمد ناشی از تغییر قیمت اوراق '!$A$8:$Q$306,9,0)</f>
        <v>968907323</v>
      </c>
      <c r="G165" s="206"/>
      <c r="H165" s="206">
        <f>VLOOKUP(B165,'درآمد ناشی ازفروش'!$A$8:$Q$289,9,0)</f>
        <v>-16926679</v>
      </c>
      <c r="I165" s="206"/>
      <c r="J165" s="207">
        <f t="shared" si="6"/>
        <v>951980644</v>
      </c>
      <c r="K165" s="207"/>
      <c r="L165" s="208">
        <f t="shared" si="7"/>
        <v>1.2018794850685367E-3</v>
      </c>
      <c r="M165" s="208"/>
      <c r="N165" s="206">
        <v>0</v>
      </c>
      <c r="O165" s="206"/>
      <c r="P165" s="206">
        <f>VLOOKUP(B165,'درآمد ناشی از تغییر قیمت اوراق '!$A$8:$Q$306,17,0)</f>
        <v>-170038056</v>
      </c>
      <c r="Q165" s="206"/>
      <c r="R165" s="206">
        <f>VLOOKUP(B165,'درآمد ناشی ازفروش'!$A$8:$Q$289,17,0)</f>
        <v>-243706927</v>
      </c>
      <c r="S165" s="206"/>
      <c r="T165" s="207">
        <f t="shared" si="8"/>
        <v>-413744983</v>
      </c>
      <c r="U165" s="198"/>
      <c r="V165" s="208">
        <f>T165/درآمدها!$J$5</f>
        <v>-5.6844386352091847E-4</v>
      </c>
    </row>
    <row r="166" spans="1:22" s="141" customFormat="1" ht="42.75" customHeight="1">
      <c r="A166" s="140"/>
      <c r="B166" s="205" t="s">
        <v>92</v>
      </c>
      <c r="C166" s="193"/>
      <c r="D166" s="206">
        <v>0</v>
      </c>
      <c r="E166" s="206"/>
      <c r="F166" s="206">
        <f>VLOOKUP(B166,'درآمد ناشی از تغییر قیمت اوراق '!$A$8:$Q$306,9,0)</f>
        <v>2337771990</v>
      </c>
      <c r="G166" s="206"/>
      <c r="H166" s="206">
        <f>VLOOKUP(B166,'درآمد ناشی ازفروش'!$A$8:$Q$289,9,0)</f>
        <v>1995397</v>
      </c>
      <c r="I166" s="206"/>
      <c r="J166" s="207">
        <f t="shared" si="6"/>
        <v>2339767387</v>
      </c>
      <c r="K166" s="207"/>
      <c r="L166" s="208">
        <f t="shared" si="7"/>
        <v>2.9539659655808247E-3</v>
      </c>
      <c r="M166" s="208"/>
      <c r="N166" s="206">
        <v>0</v>
      </c>
      <c r="O166" s="206"/>
      <c r="P166" s="206">
        <f>VLOOKUP(B166,'درآمد ناشی از تغییر قیمت اوراق '!$A$8:$Q$306,17,0)</f>
        <v>478759323</v>
      </c>
      <c r="Q166" s="206"/>
      <c r="R166" s="206">
        <f>VLOOKUP(B166,'درآمد ناشی ازفروش'!$A$8:$Q$289,17,0)</f>
        <v>-690999304</v>
      </c>
      <c r="S166" s="206"/>
      <c r="T166" s="207">
        <f t="shared" si="8"/>
        <v>-212239981</v>
      </c>
      <c r="U166" s="198"/>
      <c r="V166" s="208">
        <f>T166/درآمدها!$J$5</f>
        <v>-2.915963208023874E-4</v>
      </c>
    </row>
    <row r="167" spans="1:22" s="141" customFormat="1" ht="42.75" customHeight="1">
      <c r="A167" s="140"/>
      <c r="B167" s="205" t="s">
        <v>296</v>
      </c>
      <c r="C167" s="193"/>
      <c r="D167" s="206">
        <f>VLOOKUP(B167,'درآمد سود سهام'!$A$9:$S$129,13,0)</f>
        <v>0</v>
      </c>
      <c r="E167" s="206"/>
      <c r="F167" s="206">
        <f>VLOOKUP(B167,'درآمد ناشی از تغییر قیمت اوراق '!$A$8:$Q$306,9,0)</f>
        <v>1810886560</v>
      </c>
      <c r="G167" s="206"/>
      <c r="H167" s="206">
        <f>VLOOKUP(B167,'درآمد ناشی ازفروش'!$A$8:$Q$289,9,0)</f>
        <v>-26446979</v>
      </c>
      <c r="I167" s="206"/>
      <c r="J167" s="207">
        <f t="shared" si="6"/>
        <v>1784439581</v>
      </c>
      <c r="K167" s="207"/>
      <c r="L167" s="208">
        <f t="shared" si="7"/>
        <v>2.2528623226379333E-3</v>
      </c>
      <c r="M167" s="208"/>
      <c r="N167" s="206">
        <f>VLOOKUP(B167,'درآمد سود سهام'!$A$9:$S$129,19,0)</f>
        <v>11772648182</v>
      </c>
      <c r="O167" s="206"/>
      <c r="P167" s="206">
        <f>VLOOKUP(B167,'درآمد ناشی از تغییر قیمت اوراق '!$A$8:$Q$306,17,0)</f>
        <v>-2655755100</v>
      </c>
      <c r="Q167" s="206"/>
      <c r="R167" s="206">
        <f>VLOOKUP(B167,'درآمد ناشی ازفروش'!$A$8:$Q$289,17,0)</f>
        <v>-3259262140</v>
      </c>
      <c r="S167" s="206"/>
      <c r="T167" s="207">
        <f t="shared" si="8"/>
        <v>5857630942</v>
      </c>
      <c r="U167" s="198"/>
      <c r="V167" s="208">
        <f>T167/درآمدها!$J$5</f>
        <v>8.0477939324043891E-3</v>
      </c>
    </row>
    <row r="168" spans="1:22" s="141" customFormat="1" ht="42.75" customHeight="1">
      <c r="A168" s="140"/>
      <c r="B168" s="205" t="s">
        <v>147</v>
      </c>
      <c r="C168" s="193"/>
      <c r="D168" s="206">
        <f>VLOOKUP(B168,'درآمد سود سهام'!$A$9:$S$129,13,0)</f>
        <v>0</v>
      </c>
      <c r="E168" s="206"/>
      <c r="F168" s="206">
        <f>VLOOKUP(B168,'درآمد ناشی از تغییر قیمت اوراق '!$A$8:$Q$306,9,0)</f>
        <v>1897103043</v>
      </c>
      <c r="G168" s="206"/>
      <c r="H168" s="206">
        <f>VLOOKUP(B168,'درآمد ناشی ازفروش'!$A$8:$Q$289,9,0)</f>
        <v>0</v>
      </c>
      <c r="I168" s="206"/>
      <c r="J168" s="207">
        <f t="shared" si="6"/>
        <v>1897103043</v>
      </c>
      <c r="K168" s="207"/>
      <c r="L168" s="208">
        <f t="shared" si="7"/>
        <v>2.395100407569625E-3</v>
      </c>
      <c r="M168" s="208"/>
      <c r="N168" s="206">
        <f>VLOOKUP(B168,'درآمد سود سهام'!$A$9:$S$129,19,0)</f>
        <v>371359605</v>
      </c>
      <c r="O168" s="206"/>
      <c r="P168" s="206">
        <f>VLOOKUP(B168,'درآمد ناشی از تغییر قیمت اوراق '!$A$8:$Q$306,17,0)</f>
        <v>-3810420641</v>
      </c>
      <c r="Q168" s="206"/>
      <c r="R168" s="206">
        <f>VLOOKUP(B168,'درآمد ناشی ازفروش'!$A$8:$Q$289,17,0)</f>
        <v>-867875998</v>
      </c>
      <c r="S168" s="206"/>
      <c r="T168" s="207">
        <f t="shared" si="8"/>
        <v>-4306937034</v>
      </c>
      <c r="U168" s="198"/>
      <c r="V168" s="208">
        <f>T168/درآمدها!$J$5</f>
        <v>-5.9172969537815163E-3</v>
      </c>
    </row>
    <row r="169" spans="1:22" s="141" customFormat="1" ht="42.75" customHeight="1">
      <c r="A169" s="140"/>
      <c r="B169" s="205" t="s">
        <v>256</v>
      </c>
      <c r="C169" s="193"/>
      <c r="D169" s="206">
        <v>0</v>
      </c>
      <c r="E169" s="206"/>
      <c r="F169" s="206">
        <f>VLOOKUP(B169,'درآمد ناشی از تغییر قیمت اوراق '!$A$8:$Q$306,9,0)</f>
        <v>7188974254</v>
      </c>
      <c r="G169" s="206"/>
      <c r="H169" s="206">
        <f>VLOOKUP(B169,'درآمد ناشی ازفروش'!$A$8:$Q$289,9,0)</f>
        <v>115686946</v>
      </c>
      <c r="I169" s="206"/>
      <c r="J169" s="207">
        <f t="shared" si="6"/>
        <v>7304661200</v>
      </c>
      <c r="K169" s="207"/>
      <c r="L169" s="208">
        <f t="shared" si="7"/>
        <v>9.2221648591167358E-3</v>
      </c>
      <c r="M169" s="208"/>
      <c r="N169" s="206">
        <v>0</v>
      </c>
      <c r="O169" s="206"/>
      <c r="P169" s="206">
        <f>VLOOKUP(B169,'درآمد ناشی از تغییر قیمت اوراق '!$A$8:$Q$306,17,0)</f>
        <v>7511716634</v>
      </c>
      <c r="Q169" s="206"/>
      <c r="R169" s="206">
        <f>VLOOKUP(B169,'درآمد ناشی ازفروش'!$A$8:$Q$289,17,0)</f>
        <v>147762534</v>
      </c>
      <c r="S169" s="206"/>
      <c r="T169" s="207">
        <f t="shared" si="8"/>
        <v>7659479168</v>
      </c>
      <c r="U169" s="198"/>
      <c r="V169" s="208">
        <f>T169/درآمدها!$J$5</f>
        <v>1.0523351604763531E-2</v>
      </c>
    </row>
    <row r="170" spans="1:22" s="141" customFormat="1" ht="42.75" customHeight="1">
      <c r="A170" s="140"/>
      <c r="B170" s="205" t="s">
        <v>313</v>
      </c>
      <c r="C170" s="193"/>
      <c r="D170" s="206">
        <v>0</v>
      </c>
      <c r="E170" s="206"/>
      <c r="F170" s="206">
        <f>VLOOKUP(B170,'درآمد ناشی از تغییر قیمت اوراق '!$A$8:$Q$306,9,0)</f>
        <v>-34986504</v>
      </c>
      <c r="G170" s="206"/>
      <c r="H170" s="206">
        <f>VLOOKUP(B170,'درآمد ناشی ازفروش'!$A$8:$Q$289,9,0)</f>
        <v>0</v>
      </c>
      <c r="I170" s="206"/>
      <c r="J170" s="207">
        <f t="shared" si="6"/>
        <v>-34986504</v>
      </c>
      <c r="K170" s="207"/>
      <c r="L170" s="208">
        <f t="shared" si="7"/>
        <v>-4.4170605439188217E-5</v>
      </c>
      <c r="M170" s="208"/>
      <c r="N170" s="206">
        <v>0</v>
      </c>
      <c r="O170" s="206"/>
      <c r="P170" s="206">
        <f>VLOOKUP(B170,'درآمد ناشی از تغییر قیمت اوراق '!$A$8:$Q$306,17,0)</f>
        <v>-188052458</v>
      </c>
      <c r="Q170" s="206"/>
      <c r="R170" s="206">
        <f>VLOOKUP(B170,'درآمد ناشی ازفروش'!$A$8:$Q$289,17,0)</f>
        <v>-26643799</v>
      </c>
      <c r="S170" s="206"/>
      <c r="T170" s="207">
        <f t="shared" si="8"/>
        <v>-214696257</v>
      </c>
      <c r="U170" s="198"/>
      <c r="V170" s="208">
        <f>T170/درآمدها!$J$5</f>
        <v>-2.9497099621038798E-4</v>
      </c>
    </row>
    <row r="171" spans="1:22" s="141" customFormat="1" ht="42.75" customHeight="1">
      <c r="A171" s="140"/>
      <c r="B171" s="205" t="s">
        <v>316</v>
      </c>
      <c r="C171" s="193"/>
      <c r="D171" s="206">
        <v>0</v>
      </c>
      <c r="E171" s="206"/>
      <c r="F171" s="206">
        <f>VLOOKUP(B171,'درآمد ناشی از تغییر قیمت اوراق '!$A$8:$Q$306,9,0)</f>
        <v>3718439707</v>
      </c>
      <c r="G171" s="206"/>
      <c r="H171" s="206">
        <f>VLOOKUP(B171,'درآمد ناشی ازفروش'!$A$8:$Q$289,9,0)</f>
        <v>237643735</v>
      </c>
      <c r="I171" s="206"/>
      <c r="J171" s="207">
        <f t="shared" si="6"/>
        <v>3956083442</v>
      </c>
      <c r="K171" s="207"/>
      <c r="L171" s="208">
        <f t="shared" si="7"/>
        <v>4.9945716439998584E-3</v>
      </c>
      <c r="M171" s="208"/>
      <c r="N171" s="206">
        <v>0</v>
      </c>
      <c r="O171" s="206"/>
      <c r="P171" s="206">
        <f>VLOOKUP(B171,'درآمد ناشی از تغییر قیمت اوراق '!$A$8:$Q$306,17,0)</f>
        <v>5180816829</v>
      </c>
      <c r="Q171" s="206"/>
      <c r="R171" s="206">
        <f>VLOOKUP(B171,'درآمد ناشی ازفروش'!$A$8:$Q$289,17,0)</f>
        <v>576257352</v>
      </c>
      <c r="S171" s="206"/>
      <c r="T171" s="207">
        <f t="shared" si="8"/>
        <v>5757074181</v>
      </c>
      <c r="U171" s="198"/>
      <c r="V171" s="208">
        <f>T171/درآمدها!$J$5</f>
        <v>7.9096390880567299E-3</v>
      </c>
    </row>
    <row r="172" spans="1:22" s="141" customFormat="1" ht="42.75" customHeight="1">
      <c r="A172" s="140"/>
      <c r="B172" s="205" t="s">
        <v>177</v>
      </c>
      <c r="C172" s="193"/>
      <c r="D172" s="206">
        <f>VLOOKUP(B172,'درآمد سود سهام'!$A$9:$S$129,13,0)</f>
        <v>0</v>
      </c>
      <c r="E172" s="206"/>
      <c r="F172" s="206">
        <f>VLOOKUP(B172,'درآمد ناشی از تغییر قیمت اوراق '!$A$8:$Q$306,9,0)</f>
        <v>3666933245</v>
      </c>
      <c r="G172" s="206"/>
      <c r="H172" s="206">
        <f>VLOOKUP(B172,'درآمد ناشی ازفروش'!$A$8:$Q$289,9,0)</f>
        <v>17163651</v>
      </c>
      <c r="I172" s="206"/>
      <c r="J172" s="207">
        <f t="shared" si="6"/>
        <v>3684096896</v>
      </c>
      <c r="K172" s="207"/>
      <c r="L172" s="208">
        <f t="shared" si="7"/>
        <v>4.6511875091307785E-3</v>
      </c>
      <c r="M172" s="208"/>
      <c r="N172" s="206">
        <f>VLOOKUP(B172,'درآمد سود سهام'!$A$9:$S$129,19,0)</f>
        <v>1420605110</v>
      </c>
      <c r="O172" s="206"/>
      <c r="P172" s="206">
        <f>VLOOKUP(B172,'درآمد ناشی از تغییر قیمت اوراق '!$A$8:$Q$306,17,0)</f>
        <v>1167483729</v>
      </c>
      <c r="Q172" s="206"/>
      <c r="R172" s="206">
        <f>VLOOKUP(B172,'درآمد ناشی ازفروش'!$A$8:$Q$289,17,0)</f>
        <v>-726990027</v>
      </c>
      <c r="S172" s="206"/>
      <c r="T172" s="207">
        <f t="shared" si="8"/>
        <v>1861098812</v>
      </c>
      <c r="U172" s="198"/>
      <c r="V172" s="208">
        <f>T172/درآمدها!$J$5</f>
        <v>2.5569619996757072E-3</v>
      </c>
    </row>
    <row r="173" spans="1:22" s="141" customFormat="1" ht="42.75" customHeight="1">
      <c r="A173" s="140"/>
      <c r="B173" s="205" t="s">
        <v>155</v>
      </c>
      <c r="C173" s="193"/>
      <c r="D173" s="206">
        <v>0</v>
      </c>
      <c r="E173" s="206"/>
      <c r="F173" s="206">
        <f>VLOOKUP(B173,'درآمد ناشی از تغییر قیمت اوراق '!$A$8:$Q$306,9,0)</f>
        <v>12193356540</v>
      </c>
      <c r="G173" s="206"/>
      <c r="H173" s="206">
        <f>VLOOKUP(B173,'درآمد ناشی ازفروش'!$A$8:$Q$289,9,0)</f>
        <v>0</v>
      </c>
      <c r="I173" s="206"/>
      <c r="J173" s="207">
        <f t="shared" si="6"/>
        <v>12193356540</v>
      </c>
      <c r="K173" s="207"/>
      <c r="L173" s="208">
        <f t="shared" si="7"/>
        <v>1.539416286656378E-2</v>
      </c>
      <c r="M173" s="208"/>
      <c r="N173" s="206">
        <v>0</v>
      </c>
      <c r="O173" s="206"/>
      <c r="P173" s="206">
        <f>VLOOKUP(B173,'درآمد ناشی از تغییر قیمت اوراق '!$A$8:$Q$306,17,0)</f>
        <v>-4808647652</v>
      </c>
      <c r="Q173" s="206"/>
      <c r="R173" s="206">
        <f>VLOOKUP(B173,'درآمد ناشی ازفروش'!$A$8:$Q$289,17,0)</f>
        <v>-1921098317</v>
      </c>
      <c r="S173" s="206"/>
      <c r="T173" s="207">
        <f t="shared" si="8"/>
        <v>-6729745969</v>
      </c>
      <c r="U173" s="198"/>
      <c r="V173" s="208">
        <f>T173/درآمدها!$J$5</f>
        <v>-9.245991990995784E-3</v>
      </c>
    </row>
    <row r="174" spans="1:22" s="141" customFormat="1" ht="42.75" customHeight="1">
      <c r="A174" s="140"/>
      <c r="B174" s="205" t="s">
        <v>82</v>
      </c>
      <c r="C174" s="193"/>
      <c r="D174" s="206">
        <f>VLOOKUP(B174,'درآمد سود سهام'!$A$9:$S$129,13,0)</f>
        <v>0</v>
      </c>
      <c r="E174" s="206"/>
      <c r="F174" s="206">
        <f>VLOOKUP(B174,'درآمد ناشی از تغییر قیمت اوراق '!$A$8:$Q$306,9,0)</f>
        <v>12794197309</v>
      </c>
      <c r="G174" s="206"/>
      <c r="H174" s="206">
        <f>VLOOKUP(B174,'درآمد ناشی ازفروش'!$A$8:$Q$289,9,0)</f>
        <v>1027070415</v>
      </c>
      <c r="I174" s="206"/>
      <c r="J174" s="207">
        <f t="shared" si="6"/>
        <v>13821267724</v>
      </c>
      <c r="K174" s="207"/>
      <c r="L174" s="208">
        <f t="shared" si="7"/>
        <v>1.744940744311552E-2</v>
      </c>
      <c r="M174" s="208"/>
      <c r="N174" s="206">
        <f>VLOOKUP(B174,'درآمد سود سهام'!$A$9:$S$129,19,0)</f>
        <v>4695684390</v>
      </c>
      <c r="O174" s="206"/>
      <c r="P174" s="206">
        <f>VLOOKUP(B174,'درآمد ناشی از تغییر قیمت اوراق '!$A$8:$Q$306,17,0)</f>
        <v>10915048453</v>
      </c>
      <c r="Q174" s="206"/>
      <c r="R174" s="206">
        <f>VLOOKUP(B174,'درآمد ناشی ازفروش'!$A$8:$Q$289,17,0)</f>
        <v>1066604119</v>
      </c>
      <c r="S174" s="206"/>
      <c r="T174" s="207">
        <f t="shared" si="8"/>
        <v>16677336962</v>
      </c>
      <c r="U174" s="198"/>
      <c r="V174" s="208">
        <f>T174/درآمدها!$J$5</f>
        <v>2.2912978393551896E-2</v>
      </c>
    </row>
    <row r="175" spans="1:22" s="141" customFormat="1" ht="42.75" customHeight="1">
      <c r="A175" s="140"/>
      <c r="B175" s="205" t="s">
        <v>367</v>
      </c>
      <c r="C175" s="193"/>
      <c r="D175" s="206">
        <v>0</v>
      </c>
      <c r="E175" s="206"/>
      <c r="F175" s="206">
        <f>VLOOKUP(B175,'درآمد ناشی از تغییر قیمت اوراق '!$A$8:$Q$306,9,0)</f>
        <v>4273009352</v>
      </c>
      <c r="G175" s="206"/>
      <c r="H175" s="206">
        <f>VLOOKUP(B175,'درآمد ناشی ازفروش'!$A$8:$Q$289,9,0)</f>
        <v>0</v>
      </c>
      <c r="I175" s="206"/>
      <c r="J175" s="207">
        <f t="shared" si="6"/>
        <v>4273009352</v>
      </c>
      <c r="K175" s="207"/>
      <c r="L175" s="208">
        <f t="shared" si="7"/>
        <v>5.3946919110624287E-3</v>
      </c>
      <c r="M175" s="208"/>
      <c r="N175" s="206">
        <v>0</v>
      </c>
      <c r="O175" s="206"/>
      <c r="P175" s="206">
        <f>VLOOKUP(B175,'درآمد ناشی از تغییر قیمت اوراق '!$A$8:$Q$306,17,0)</f>
        <v>-1507690001</v>
      </c>
      <c r="Q175" s="206"/>
      <c r="R175" s="206">
        <f>VLOOKUP(B175,'درآمد ناشی ازفروش'!$A$8:$Q$289,17,0)</f>
        <v>-529247753</v>
      </c>
      <c r="S175" s="206"/>
      <c r="T175" s="207">
        <f t="shared" si="8"/>
        <v>-2036937754</v>
      </c>
      <c r="U175" s="198"/>
      <c r="V175" s="208">
        <f>T175/درآمدها!$J$5</f>
        <v>-2.7985469654272089E-3</v>
      </c>
    </row>
    <row r="176" spans="1:22" s="141" customFormat="1" ht="42.75" customHeight="1">
      <c r="A176" s="140"/>
      <c r="B176" s="205" t="s">
        <v>231</v>
      </c>
      <c r="C176" s="193"/>
      <c r="D176" s="206">
        <v>0</v>
      </c>
      <c r="E176" s="206"/>
      <c r="F176" s="206">
        <f>VLOOKUP(B176,'درآمد ناشی از تغییر قیمت اوراق '!$A$8:$Q$306,9,0)</f>
        <v>2276706192</v>
      </c>
      <c r="G176" s="206"/>
      <c r="H176" s="206">
        <f>VLOOKUP(B176,'درآمد ناشی ازفروش'!$A$8:$Q$289,9,0)</f>
        <v>170165308</v>
      </c>
      <c r="I176" s="206"/>
      <c r="J176" s="207">
        <f t="shared" si="6"/>
        <v>2446871500</v>
      </c>
      <c r="K176" s="207"/>
      <c r="L176" s="208">
        <f t="shared" si="7"/>
        <v>3.0891853494963263E-3</v>
      </c>
      <c r="M176" s="208"/>
      <c r="N176" s="206">
        <v>0</v>
      </c>
      <c r="O176" s="206"/>
      <c r="P176" s="206">
        <f>VLOOKUP(B176,'درآمد ناشی از تغییر قیمت اوراق '!$A$8:$Q$306,17,0)</f>
        <v>5364759964</v>
      </c>
      <c r="Q176" s="206"/>
      <c r="R176" s="206">
        <f>VLOOKUP(B176,'درآمد ناشی ازفروش'!$A$8:$Q$289,17,0)</f>
        <v>873060866</v>
      </c>
      <c r="S176" s="206"/>
      <c r="T176" s="207">
        <f t="shared" si="8"/>
        <v>6237820830</v>
      </c>
      <c r="U176" s="198"/>
      <c r="V176" s="208">
        <f>T176/درآمدها!$J$5</f>
        <v>8.5701364808004506E-3</v>
      </c>
    </row>
    <row r="177" spans="1:22" s="141" customFormat="1" ht="42.75" customHeight="1">
      <c r="A177" s="140"/>
      <c r="B177" s="205" t="s">
        <v>183</v>
      </c>
      <c r="C177" s="193"/>
      <c r="D177" s="206">
        <f>VLOOKUP(B177,'درآمد سود سهام'!$A$9:$S$129,13,0)</f>
        <v>0</v>
      </c>
      <c r="E177" s="206"/>
      <c r="F177" s="206">
        <f>VLOOKUP(B177,'درآمد ناشی از تغییر قیمت اوراق '!$A$8:$Q$306,9,0)</f>
        <v>1017479040</v>
      </c>
      <c r="G177" s="206"/>
      <c r="H177" s="206">
        <f>VLOOKUP(B177,'درآمد ناشی ازفروش'!$A$8:$Q$289,9,0)</f>
        <v>1689837103</v>
      </c>
      <c r="I177" s="206"/>
      <c r="J177" s="207">
        <f t="shared" si="6"/>
        <v>2707316143</v>
      </c>
      <c r="K177" s="207"/>
      <c r="L177" s="208">
        <f t="shared" si="7"/>
        <v>3.4179977842769844E-3</v>
      </c>
      <c r="M177" s="208"/>
      <c r="N177" s="206">
        <f>VLOOKUP(B177,'درآمد سود سهام'!$A$9:$S$129,19,0)</f>
        <v>1334814490</v>
      </c>
      <c r="O177" s="206"/>
      <c r="P177" s="206">
        <f>VLOOKUP(B177,'درآمد ناشی از تغییر قیمت اوراق '!$A$8:$Q$306,17,0)</f>
        <v>2719877156</v>
      </c>
      <c r="Q177" s="206"/>
      <c r="R177" s="206">
        <f>VLOOKUP(B177,'درآمد ناشی ازفروش'!$A$8:$Q$289,17,0)</f>
        <v>2874709738</v>
      </c>
      <c r="S177" s="206"/>
      <c r="T177" s="207">
        <f t="shared" si="8"/>
        <v>6929401384</v>
      </c>
      <c r="U177" s="198"/>
      <c r="V177" s="208">
        <f>T177/درآمدها!$J$5</f>
        <v>9.5202983877828908E-3</v>
      </c>
    </row>
    <row r="178" spans="1:22" s="141" customFormat="1" ht="42.75" customHeight="1">
      <c r="A178" s="140"/>
      <c r="B178" s="205" t="s">
        <v>176</v>
      </c>
      <c r="C178" s="193"/>
      <c r="D178" s="206">
        <f>VLOOKUP(B178,'درآمد سود سهام'!$A$9:$S$129,13,0)</f>
        <v>0</v>
      </c>
      <c r="E178" s="206"/>
      <c r="F178" s="206">
        <f>VLOOKUP(B178,'درآمد ناشی از تغییر قیمت اوراق '!$A$8:$Q$306,9,0)</f>
        <v>-5999657543</v>
      </c>
      <c r="G178" s="206"/>
      <c r="H178" s="206">
        <f>VLOOKUP(B178,'درآمد ناشی ازفروش'!$A$8:$Q$289,9,0)</f>
        <v>0</v>
      </c>
      <c r="I178" s="206"/>
      <c r="J178" s="207">
        <f t="shared" si="6"/>
        <v>-5999657543</v>
      </c>
      <c r="K178" s="207"/>
      <c r="L178" s="208">
        <f t="shared" si="7"/>
        <v>-7.5745923657334381E-3</v>
      </c>
      <c r="M178" s="208"/>
      <c r="N178" s="206">
        <f>VLOOKUP(B178,'درآمد سود سهام'!$A$9:$S$129,19,0)</f>
        <v>3901</v>
      </c>
      <c r="O178" s="206"/>
      <c r="P178" s="206">
        <f>VLOOKUP(B178,'درآمد ناشی از تغییر قیمت اوراق '!$A$8:$Q$306,17,0)</f>
        <v>7547956267</v>
      </c>
      <c r="Q178" s="206"/>
      <c r="R178" s="206">
        <f>VLOOKUP(B178,'درآمد ناشی ازفروش'!$A$8:$Q$289,17,0)</f>
        <v>631314319</v>
      </c>
      <c r="S178" s="206"/>
      <c r="T178" s="207">
        <f t="shared" si="8"/>
        <v>8179274487</v>
      </c>
      <c r="U178" s="198"/>
      <c r="V178" s="208">
        <f>T178/درآمدها!$J$5</f>
        <v>1.123749793043015E-2</v>
      </c>
    </row>
    <row r="179" spans="1:22" s="141" customFormat="1" ht="42.75" customHeight="1">
      <c r="A179" s="140"/>
      <c r="B179" s="205" t="s">
        <v>93</v>
      </c>
      <c r="C179" s="193"/>
      <c r="D179" s="206">
        <f>VLOOKUP(B179,'درآمد سود سهام'!$A$9:$S$129,13,0)</f>
        <v>0</v>
      </c>
      <c r="E179" s="206"/>
      <c r="F179" s="206">
        <f>VLOOKUP(B179,'درآمد ناشی از تغییر قیمت اوراق '!$A$8:$Q$306,9,0)</f>
        <v>2393843675</v>
      </c>
      <c r="G179" s="206"/>
      <c r="H179" s="206">
        <f>VLOOKUP(B179,'درآمد ناشی ازفروش'!$A$8:$Q$289,9,0)</f>
        <v>0</v>
      </c>
      <c r="I179" s="206"/>
      <c r="J179" s="207">
        <f t="shared" si="6"/>
        <v>2393843675</v>
      </c>
      <c r="K179" s="207"/>
      <c r="L179" s="208">
        <f t="shared" si="7"/>
        <v>3.0222375019670813E-3</v>
      </c>
      <c r="M179" s="208"/>
      <c r="N179" s="206">
        <f>VLOOKUP(B179,'درآمد سود سهام'!$A$9:$S$129,19,0)</f>
        <v>18599340758</v>
      </c>
      <c r="O179" s="206"/>
      <c r="P179" s="206">
        <f>VLOOKUP(B179,'درآمد ناشی از تغییر قیمت اوراق '!$A$8:$Q$306,17,0)</f>
        <v>1649092310</v>
      </c>
      <c r="Q179" s="206"/>
      <c r="R179" s="206">
        <f>VLOOKUP(B179,'درآمد ناشی ازفروش'!$A$8:$Q$289,17,0)</f>
        <v>-273808786</v>
      </c>
      <c r="S179" s="206"/>
      <c r="T179" s="207">
        <f t="shared" si="8"/>
        <v>19974624282</v>
      </c>
      <c r="U179" s="198"/>
      <c r="V179" s="208">
        <f>T179/درآمدها!$J$5</f>
        <v>2.7443118504808146E-2</v>
      </c>
    </row>
    <row r="180" spans="1:22" s="141" customFormat="1" ht="42.75" customHeight="1">
      <c r="A180" s="140"/>
      <c r="B180" s="205" t="s">
        <v>125</v>
      </c>
      <c r="C180" s="193"/>
      <c r="D180" s="206">
        <v>0</v>
      </c>
      <c r="E180" s="206"/>
      <c r="F180" s="206">
        <f>VLOOKUP(B180,'درآمد ناشی از تغییر قیمت اوراق '!$A$8:$Q$306,9,0)</f>
        <v>3113402819</v>
      </c>
      <c r="G180" s="206"/>
      <c r="H180" s="206">
        <f>VLOOKUP(B180,'درآمد ناشی ازفروش'!$A$8:$Q$289,9,0)</f>
        <v>0</v>
      </c>
      <c r="I180" s="206"/>
      <c r="J180" s="207">
        <f t="shared" si="6"/>
        <v>3113402819</v>
      </c>
      <c r="K180" s="207"/>
      <c r="L180" s="208">
        <f t="shared" si="7"/>
        <v>3.9306838857436372E-3</v>
      </c>
      <c r="M180" s="208"/>
      <c r="N180" s="206">
        <v>0</v>
      </c>
      <c r="O180" s="206"/>
      <c r="P180" s="206">
        <f>VLOOKUP(B180,'درآمد ناشی از تغییر قیمت اوراق '!$A$8:$Q$306,17,0)</f>
        <v>-4811622538</v>
      </c>
      <c r="Q180" s="206"/>
      <c r="R180" s="206">
        <f>VLOOKUP(B180,'درآمد ناشی ازفروش'!$A$8:$Q$289,17,0)</f>
        <v>-726617219</v>
      </c>
      <c r="S180" s="206"/>
      <c r="T180" s="207">
        <f t="shared" si="8"/>
        <v>-5538239757</v>
      </c>
      <c r="U180" s="198"/>
      <c r="V180" s="208">
        <f>T180/درآمدها!$J$5</f>
        <v>-7.6089826678919087E-3</v>
      </c>
    </row>
    <row r="181" spans="1:22" s="141" customFormat="1" ht="42.75" customHeight="1">
      <c r="A181" s="140"/>
      <c r="B181" s="205" t="s">
        <v>215</v>
      </c>
      <c r="C181" s="193"/>
      <c r="D181" s="206">
        <f>VLOOKUP(B181,'درآمد سود سهام'!$A$9:$S$129,13,0)</f>
        <v>0</v>
      </c>
      <c r="E181" s="206"/>
      <c r="F181" s="206">
        <f>VLOOKUP(B181,'درآمد ناشی از تغییر قیمت اوراق '!$A$8:$Q$306,9,0)</f>
        <v>2737938462</v>
      </c>
      <c r="G181" s="206"/>
      <c r="H181" s="206">
        <f>VLOOKUP(B181,'درآمد ناشی ازفروش'!$A$8:$Q$289,9,0)</f>
        <v>0</v>
      </c>
      <c r="I181" s="206"/>
      <c r="J181" s="207">
        <f t="shared" si="6"/>
        <v>2737938462</v>
      </c>
      <c r="K181" s="207"/>
      <c r="L181" s="208">
        <f t="shared" si="7"/>
        <v>3.4566585881738803E-3</v>
      </c>
      <c r="M181" s="208"/>
      <c r="N181" s="206">
        <f>VLOOKUP(B181,'درآمد سود سهام'!$A$9:$S$129,19,0)</f>
        <v>45405574</v>
      </c>
      <c r="O181" s="206"/>
      <c r="P181" s="206">
        <f>VLOOKUP(B181,'درآمد ناشی از تغییر قیمت اوراق '!$A$8:$Q$306,17,0)</f>
        <v>74753858</v>
      </c>
      <c r="Q181" s="206"/>
      <c r="R181" s="206">
        <f>VLOOKUP(B181,'درآمد ناشی ازفروش'!$A$8:$Q$289,17,0)</f>
        <v>-54878278</v>
      </c>
      <c r="S181" s="206"/>
      <c r="T181" s="207">
        <f t="shared" si="8"/>
        <v>65281154</v>
      </c>
      <c r="U181" s="198"/>
      <c r="V181" s="208">
        <f>T181/درآمدها!$J$5</f>
        <v>8.9689719318878267E-5</v>
      </c>
    </row>
    <row r="182" spans="1:22" s="141" customFormat="1" ht="42.75" customHeight="1">
      <c r="A182" s="140"/>
      <c r="B182" s="205" t="s">
        <v>369</v>
      </c>
      <c r="C182" s="193"/>
      <c r="D182" s="206">
        <v>0</v>
      </c>
      <c r="E182" s="206"/>
      <c r="F182" s="206">
        <f>VLOOKUP(B182,'درآمد ناشی از تغییر قیمت اوراق '!$A$8:$Q$306,9,0)</f>
        <v>1730765569</v>
      </c>
      <c r="G182" s="206"/>
      <c r="H182" s="206">
        <f>VLOOKUP(B182,'درآمد ناشی ازفروش'!$A$8:$Q$289,9,0)</f>
        <v>-118758115</v>
      </c>
      <c r="I182" s="206"/>
      <c r="J182" s="207">
        <f t="shared" si="6"/>
        <v>1612007454</v>
      </c>
      <c r="K182" s="207"/>
      <c r="L182" s="208">
        <f t="shared" si="7"/>
        <v>2.035166051905739E-3</v>
      </c>
      <c r="M182" s="208"/>
      <c r="N182" s="206">
        <v>0</v>
      </c>
      <c r="O182" s="206"/>
      <c r="P182" s="206">
        <f>VLOOKUP(B182,'درآمد ناشی از تغییر قیمت اوراق '!$A$8:$Q$306,17,0)</f>
        <v>-1984778164</v>
      </c>
      <c r="Q182" s="206"/>
      <c r="R182" s="206">
        <f>VLOOKUP(B182,'درآمد ناشی ازفروش'!$A$8:$Q$289,17,0)</f>
        <v>-268789077</v>
      </c>
      <c r="S182" s="206"/>
      <c r="T182" s="207">
        <f t="shared" si="8"/>
        <v>-2253567241</v>
      </c>
      <c r="U182" s="198"/>
      <c r="V182" s="208">
        <f>T182/درآمدها!$J$5</f>
        <v>-3.0961740246122009E-3</v>
      </c>
    </row>
    <row r="183" spans="1:22" s="141" customFormat="1" ht="42.75" customHeight="1">
      <c r="A183" s="140"/>
      <c r="B183" s="205" t="s">
        <v>167</v>
      </c>
      <c r="C183" s="193"/>
      <c r="D183" s="206">
        <v>0</v>
      </c>
      <c r="E183" s="206"/>
      <c r="F183" s="206">
        <f>VLOOKUP(B183,'درآمد ناشی از تغییر قیمت اوراق '!$A$8:$Q$306,9,0)</f>
        <v>1457443302</v>
      </c>
      <c r="G183" s="206"/>
      <c r="H183" s="206">
        <f>VLOOKUP(B183,'درآمد ناشی ازفروش'!$A$8:$Q$289,9,0)</f>
        <v>42602416</v>
      </c>
      <c r="I183" s="206"/>
      <c r="J183" s="207">
        <f t="shared" si="6"/>
        <v>1500045718</v>
      </c>
      <c r="K183" s="207"/>
      <c r="L183" s="208">
        <f t="shared" si="7"/>
        <v>1.8938138989400537E-3</v>
      </c>
      <c r="M183" s="208"/>
      <c r="N183" s="206">
        <v>0</v>
      </c>
      <c r="O183" s="206"/>
      <c r="P183" s="206">
        <f>VLOOKUP(B183,'درآمد ناشی از تغییر قیمت اوراق '!$A$8:$Q$306,17,0)</f>
        <v>1556814455</v>
      </c>
      <c r="Q183" s="206"/>
      <c r="R183" s="206">
        <f>VLOOKUP(B183,'درآمد ناشی ازفروش'!$A$8:$Q$289,17,0)</f>
        <v>159759662</v>
      </c>
      <c r="S183" s="206"/>
      <c r="T183" s="207">
        <f t="shared" si="8"/>
        <v>1716574117</v>
      </c>
      <c r="U183" s="198"/>
      <c r="V183" s="208">
        <f>T183/درآمدها!$J$5</f>
        <v>2.3583996499783274E-3</v>
      </c>
    </row>
    <row r="184" spans="1:22" s="141" customFormat="1" ht="42.75" customHeight="1">
      <c r="A184" s="140"/>
      <c r="B184" s="205" t="s">
        <v>428</v>
      </c>
      <c r="C184" s="193"/>
      <c r="D184" s="206">
        <v>0</v>
      </c>
      <c r="E184" s="206"/>
      <c r="F184" s="206">
        <f>VLOOKUP(B184,'درآمد ناشی از تغییر قیمت اوراق '!$A$8:$Q$306,9,0)</f>
        <v>-434270468</v>
      </c>
      <c r="G184" s="206"/>
      <c r="H184" s="206">
        <f>VLOOKUP(B184,'درآمد ناشی ازفروش'!$A$8:$Q$289,9,0)</f>
        <v>6819918</v>
      </c>
      <c r="I184" s="206"/>
      <c r="J184" s="207">
        <f t="shared" si="6"/>
        <v>-427450550</v>
      </c>
      <c r="K184" s="207"/>
      <c r="L184" s="208">
        <f t="shared" si="7"/>
        <v>-5.3965808040763361E-4</v>
      </c>
      <c r="M184" s="208"/>
      <c r="N184" s="206">
        <v>0</v>
      </c>
      <c r="O184" s="206"/>
      <c r="P184" s="206">
        <f>VLOOKUP(B184,'درآمد ناشی از تغییر قیمت اوراق '!$A$8:$Q$306,17,0)</f>
        <v>-434270468</v>
      </c>
      <c r="Q184" s="206"/>
      <c r="R184" s="206">
        <f>VLOOKUP(B184,'درآمد ناشی ازفروش'!$A$8:$Q$289,17,0)</f>
        <v>6819918</v>
      </c>
      <c r="S184" s="206"/>
      <c r="T184" s="207">
        <f t="shared" si="8"/>
        <v>-427450550</v>
      </c>
      <c r="U184" s="198"/>
      <c r="V184" s="208">
        <f>T184/درآمدها!$J$5</f>
        <v>-5.8727392981135316E-4</v>
      </c>
    </row>
    <row r="185" spans="1:22" s="141" customFormat="1" ht="42.75" customHeight="1">
      <c r="A185" s="140"/>
      <c r="B185" s="205" t="s">
        <v>193</v>
      </c>
      <c r="C185" s="193"/>
      <c r="D185" s="206">
        <f>VLOOKUP(B185,'درآمد سود سهام'!$A$9:$S$129,13,0)</f>
        <v>0</v>
      </c>
      <c r="E185" s="206"/>
      <c r="F185" s="206">
        <f>VLOOKUP(B185,'درآمد ناشی از تغییر قیمت اوراق '!$A$8:$Q$306,9,0)</f>
        <v>2844615459</v>
      </c>
      <c r="G185" s="206"/>
      <c r="H185" s="206">
        <f>VLOOKUP(B185,'درآمد ناشی ازفروش'!$A$8:$Q$289,9,0)</f>
        <v>0</v>
      </c>
      <c r="I185" s="206"/>
      <c r="J185" s="207">
        <f t="shared" si="6"/>
        <v>2844615459</v>
      </c>
      <c r="K185" s="207"/>
      <c r="L185" s="208">
        <f t="shared" si="7"/>
        <v>3.5913387363797275E-3</v>
      </c>
      <c r="M185" s="208"/>
      <c r="N185" s="206">
        <f>VLOOKUP(B185,'درآمد سود سهام'!$A$9:$S$129,19,0)</f>
        <v>1042059156</v>
      </c>
      <c r="O185" s="206"/>
      <c r="P185" s="206">
        <f>VLOOKUP(B185,'درآمد ناشی از تغییر قیمت اوراق '!$A$8:$Q$306,17,0)</f>
        <v>-1258434692</v>
      </c>
      <c r="Q185" s="206"/>
      <c r="R185" s="206">
        <f>VLOOKUP(B185,'درآمد ناشی ازفروش'!$A$8:$Q$289,17,0)</f>
        <v>-136412408</v>
      </c>
      <c r="S185" s="206"/>
      <c r="T185" s="207">
        <f t="shared" si="8"/>
        <v>-352787944</v>
      </c>
      <c r="U185" s="198"/>
      <c r="V185" s="208">
        <f>T185/درآمدها!$J$5</f>
        <v>-4.8469504194800453E-4</v>
      </c>
    </row>
    <row r="186" spans="1:22" s="141" customFormat="1" ht="42.75" customHeight="1">
      <c r="A186" s="140"/>
      <c r="B186" s="205" t="s">
        <v>425</v>
      </c>
      <c r="C186" s="193"/>
      <c r="D186" s="206">
        <v>0</v>
      </c>
      <c r="E186" s="206"/>
      <c r="F186" s="206">
        <f>VLOOKUP(B186,'درآمد ناشی از تغییر قیمت اوراق '!$A$8:$Q$306,9,0)</f>
        <v>2755017820</v>
      </c>
      <c r="G186" s="206"/>
      <c r="H186" s="206">
        <v>0</v>
      </c>
      <c r="I186" s="206"/>
      <c r="J186" s="207">
        <f t="shared" si="6"/>
        <v>2755017820</v>
      </c>
      <c r="K186" s="207"/>
      <c r="L186" s="208">
        <f t="shared" si="7"/>
        <v>3.4782213480132928E-3</v>
      </c>
      <c r="M186" s="208"/>
      <c r="N186" s="206">
        <v>0</v>
      </c>
      <c r="O186" s="206"/>
      <c r="P186" s="206">
        <f>VLOOKUP(B186,'درآمد ناشی از تغییر قیمت اوراق '!$A$8:$Q$306,17,0)</f>
        <v>2755017820</v>
      </c>
      <c r="Q186" s="206"/>
      <c r="R186" s="206">
        <v>0</v>
      </c>
      <c r="S186" s="206"/>
      <c r="T186" s="207">
        <f t="shared" si="8"/>
        <v>2755017820</v>
      </c>
      <c r="U186" s="198"/>
      <c r="V186" s="208">
        <f>T186/درآمدها!$J$5</f>
        <v>3.7851165283369205E-3</v>
      </c>
    </row>
    <row r="187" spans="1:22" s="141" customFormat="1" ht="42.75" customHeight="1">
      <c r="A187" s="140"/>
      <c r="B187" s="205" t="s">
        <v>295</v>
      </c>
      <c r="C187" s="193"/>
      <c r="D187" s="206">
        <v>0</v>
      </c>
      <c r="E187" s="206"/>
      <c r="F187" s="206">
        <f>VLOOKUP(B187,'درآمد ناشی از تغییر قیمت اوراق '!$A$8:$Q$306,9,0)</f>
        <v>218990339</v>
      </c>
      <c r="G187" s="206"/>
      <c r="H187" s="206">
        <f>VLOOKUP(B187,'درآمد ناشی ازفروش'!$A$8:$Q$289,9,0)</f>
        <v>67585394</v>
      </c>
      <c r="I187" s="206"/>
      <c r="J187" s="207">
        <f t="shared" si="6"/>
        <v>286575733</v>
      </c>
      <c r="K187" s="207"/>
      <c r="L187" s="208">
        <f t="shared" si="7"/>
        <v>3.6180304356185888E-4</v>
      </c>
      <c r="M187" s="208"/>
      <c r="N187" s="206">
        <v>0</v>
      </c>
      <c r="O187" s="206"/>
      <c r="P187" s="206">
        <f>VLOOKUP(B187,'درآمد ناشی از تغییر قیمت اوراق '!$A$8:$Q$306,17,0)</f>
        <v>1673642128</v>
      </c>
      <c r="Q187" s="206"/>
      <c r="R187" s="206">
        <f>VLOOKUP(B187,'درآمد ناشی ازفروش'!$A$8:$Q$289,17,0)</f>
        <v>624699257</v>
      </c>
      <c r="S187" s="206"/>
      <c r="T187" s="207">
        <f t="shared" si="8"/>
        <v>2298341385</v>
      </c>
      <c r="U187" s="198"/>
      <c r="V187" s="208">
        <f>T187/درآمدها!$J$5</f>
        <v>3.1576891811626357E-3</v>
      </c>
    </row>
    <row r="188" spans="1:22" s="141" customFormat="1" ht="42.75" customHeight="1">
      <c r="A188" s="140"/>
      <c r="B188" s="205" t="s">
        <v>97</v>
      </c>
      <c r="C188" s="193"/>
      <c r="D188" s="206">
        <v>0</v>
      </c>
      <c r="E188" s="206"/>
      <c r="F188" s="206">
        <f>VLOOKUP(B188,'درآمد ناشی از تغییر قیمت اوراق '!$A$8:$Q$306,9,0)</f>
        <v>571385267</v>
      </c>
      <c r="G188" s="206"/>
      <c r="H188" s="206">
        <f>VLOOKUP(B188,'درآمد ناشی ازفروش'!$A$8:$Q$289,9,0)</f>
        <v>0</v>
      </c>
      <c r="I188" s="206"/>
      <c r="J188" s="207">
        <f t="shared" si="6"/>
        <v>571385267</v>
      </c>
      <c r="K188" s="207"/>
      <c r="L188" s="208">
        <f t="shared" si="7"/>
        <v>7.2137625360974077E-4</v>
      </c>
      <c r="M188" s="208"/>
      <c r="N188" s="206">
        <v>0</v>
      </c>
      <c r="O188" s="206"/>
      <c r="P188" s="206">
        <f>VLOOKUP(B188,'درآمد ناشی از تغییر قیمت اوراق '!$A$8:$Q$306,17,0)</f>
        <v>-3277062565</v>
      </c>
      <c r="Q188" s="206"/>
      <c r="R188" s="206">
        <f>VLOOKUP(B188,'درآمد ناشی ازفروش'!$A$8:$Q$289,17,0)</f>
        <v>-1190740275</v>
      </c>
      <c r="S188" s="206"/>
      <c r="T188" s="207">
        <f t="shared" si="8"/>
        <v>-4467802840</v>
      </c>
      <c r="U188" s="198"/>
      <c r="V188" s="208">
        <f>T188/درآمدها!$J$5</f>
        <v>-6.1383103413228139E-3</v>
      </c>
    </row>
    <row r="189" spans="1:22" s="141" customFormat="1" ht="42.75" customHeight="1">
      <c r="A189" s="140"/>
      <c r="B189" s="205" t="s">
        <v>247</v>
      </c>
      <c r="C189" s="193"/>
      <c r="D189" s="206">
        <f>VLOOKUP(B189,'درآمد سود سهام'!$A$9:$S$129,13,0)</f>
        <v>0</v>
      </c>
      <c r="E189" s="206"/>
      <c r="F189" s="206">
        <f>VLOOKUP(B189,'درآمد ناشی از تغییر قیمت اوراق '!$A$8:$Q$306,9,0)</f>
        <v>2311070145</v>
      </c>
      <c r="G189" s="206"/>
      <c r="H189" s="206">
        <f>VLOOKUP(B189,'درآمد ناشی ازفروش'!$A$8:$Q$289,9,0)</f>
        <v>-36832406</v>
      </c>
      <c r="I189" s="206"/>
      <c r="J189" s="207">
        <f t="shared" si="6"/>
        <v>2274237739</v>
      </c>
      <c r="K189" s="207"/>
      <c r="L189" s="208">
        <f t="shared" si="7"/>
        <v>2.8712345150084303E-3</v>
      </c>
      <c r="M189" s="208"/>
      <c r="N189" s="206">
        <f>VLOOKUP(B189,'درآمد سود سهام'!$A$9:$S$129,19,0)</f>
        <v>561750503</v>
      </c>
      <c r="O189" s="206"/>
      <c r="P189" s="206">
        <f>VLOOKUP(B189,'درآمد ناشی از تغییر قیمت اوراق '!$A$8:$Q$306,17,0)</f>
        <v>-31481562</v>
      </c>
      <c r="Q189" s="206"/>
      <c r="R189" s="206">
        <f>VLOOKUP(B189,'درآمد ناشی ازفروش'!$A$8:$Q$289,17,0)</f>
        <v>-899891271</v>
      </c>
      <c r="S189" s="206"/>
      <c r="T189" s="207">
        <f t="shared" si="8"/>
        <v>-369622330</v>
      </c>
      <c r="U189" s="198"/>
      <c r="V189" s="208">
        <f>T189/درآمدها!$J$5</f>
        <v>-5.0782378987494303E-4</v>
      </c>
    </row>
    <row r="190" spans="1:22" s="141" customFormat="1" ht="42.75" customHeight="1">
      <c r="A190" s="140"/>
      <c r="B190" s="205" t="s">
        <v>376</v>
      </c>
      <c r="C190" s="193"/>
      <c r="D190" s="206">
        <v>0</v>
      </c>
      <c r="E190" s="206"/>
      <c r="F190" s="206">
        <f>VLOOKUP(B190,'درآمد ناشی از تغییر قیمت اوراق '!$A$8:$Q$306,9,0)</f>
        <v>4388404791</v>
      </c>
      <c r="G190" s="206"/>
      <c r="H190" s="206">
        <f>VLOOKUP(B190,'درآمد ناشی ازفروش'!$A$8:$Q$289,9,0)</f>
        <v>12473666</v>
      </c>
      <c r="I190" s="206"/>
      <c r="J190" s="207">
        <f t="shared" si="6"/>
        <v>4400878457</v>
      </c>
      <c r="K190" s="207"/>
      <c r="L190" s="208">
        <f t="shared" si="7"/>
        <v>5.5561271829266063E-3</v>
      </c>
      <c r="M190" s="208"/>
      <c r="N190" s="206">
        <v>0</v>
      </c>
      <c r="O190" s="206"/>
      <c r="P190" s="206">
        <f>VLOOKUP(B190,'درآمد ناشی از تغییر قیمت اوراق '!$A$8:$Q$306,17,0)</f>
        <v>1082544377</v>
      </c>
      <c r="Q190" s="206"/>
      <c r="R190" s="206">
        <f>VLOOKUP(B190,'درآمد ناشی ازفروش'!$A$8:$Q$289,17,0)</f>
        <v>-53967756</v>
      </c>
      <c r="S190" s="206"/>
      <c r="T190" s="207">
        <f t="shared" si="8"/>
        <v>1028576621</v>
      </c>
      <c r="U190" s="198"/>
      <c r="V190" s="208">
        <f>T190/درآمدها!$J$5</f>
        <v>1.4131605031897907E-3</v>
      </c>
    </row>
    <row r="191" spans="1:22" s="141" customFormat="1" ht="42.75" customHeight="1">
      <c r="A191" s="140"/>
      <c r="B191" s="205" t="s">
        <v>269</v>
      </c>
      <c r="C191" s="193"/>
      <c r="D191" s="206">
        <v>0</v>
      </c>
      <c r="E191" s="206"/>
      <c r="F191" s="206">
        <f>VLOOKUP(B191,'درآمد ناشی از تغییر قیمت اوراق '!$A$8:$Q$306,9,0)</f>
        <v>13279349455</v>
      </c>
      <c r="G191" s="206"/>
      <c r="H191" s="206">
        <f>VLOOKUP(B191,'درآمد ناشی ازفروش'!$A$8:$Q$289,9,0)</f>
        <v>0</v>
      </c>
      <c r="I191" s="206"/>
      <c r="J191" s="207">
        <f t="shared" si="6"/>
        <v>13279349455</v>
      </c>
      <c r="K191" s="207"/>
      <c r="L191" s="208">
        <f t="shared" si="7"/>
        <v>1.6765233395880423E-2</v>
      </c>
      <c r="M191" s="208"/>
      <c r="N191" s="206">
        <v>0</v>
      </c>
      <c r="O191" s="206"/>
      <c r="P191" s="206">
        <f>VLOOKUP(B191,'درآمد ناشی از تغییر قیمت اوراق '!$A$8:$Q$306,17,0)</f>
        <v>23233627543</v>
      </c>
      <c r="Q191" s="206"/>
      <c r="R191" s="206">
        <f>VLOOKUP(B191,'درآمد ناشی ازفروش'!$A$8:$Q$289,17,0)</f>
        <v>532478735</v>
      </c>
      <c r="S191" s="206"/>
      <c r="T191" s="207">
        <f t="shared" si="8"/>
        <v>23766106278</v>
      </c>
      <c r="U191" s="198"/>
      <c r="V191" s="208">
        <f>T191/درآمدها!$J$5</f>
        <v>3.2652232241122001E-2</v>
      </c>
    </row>
    <row r="192" spans="1:22" s="141" customFormat="1" ht="42.75" customHeight="1">
      <c r="A192" s="140"/>
      <c r="B192" s="205" t="s">
        <v>87</v>
      </c>
      <c r="C192" s="193"/>
      <c r="D192" s="206">
        <f>VLOOKUP(B192,'درآمد سود سهام'!$A$9:$S$129,13,0)</f>
        <v>0</v>
      </c>
      <c r="E192" s="206"/>
      <c r="F192" s="206">
        <v>0</v>
      </c>
      <c r="G192" s="206"/>
      <c r="H192" s="206">
        <f>VLOOKUP(B192,'درآمد ناشی ازفروش'!$A$8:$Q$289,9,0)</f>
        <v>0</v>
      </c>
      <c r="I192" s="206"/>
      <c r="J192" s="207">
        <f t="shared" si="6"/>
        <v>0</v>
      </c>
      <c r="K192" s="207"/>
      <c r="L192" s="208">
        <f t="shared" si="7"/>
        <v>0</v>
      </c>
      <c r="M192" s="208"/>
      <c r="N192" s="206">
        <f>VLOOKUP(B192,'درآمد سود سهام'!$A$9:$S$129,19,0)</f>
        <v>3594873300</v>
      </c>
      <c r="O192" s="206"/>
      <c r="P192" s="206">
        <v>0</v>
      </c>
      <c r="Q192" s="206"/>
      <c r="R192" s="206">
        <f>VLOOKUP(B192,'درآمد ناشی ازفروش'!$A$8:$Q$289,17,0)</f>
        <v>-5763757277</v>
      </c>
      <c r="S192" s="206"/>
      <c r="T192" s="207">
        <f t="shared" si="8"/>
        <v>-2168883977</v>
      </c>
      <c r="U192" s="198"/>
      <c r="V192" s="208">
        <f>T192/درآمدها!$J$5</f>
        <v>-2.9798277636504775E-3</v>
      </c>
    </row>
    <row r="193" spans="1:22 16326:16326" s="141" customFormat="1" ht="42.75" customHeight="1">
      <c r="A193" s="140"/>
      <c r="B193" s="205" t="s">
        <v>101</v>
      </c>
      <c r="C193" s="193"/>
      <c r="D193" s="206">
        <f>VLOOKUP(B193,'درآمد سود سهام'!$A$9:$S$129,13,0)</f>
        <v>0</v>
      </c>
      <c r="E193" s="206"/>
      <c r="F193" s="206">
        <f>VLOOKUP(B193,'درآمد ناشی از تغییر قیمت اوراق '!$A$8:$Q$306,9,0)</f>
        <v>1668811357</v>
      </c>
      <c r="G193" s="206"/>
      <c r="H193" s="206">
        <f>VLOOKUP(B193,'درآمد ناشی ازفروش'!$A$8:$Q$289,9,0)</f>
        <v>-39856068</v>
      </c>
      <c r="I193" s="206"/>
      <c r="J193" s="207">
        <f t="shared" si="6"/>
        <v>1628955289</v>
      </c>
      <c r="K193" s="207"/>
      <c r="L193" s="208">
        <f t="shared" si="7"/>
        <v>2.0565627634157964E-3</v>
      </c>
      <c r="M193" s="208"/>
      <c r="N193" s="206">
        <f>VLOOKUP(B193,'درآمد سود سهام'!$A$9:$S$129,19,0)</f>
        <v>3790922502</v>
      </c>
      <c r="O193" s="206"/>
      <c r="P193" s="206">
        <f>VLOOKUP(B193,'درآمد ناشی از تغییر قیمت اوراق '!$A$8:$Q$306,17,0)</f>
        <v>-444904889</v>
      </c>
      <c r="Q193" s="206"/>
      <c r="R193" s="206">
        <f>VLOOKUP(B193,'درآمد ناشی ازفروش'!$A$8:$Q$289,17,0)</f>
        <v>-584480961</v>
      </c>
      <c r="S193" s="206"/>
      <c r="T193" s="207">
        <f t="shared" si="8"/>
        <v>2761536652</v>
      </c>
      <c r="U193" s="198"/>
      <c r="V193" s="208">
        <f>T193/درآمدها!$J$5</f>
        <v>3.7940727458138195E-3</v>
      </c>
    </row>
    <row r="194" spans="1:22 16326:16326" s="141" customFormat="1" ht="42.75" customHeight="1">
      <c r="A194" s="140"/>
      <c r="B194" s="205" t="s">
        <v>202</v>
      </c>
      <c r="C194" s="193"/>
      <c r="D194" s="206">
        <v>0</v>
      </c>
      <c r="E194" s="206"/>
      <c r="F194" s="206">
        <f>VLOOKUP(B194,'درآمد ناشی از تغییر قیمت اوراق '!$A$8:$Q$306,9,0)</f>
        <v>6691632303</v>
      </c>
      <c r="G194" s="206"/>
      <c r="H194" s="206">
        <f>VLOOKUP(B194,'درآمد ناشی ازفروش'!$A$8:$Q$289,9,0)</f>
        <v>4282042578</v>
      </c>
      <c r="I194" s="206"/>
      <c r="J194" s="207">
        <f t="shared" si="6"/>
        <v>10973674881</v>
      </c>
      <c r="K194" s="207"/>
      <c r="L194" s="208">
        <f t="shared" si="7"/>
        <v>1.3854309747169414E-2</v>
      </c>
      <c r="M194" s="208"/>
      <c r="N194" s="206">
        <v>0</v>
      </c>
      <c r="O194" s="206"/>
      <c r="P194" s="206">
        <f>VLOOKUP(B194,'درآمد ناشی از تغییر قیمت اوراق '!$A$8:$Q$306,17,0)</f>
        <v>15839949491</v>
      </c>
      <c r="Q194" s="206"/>
      <c r="R194" s="206">
        <f>VLOOKUP(B194,'درآمد ناشی ازفروش'!$A$8:$Q$289,17,0)</f>
        <v>4486869424</v>
      </c>
      <c r="S194" s="206"/>
      <c r="T194" s="207">
        <f t="shared" si="8"/>
        <v>20326818915</v>
      </c>
      <c r="U194" s="198"/>
      <c r="V194" s="208">
        <f>T194/درآمدها!$J$5</f>
        <v>2.7926998397301856E-2</v>
      </c>
    </row>
    <row r="195" spans="1:22 16326:16326" s="141" customFormat="1" ht="42.75" customHeight="1">
      <c r="A195" s="140"/>
      <c r="B195" s="205" t="s">
        <v>273</v>
      </c>
      <c r="C195" s="193"/>
      <c r="D195" s="206">
        <f>VLOOKUP(B195,'درآمد سود سهام'!$A$9:$S$129,13,0)</f>
        <v>0</v>
      </c>
      <c r="E195" s="206"/>
      <c r="F195" s="206">
        <f>VLOOKUP(B195,'درآمد ناشی از تغییر قیمت اوراق '!$A$8:$Q$306,9,0)</f>
        <v>2666760963</v>
      </c>
      <c r="G195" s="206"/>
      <c r="H195" s="206">
        <f>VLOOKUP(B195,'درآمد ناشی ازفروش'!$A$8:$Q$289,9,0)</f>
        <v>0</v>
      </c>
      <c r="I195" s="206"/>
      <c r="J195" s="207">
        <f t="shared" si="6"/>
        <v>2666760963</v>
      </c>
      <c r="K195" s="207"/>
      <c r="L195" s="208">
        <f t="shared" si="7"/>
        <v>3.3667967024456802E-3</v>
      </c>
      <c r="M195" s="208"/>
      <c r="N195" s="206">
        <f>VLOOKUP(B195,'درآمد سود سهام'!$A$9:$S$129,19,0)</f>
        <v>1840928060</v>
      </c>
      <c r="O195" s="206"/>
      <c r="P195" s="206">
        <f>VLOOKUP(B195,'درآمد ناشی از تغییر قیمت اوراق '!$A$8:$Q$306,17,0)</f>
        <v>-1238450600</v>
      </c>
      <c r="Q195" s="206"/>
      <c r="R195" s="206">
        <f>VLOOKUP(B195,'درآمد ناشی ازفروش'!$A$8:$Q$289,17,0)</f>
        <v>-761423118</v>
      </c>
      <c r="S195" s="206"/>
      <c r="T195" s="207">
        <f t="shared" si="8"/>
        <v>-158945658</v>
      </c>
      <c r="U195" s="198"/>
      <c r="V195" s="208">
        <f>T195/درآمدها!$J$5</f>
        <v>-2.1837529791483799E-4</v>
      </c>
    </row>
    <row r="196" spans="1:22 16326:16326" s="141" customFormat="1" ht="42.75" customHeight="1">
      <c r="A196" s="140"/>
      <c r="B196" s="205" t="s">
        <v>426</v>
      </c>
      <c r="C196" s="193"/>
      <c r="D196" s="206">
        <v>0</v>
      </c>
      <c r="E196" s="206"/>
      <c r="F196" s="206">
        <f>VLOOKUP(B196,'درآمد ناشی از تغییر قیمت اوراق '!$A$8:$Q$306,9,0)</f>
        <v>1340576362</v>
      </c>
      <c r="G196" s="206"/>
      <c r="H196" s="206">
        <v>0</v>
      </c>
      <c r="I196" s="206"/>
      <c r="J196" s="207">
        <f t="shared" si="6"/>
        <v>1340576362</v>
      </c>
      <c r="K196" s="207"/>
      <c r="L196" s="208">
        <f t="shared" si="7"/>
        <v>1.6924831800000466E-3</v>
      </c>
      <c r="M196" s="208"/>
      <c r="N196" s="206">
        <v>0</v>
      </c>
      <c r="O196" s="206"/>
      <c r="P196" s="206">
        <f>VLOOKUP(B196,'درآمد ناشی از تغییر قیمت اوراق '!$A$8:$Q$306,17,0)</f>
        <v>1340576362</v>
      </c>
      <c r="Q196" s="206"/>
      <c r="R196" s="206">
        <v>0</v>
      </c>
      <c r="S196" s="206"/>
      <c r="T196" s="207">
        <f t="shared" si="8"/>
        <v>1340576362</v>
      </c>
      <c r="U196" s="198"/>
      <c r="V196" s="208">
        <f>T196/درآمدها!$J$5</f>
        <v>1.8418166693760184E-3</v>
      </c>
    </row>
    <row r="197" spans="1:22 16326:16326" s="141" customFormat="1" ht="42.75" customHeight="1">
      <c r="A197" s="140"/>
      <c r="B197" s="205" t="s">
        <v>90</v>
      </c>
      <c r="C197" s="193"/>
      <c r="D197" s="206">
        <f>VLOOKUP(B197,'درآمد سود سهام'!$A$9:$S$129,13,0)</f>
        <v>0</v>
      </c>
      <c r="E197" s="206"/>
      <c r="F197" s="206">
        <f>VLOOKUP(B197,'درآمد ناشی از تغییر قیمت اوراق '!$A$8:$Q$306,9,0)</f>
        <v>43146620916</v>
      </c>
      <c r="G197" s="206"/>
      <c r="H197" s="206">
        <f>VLOOKUP(B197,'درآمد ناشی ازفروش'!$A$8:$Q$289,9,0)</f>
        <v>4716778321</v>
      </c>
      <c r="I197" s="206"/>
      <c r="J197" s="207">
        <f t="shared" si="6"/>
        <v>47863399237</v>
      </c>
      <c r="K197" s="207"/>
      <c r="L197" s="208">
        <f t="shared" si="7"/>
        <v>6.042773872679217E-2</v>
      </c>
      <c r="M197" s="208"/>
      <c r="N197" s="206">
        <f>VLOOKUP(B197,'درآمد سود سهام'!$A$9:$S$129,19,0)</f>
        <v>13866970950</v>
      </c>
      <c r="O197" s="206"/>
      <c r="P197" s="206">
        <f>VLOOKUP(B197,'درآمد ناشی از تغییر قیمت اوراق '!$A$8:$Q$306,17,0)</f>
        <v>54539116676</v>
      </c>
      <c r="Q197" s="206"/>
      <c r="R197" s="206">
        <f>VLOOKUP(B197,'درآمد ناشی ازفروش'!$A$8:$Q$289,17,0)</f>
        <v>5801782618</v>
      </c>
      <c r="S197" s="206"/>
      <c r="T197" s="207">
        <f t="shared" si="8"/>
        <v>74207870244</v>
      </c>
      <c r="U197" s="198"/>
      <c r="V197" s="208">
        <f>T197/درآمدها!$J$5</f>
        <v>0.10195412681332346</v>
      </c>
    </row>
    <row r="198" spans="1:22 16326:16326" s="141" customFormat="1" ht="42.75" customHeight="1">
      <c r="A198" s="140"/>
      <c r="B198" s="205" t="s">
        <v>259</v>
      </c>
      <c r="C198" s="193"/>
      <c r="D198" s="206">
        <v>0</v>
      </c>
      <c r="E198" s="206"/>
      <c r="F198" s="206">
        <f>VLOOKUP(B198,'درآمد ناشی از تغییر قیمت اوراق '!$A$8:$Q$306,9,0)</f>
        <v>2309641399</v>
      </c>
      <c r="G198" s="206"/>
      <c r="H198" s="206">
        <f>VLOOKUP(B198,'درآمد ناشی ازفروش'!$A$8:$Q$289,9,0)</f>
        <v>131697100</v>
      </c>
      <c r="I198" s="206"/>
      <c r="J198" s="207">
        <f t="shared" si="6"/>
        <v>2441338499</v>
      </c>
      <c r="K198" s="207"/>
      <c r="L198" s="208">
        <f t="shared" si="7"/>
        <v>3.0821999129386859E-3</v>
      </c>
      <c r="M198" s="208"/>
      <c r="N198" s="206">
        <v>0</v>
      </c>
      <c r="O198" s="206"/>
      <c r="P198" s="206">
        <f>VLOOKUP(B198,'درآمد ناشی از تغییر قیمت اوراق '!$A$8:$Q$306,17,0)</f>
        <v>3212291247</v>
      </c>
      <c r="Q198" s="206"/>
      <c r="R198" s="206">
        <f>VLOOKUP(B198,'درآمد ناشی ازفروش'!$A$8:$Q$289,17,0)</f>
        <v>324313432</v>
      </c>
      <c r="S198" s="206"/>
      <c r="T198" s="207">
        <f t="shared" si="8"/>
        <v>3536604679</v>
      </c>
      <c r="U198" s="198"/>
      <c r="V198" s="208">
        <f>T198/درآمدها!$J$5</f>
        <v>4.8589380175684633E-3</v>
      </c>
      <c r="XCX198" s="142">
        <f>SUM(B198:XCW198)</f>
        <v>11955886356.00794</v>
      </c>
    </row>
    <row r="199" spans="1:22 16326:16326" s="141" customFormat="1" ht="42.75" customHeight="1">
      <c r="A199" s="140"/>
      <c r="B199" s="205" t="s">
        <v>116</v>
      </c>
      <c r="C199" s="193"/>
      <c r="D199" s="206">
        <f>VLOOKUP(B199,'درآمد سود سهام'!$A$9:$S$129,13,0)</f>
        <v>0</v>
      </c>
      <c r="E199" s="206"/>
      <c r="F199" s="206">
        <f>VLOOKUP(B199,'درآمد ناشی از تغییر قیمت اوراق '!$A$8:$Q$306,9,0)</f>
        <v>3945632545</v>
      </c>
      <c r="G199" s="206"/>
      <c r="H199" s="206">
        <f>VLOOKUP(B199,'درآمد ناشی ازفروش'!$A$8:$Q$289,9,0)</f>
        <v>132845528</v>
      </c>
      <c r="I199" s="206"/>
      <c r="J199" s="207">
        <f t="shared" si="6"/>
        <v>4078478073</v>
      </c>
      <c r="K199" s="207"/>
      <c r="L199" s="208">
        <f t="shared" si="7"/>
        <v>5.1490953698850178E-3</v>
      </c>
      <c r="M199" s="208"/>
      <c r="N199" s="206">
        <f>VLOOKUP(B199,'درآمد سود سهام'!$A$9:$S$129,19,0)</f>
        <v>6737137502</v>
      </c>
      <c r="O199" s="206"/>
      <c r="P199" s="206">
        <f>VLOOKUP(B199,'درآمد ناشی از تغییر قیمت اوراق '!$A$8:$Q$306,17,0)</f>
        <v>4038560834</v>
      </c>
      <c r="Q199" s="206"/>
      <c r="R199" s="206">
        <f>VLOOKUP(B199,'درآمد ناشی ازفروش'!$A$8:$Q$289,17,0)</f>
        <v>-69942385</v>
      </c>
      <c r="S199" s="206"/>
      <c r="T199" s="207">
        <f t="shared" si="8"/>
        <v>10705755951</v>
      </c>
      <c r="U199" s="198"/>
      <c r="V199" s="208">
        <f>T199/درآمدها!$J$5</f>
        <v>1.470862856287131E-2</v>
      </c>
    </row>
    <row r="200" spans="1:22 16326:16326" s="141" customFormat="1" ht="42.75" customHeight="1">
      <c r="A200" s="140"/>
      <c r="B200" s="205" t="s">
        <v>315</v>
      </c>
      <c r="C200" s="193"/>
      <c r="D200" s="206">
        <f>VLOOKUP(B200,'درآمد سود سهام'!$A$9:$S$129,13,0)</f>
        <v>0</v>
      </c>
      <c r="E200" s="206"/>
      <c r="F200" s="206">
        <f>VLOOKUP(B200,'درآمد ناشی از تغییر قیمت اوراق '!$A$8:$Q$306,9,0)</f>
        <v>1945468759</v>
      </c>
      <c r="G200" s="206"/>
      <c r="H200" s="206">
        <f>VLOOKUP(B200,'درآمد ناشی ازفروش'!$A$8:$Q$289,9,0)</f>
        <v>0</v>
      </c>
      <c r="I200" s="206"/>
      <c r="J200" s="207">
        <f t="shared" si="6"/>
        <v>1945468759</v>
      </c>
      <c r="K200" s="207"/>
      <c r="L200" s="208">
        <f t="shared" si="7"/>
        <v>2.4561623232791747E-3</v>
      </c>
      <c r="M200" s="208"/>
      <c r="N200" s="206">
        <f>VLOOKUP(B200,'درآمد سود سهام'!$A$9:$S$129,19,0)</f>
        <v>1049762613</v>
      </c>
      <c r="O200" s="206"/>
      <c r="P200" s="206">
        <f>VLOOKUP(B200,'درآمد ناشی از تغییر قیمت اوراق '!$A$8:$Q$306,17,0)</f>
        <v>-105359056</v>
      </c>
      <c r="Q200" s="206"/>
      <c r="R200" s="206">
        <f>VLOOKUP(B200,'درآمد ناشی ازفروش'!$A$8:$Q$289,17,0)</f>
        <v>-253960611</v>
      </c>
      <c r="S200" s="206"/>
      <c r="T200" s="207">
        <f t="shared" si="8"/>
        <v>690442946</v>
      </c>
      <c r="U200" s="198"/>
      <c r="V200" s="208">
        <f>T200/درآمدها!$J$5</f>
        <v>9.4859894836478258E-4</v>
      </c>
    </row>
    <row r="201" spans="1:22 16326:16326" s="141" customFormat="1" ht="42.75" customHeight="1">
      <c r="A201" s="140"/>
      <c r="B201" s="205" t="s">
        <v>234</v>
      </c>
      <c r="C201" s="193"/>
      <c r="D201" s="206">
        <f>VLOOKUP(B201,'درآمد سود سهام'!$A$9:$S$129,13,0)</f>
        <v>0</v>
      </c>
      <c r="E201" s="206"/>
      <c r="F201" s="206">
        <f>VLOOKUP(B201,'درآمد ناشی از تغییر قیمت اوراق '!$A$8:$Q$306,9,0)</f>
        <v>2321935521</v>
      </c>
      <c r="G201" s="206"/>
      <c r="H201" s="206">
        <f>VLOOKUP(B201,'درآمد ناشی ازفروش'!$A$8:$Q$289,9,0)</f>
        <v>77297068</v>
      </c>
      <c r="I201" s="206"/>
      <c r="J201" s="207">
        <f t="shared" si="6"/>
        <v>2399232589</v>
      </c>
      <c r="K201" s="207"/>
      <c r="L201" s="208">
        <f t="shared" si="7"/>
        <v>3.0290410280936048E-3</v>
      </c>
      <c r="M201" s="208"/>
      <c r="N201" s="206">
        <f>VLOOKUP(B201,'درآمد سود سهام'!$A$9:$S$129,19,0)</f>
        <v>961894238</v>
      </c>
      <c r="O201" s="206"/>
      <c r="P201" s="206">
        <f>VLOOKUP(B201,'درآمد ناشی از تغییر قیمت اوراق '!$A$8:$Q$306,17,0)</f>
        <v>1829010680</v>
      </c>
      <c r="Q201" s="206"/>
      <c r="R201" s="206">
        <f>VLOOKUP(B201,'درآمد ناشی ازفروش'!$A$8:$Q$289,17,0)</f>
        <v>20975522</v>
      </c>
      <c r="S201" s="206"/>
      <c r="T201" s="207">
        <f t="shared" si="8"/>
        <v>2811880440</v>
      </c>
      <c r="U201" s="198"/>
      <c r="V201" s="208">
        <f>T201/درآمدها!$J$5</f>
        <v>3.8632400312936244E-3</v>
      </c>
    </row>
    <row r="202" spans="1:22 16326:16326" s="141" customFormat="1" ht="42.75" customHeight="1">
      <c r="A202" s="140"/>
      <c r="B202" s="205" t="s">
        <v>281</v>
      </c>
      <c r="C202" s="193"/>
      <c r="D202" s="206">
        <v>0</v>
      </c>
      <c r="E202" s="206"/>
      <c r="F202" s="206">
        <f>VLOOKUP(B202,'درآمد ناشی از تغییر قیمت اوراق '!$A$8:$Q$306,9,0)</f>
        <v>-3189583812</v>
      </c>
      <c r="G202" s="206"/>
      <c r="H202" s="206">
        <f>VLOOKUP(B202,'درآمد ناشی ازفروش'!$A$8:$Q$289,9,0)</f>
        <v>168108026</v>
      </c>
      <c r="I202" s="206"/>
      <c r="J202" s="207">
        <f t="shared" si="6"/>
        <v>-3021475786</v>
      </c>
      <c r="K202" s="207"/>
      <c r="L202" s="208">
        <f t="shared" si="7"/>
        <v>-3.8146256278554463E-3</v>
      </c>
      <c r="M202" s="208"/>
      <c r="N202" s="206">
        <v>0</v>
      </c>
      <c r="O202" s="206"/>
      <c r="P202" s="206">
        <f>VLOOKUP(B202,'درآمد ناشی از تغییر قیمت اوراق '!$A$8:$Q$306,17,0)</f>
        <v>-2157384638</v>
      </c>
      <c r="Q202" s="206"/>
      <c r="R202" s="206">
        <f>VLOOKUP(B202,'درآمد ناشی ازفروش'!$A$8:$Q$289,17,0)</f>
        <v>269417211</v>
      </c>
      <c r="S202" s="206"/>
      <c r="T202" s="207">
        <f t="shared" si="8"/>
        <v>-1887967427</v>
      </c>
      <c r="U202" s="198"/>
      <c r="V202" s="208">
        <f>T202/درآمدها!$J$5</f>
        <v>-2.5938767658858298E-3</v>
      </c>
    </row>
    <row r="203" spans="1:22 16326:16326" s="141" customFormat="1" ht="42.75" customHeight="1">
      <c r="A203" s="140"/>
      <c r="B203" s="205" t="s">
        <v>194</v>
      </c>
      <c r="C203" s="193"/>
      <c r="D203" s="206">
        <f>VLOOKUP(B203,'درآمد سود سهام'!$A$9:$S$129,13,0)</f>
        <v>0</v>
      </c>
      <c r="E203" s="206"/>
      <c r="F203" s="206">
        <f>VLOOKUP(B203,'درآمد ناشی از تغییر قیمت اوراق '!$A$8:$Q$306,9,0)</f>
        <v>-42563706</v>
      </c>
      <c r="G203" s="206"/>
      <c r="H203" s="206">
        <f>VLOOKUP(B203,'درآمد ناشی ازفروش'!$A$8:$Q$289,9,0)</f>
        <v>-308427125</v>
      </c>
      <c r="I203" s="206"/>
      <c r="J203" s="207">
        <f t="shared" ref="J203:J266" si="9">D203+F203+H203</f>
        <v>-350990831</v>
      </c>
      <c r="K203" s="207"/>
      <c r="L203" s="208">
        <f t="shared" si="7"/>
        <v>-4.4312737016747347E-4</v>
      </c>
      <c r="M203" s="208"/>
      <c r="N203" s="206">
        <f>VLOOKUP(B203,'درآمد سود سهام'!$A$9:$S$129,19,0)</f>
        <v>710501215</v>
      </c>
      <c r="O203" s="206"/>
      <c r="P203" s="206">
        <f>VLOOKUP(B203,'درآمد ناشی از تغییر قیمت اوراق '!$A$8:$Q$306,17,0)</f>
        <v>-2657167298</v>
      </c>
      <c r="Q203" s="206"/>
      <c r="R203" s="206">
        <f>VLOOKUP(B203,'درآمد ناشی ازفروش'!$A$8:$Q$289,17,0)</f>
        <v>-296562772</v>
      </c>
      <c r="S203" s="206"/>
      <c r="T203" s="207">
        <f t="shared" si="8"/>
        <v>-2243228855</v>
      </c>
      <c r="U203" s="198"/>
      <c r="V203" s="208">
        <f>T203/درآمدها!$J$5</f>
        <v>-3.0819701252977035E-3</v>
      </c>
    </row>
    <row r="204" spans="1:22 16326:16326" s="141" customFormat="1" ht="42.75" customHeight="1">
      <c r="A204" s="140"/>
      <c r="B204" s="205" t="s">
        <v>240</v>
      </c>
      <c r="C204" s="193"/>
      <c r="D204" s="206">
        <f>VLOOKUP(B204,'درآمد سود سهام'!$A$9:$S$129,13,0)</f>
        <v>0</v>
      </c>
      <c r="E204" s="206"/>
      <c r="F204" s="206">
        <f>VLOOKUP(B204,'درآمد ناشی از تغییر قیمت اوراق '!$A$8:$Q$306,9,0)</f>
        <v>7572730108</v>
      </c>
      <c r="G204" s="206"/>
      <c r="H204" s="206">
        <f>VLOOKUP(B204,'درآمد ناشی ازفروش'!$A$8:$Q$289,9,0)</f>
        <v>-2386653691</v>
      </c>
      <c r="I204" s="206"/>
      <c r="J204" s="207">
        <f t="shared" si="9"/>
        <v>5186076417</v>
      </c>
      <c r="K204" s="207"/>
      <c r="L204" s="208">
        <f t="shared" ref="L204:L267" si="10">J204/792076623178</f>
        <v>6.5474428423253125E-3</v>
      </c>
      <c r="M204" s="208"/>
      <c r="N204" s="206">
        <f>VLOOKUP(B204,'درآمد سود سهام'!$A$9:$S$129,19,0)</f>
        <v>7333594754</v>
      </c>
      <c r="O204" s="206"/>
      <c r="P204" s="206">
        <f>VLOOKUP(B204,'درآمد ناشی از تغییر قیمت اوراق '!$A$8:$Q$306,17,0)</f>
        <v>-4671294927</v>
      </c>
      <c r="Q204" s="206"/>
      <c r="R204" s="206">
        <f>VLOOKUP(B204,'درآمد ناشی ازفروش'!$A$8:$Q$289,17,0)</f>
        <v>-2386653691</v>
      </c>
      <c r="S204" s="206"/>
      <c r="T204" s="207">
        <f t="shared" ref="T204:T267" si="11">N204+P204+R204</f>
        <v>275646136</v>
      </c>
      <c r="U204" s="198"/>
      <c r="V204" s="208">
        <f>T204/درآمدها!$J$5</f>
        <v>3.7870998066568101E-4</v>
      </c>
    </row>
    <row r="205" spans="1:22 16326:16326" s="141" customFormat="1" ht="42.75" customHeight="1">
      <c r="A205" s="140"/>
      <c r="B205" s="205" t="s">
        <v>142</v>
      </c>
      <c r="C205" s="193"/>
      <c r="D205" s="206">
        <v>0</v>
      </c>
      <c r="E205" s="206"/>
      <c r="F205" s="206">
        <f>VLOOKUP(B205,'درآمد ناشی از تغییر قیمت اوراق '!$A$8:$Q$306,9,0)</f>
        <v>4687774843</v>
      </c>
      <c r="G205" s="206"/>
      <c r="H205" s="206">
        <f>VLOOKUP(B205,'درآمد ناشی ازفروش'!$A$8:$Q$289,9,0)</f>
        <v>3435512950</v>
      </c>
      <c r="I205" s="206"/>
      <c r="J205" s="207">
        <f t="shared" si="9"/>
        <v>8123287793</v>
      </c>
      <c r="K205" s="207"/>
      <c r="L205" s="208">
        <f t="shared" si="10"/>
        <v>1.0255684305398935E-2</v>
      </c>
      <c r="M205" s="208"/>
      <c r="N205" s="206">
        <v>0</v>
      </c>
      <c r="O205" s="206"/>
      <c r="P205" s="206">
        <f>VLOOKUP(B205,'درآمد ناشی از تغییر قیمت اوراق '!$A$8:$Q$306,17,0)</f>
        <v>13932849140</v>
      </c>
      <c r="Q205" s="206"/>
      <c r="R205" s="206">
        <f>VLOOKUP(B205,'درآمد ناشی ازفروش'!$A$8:$Q$289,17,0)</f>
        <v>3743304737</v>
      </c>
      <c r="S205" s="206"/>
      <c r="T205" s="207">
        <f t="shared" si="11"/>
        <v>17676153877</v>
      </c>
      <c r="U205" s="198"/>
      <c r="V205" s="208">
        <f>T205/درآمدها!$J$5</f>
        <v>2.4285252063182459E-2</v>
      </c>
    </row>
    <row r="206" spans="1:22 16326:16326" s="141" customFormat="1" ht="42.75" customHeight="1">
      <c r="A206" s="140"/>
      <c r="B206" s="205" t="s">
        <v>244</v>
      </c>
      <c r="C206" s="193"/>
      <c r="D206" s="206">
        <v>0</v>
      </c>
      <c r="E206" s="206"/>
      <c r="F206" s="206">
        <f>VLOOKUP(B206,'درآمد ناشی از تغییر قیمت اوراق '!$A$8:$Q$306,9,0)</f>
        <v>-474063959</v>
      </c>
      <c r="G206" s="206"/>
      <c r="H206" s="206">
        <f>VLOOKUP(B206,'درآمد ناشی ازفروش'!$A$8:$Q$289,9,0)</f>
        <v>6742692</v>
      </c>
      <c r="I206" s="206"/>
      <c r="J206" s="207">
        <f t="shared" si="9"/>
        <v>-467321267</v>
      </c>
      <c r="K206" s="207"/>
      <c r="L206" s="208">
        <f t="shared" si="10"/>
        <v>-5.8999502488155228E-4</v>
      </c>
      <c r="M206" s="208"/>
      <c r="N206" s="206">
        <v>0</v>
      </c>
      <c r="O206" s="206"/>
      <c r="P206" s="206">
        <f>VLOOKUP(B206,'درآمد ناشی از تغییر قیمت اوراق '!$A$8:$Q$306,17,0)</f>
        <v>166568145</v>
      </c>
      <c r="Q206" s="206"/>
      <c r="R206" s="206">
        <f>VLOOKUP(B206,'درآمد ناشی ازفروش'!$A$8:$Q$289,17,0)</f>
        <v>157676141</v>
      </c>
      <c r="S206" s="206"/>
      <c r="T206" s="207">
        <f t="shared" si="11"/>
        <v>324244286</v>
      </c>
      <c r="U206" s="198"/>
      <c r="V206" s="208">
        <f>T206/درآمدها!$J$5</f>
        <v>4.4547893565254819E-4</v>
      </c>
    </row>
    <row r="207" spans="1:22 16326:16326" s="141" customFormat="1" ht="42.75" customHeight="1">
      <c r="A207" s="140"/>
      <c r="B207" s="205" t="s">
        <v>308</v>
      </c>
      <c r="C207" s="193"/>
      <c r="D207" s="206">
        <v>0</v>
      </c>
      <c r="E207" s="206"/>
      <c r="F207" s="206">
        <f>VLOOKUP(B207,'درآمد ناشی از تغییر قیمت اوراق '!$A$8:$Q$306,9,0)</f>
        <v>3857472558</v>
      </c>
      <c r="G207" s="206"/>
      <c r="H207" s="206">
        <f>VLOOKUP(B207,'درآمد ناشی ازفروش'!$A$8:$Q$289,9,0)</f>
        <v>177512784</v>
      </c>
      <c r="I207" s="206"/>
      <c r="J207" s="207">
        <f t="shared" si="9"/>
        <v>4034985342</v>
      </c>
      <c r="K207" s="207"/>
      <c r="L207" s="208">
        <f t="shared" si="10"/>
        <v>5.0941856178139408E-3</v>
      </c>
      <c r="M207" s="208"/>
      <c r="N207" s="206">
        <v>0</v>
      </c>
      <c r="O207" s="206"/>
      <c r="P207" s="206">
        <f>VLOOKUP(B207,'درآمد ناشی از تغییر قیمت اوراق '!$A$8:$Q$306,17,0)</f>
        <v>4354264951</v>
      </c>
      <c r="Q207" s="206"/>
      <c r="R207" s="206">
        <f>VLOOKUP(B207,'درآمد ناشی ازفروش'!$A$8:$Q$289,17,0)</f>
        <v>305610037</v>
      </c>
      <c r="S207" s="206"/>
      <c r="T207" s="207">
        <f t="shared" si="11"/>
        <v>4659874988</v>
      </c>
      <c r="U207" s="198"/>
      <c r="V207" s="208">
        <f>T207/درآمدها!$J$5</f>
        <v>6.4021980943348702E-3</v>
      </c>
    </row>
    <row r="208" spans="1:22 16326:16326" s="141" customFormat="1" ht="42.6" customHeight="1">
      <c r="A208" s="140"/>
      <c r="B208" s="205" t="s">
        <v>249</v>
      </c>
      <c r="C208" s="193"/>
      <c r="D208" s="206">
        <f>VLOOKUP(B208,'درآمد سود سهام'!$A$9:$S$129,13,0)</f>
        <v>0</v>
      </c>
      <c r="E208" s="206"/>
      <c r="F208" s="206">
        <f>VLOOKUP(B208,'درآمد ناشی از تغییر قیمت اوراق '!$A$8:$Q$306,9,0)</f>
        <v>326592949</v>
      </c>
      <c r="G208" s="206"/>
      <c r="H208" s="206">
        <f>VLOOKUP(B208,'درآمد ناشی ازفروش'!$A$8:$Q$289,9,0)</f>
        <v>-187992943</v>
      </c>
      <c r="I208" s="206"/>
      <c r="J208" s="207">
        <f t="shared" si="9"/>
        <v>138600006</v>
      </c>
      <c r="K208" s="207"/>
      <c r="L208" s="208">
        <f t="shared" si="10"/>
        <v>1.7498307858639203E-4</v>
      </c>
      <c r="M208" s="208"/>
      <c r="N208" s="206">
        <f>VLOOKUP(B208,'درآمد سود سهام'!$A$9:$S$129,19,0)</f>
        <v>1480131508</v>
      </c>
      <c r="O208" s="206"/>
      <c r="P208" s="206">
        <f>VLOOKUP(B208,'درآمد ناشی از تغییر قیمت اوراق '!$A$8:$Q$306,17,0)</f>
        <v>-4656955343</v>
      </c>
      <c r="Q208" s="206"/>
      <c r="R208" s="206">
        <f>VLOOKUP(B208,'درآمد ناشی ازفروش'!$A$8:$Q$289,17,0)</f>
        <v>-377592577</v>
      </c>
      <c r="S208" s="206"/>
      <c r="T208" s="207">
        <f t="shared" si="11"/>
        <v>-3554416412</v>
      </c>
      <c r="U208" s="198"/>
      <c r="V208" s="208">
        <f>T208/درآمدها!$J$5</f>
        <v>-4.8834095416679423E-3</v>
      </c>
    </row>
    <row r="209" spans="1:22" s="141" customFormat="1" ht="42.75" customHeight="1">
      <c r="A209" s="140"/>
      <c r="B209" s="205" t="s">
        <v>377</v>
      </c>
      <c r="C209" s="193"/>
      <c r="D209" s="206">
        <f>VLOOKUP(B209,'درآمد سود سهام'!$A$9:$S$129,13,0)</f>
        <v>0</v>
      </c>
      <c r="E209" s="206"/>
      <c r="F209" s="206">
        <f>VLOOKUP(B209,'درآمد ناشی از تغییر قیمت اوراق '!$A$8:$Q$306,9,0)</f>
        <v>2596259774</v>
      </c>
      <c r="G209" s="206"/>
      <c r="H209" s="206">
        <f>VLOOKUP(B209,'درآمد ناشی ازفروش'!$A$8:$Q$289,9,0)</f>
        <v>-29779503</v>
      </c>
      <c r="I209" s="206"/>
      <c r="J209" s="207">
        <f t="shared" si="9"/>
        <v>2566480271</v>
      </c>
      <c r="K209" s="207"/>
      <c r="L209" s="208">
        <f t="shared" si="10"/>
        <v>3.2401919156541574E-3</v>
      </c>
      <c r="M209" s="208"/>
      <c r="N209" s="206">
        <f>VLOOKUP(B209,'درآمد سود سهام'!$A$9:$S$129,19,0)</f>
        <v>597370300</v>
      </c>
      <c r="O209" s="206"/>
      <c r="P209" s="206">
        <f>VLOOKUP(B209,'درآمد ناشی از تغییر قیمت اوراق '!$A$8:$Q$306,17,0)</f>
        <v>-206144324</v>
      </c>
      <c r="Q209" s="206"/>
      <c r="R209" s="206">
        <f>VLOOKUP(B209,'درآمد ناشی ازفروش'!$A$8:$Q$289,17,0)</f>
        <v>-939115899</v>
      </c>
      <c r="S209" s="206"/>
      <c r="T209" s="207">
        <f t="shared" si="11"/>
        <v>-547889923</v>
      </c>
      <c r="U209" s="198"/>
      <c r="V209" s="208">
        <f>T209/درآمدها!$J$5</f>
        <v>-7.5274547707155769E-4</v>
      </c>
    </row>
    <row r="210" spans="1:22" s="141" customFormat="1" ht="42.75" customHeight="1">
      <c r="A210" s="140"/>
      <c r="B210" s="205" t="s">
        <v>112</v>
      </c>
      <c r="C210" s="193"/>
      <c r="D210" s="206">
        <v>0</v>
      </c>
      <c r="E210" s="206"/>
      <c r="F210" s="206">
        <f>VLOOKUP(B210,'درآمد ناشی از تغییر قیمت اوراق '!$A$8:$Q$306,9,0)</f>
        <v>1046978359</v>
      </c>
      <c r="G210" s="206"/>
      <c r="H210" s="206">
        <f>VLOOKUP(B210,'درآمد ناشی ازفروش'!$A$8:$Q$289,9,0)</f>
        <v>11500157</v>
      </c>
      <c r="I210" s="206"/>
      <c r="J210" s="207">
        <f t="shared" si="9"/>
        <v>1058478516</v>
      </c>
      <c r="K210" s="207"/>
      <c r="L210" s="208">
        <f t="shared" si="10"/>
        <v>1.3363334872239156E-3</v>
      </c>
      <c r="M210" s="208"/>
      <c r="N210" s="206">
        <v>0</v>
      </c>
      <c r="O210" s="206"/>
      <c r="P210" s="206">
        <f>VLOOKUP(B210,'درآمد ناشی از تغییر قیمت اوراق '!$A$8:$Q$306,17,0)</f>
        <v>860533499</v>
      </c>
      <c r="Q210" s="206"/>
      <c r="R210" s="206">
        <f>VLOOKUP(B210,'درآمد ناشی ازفروش'!$A$8:$Q$289,17,0)</f>
        <v>-57464850</v>
      </c>
      <c r="S210" s="206"/>
      <c r="T210" s="207">
        <f t="shared" si="11"/>
        <v>803068649</v>
      </c>
      <c r="U210" s="198"/>
      <c r="V210" s="208">
        <f>T210/درآمدها!$J$5</f>
        <v>1.1033353013735138E-3</v>
      </c>
    </row>
    <row r="211" spans="1:22" s="141" customFormat="1" ht="42.75" customHeight="1">
      <c r="A211" s="140"/>
      <c r="B211" s="205" t="s">
        <v>156</v>
      </c>
      <c r="C211" s="193"/>
      <c r="D211" s="206">
        <v>0</v>
      </c>
      <c r="E211" s="206"/>
      <c r="F211" s="206">
        <f>VLOOKUP(B211,'درآمد ناشی از تغییر قیمت اوراق '!$A$8:$Q$306,9,0)</f>
        <v>8739302454</v>
      </c>
      <c r="G211" s="206"/>
      <c r="H211" s="206">
        <f>VLOOKUP(B211,'درآمد ناشی ازفروش'!$A$8:$Q$289,9,0)</f>
        <v>338846668</v>
      </c>
      <c r="I211" s="206"/>
      <c r="J211" s="207">
        <f t="shared" si="9"/>
        <v>9078149122</v>
      </c>
      <c r="K211" s="207"/>
      <c r="L211" s="208">
        <f t="shared" si="10"/>
        <v>1.1461200667147963E-2</v>
      </c>
      <c r="M211" s="208"/>
      <c r="N211" s="206">
        <v>0</v>
      </c>
      <c r="O211" s="206"/>
      <c r="P211" s="206">
        <f>VLOOKUP(B211,'درآمد ناشی از تغییر قیمت اوراق '!$A$8:$Q$306,17,0)</f>
        <v>11902321100</v>
      </c>
      <c r="Q211" s="206"/>
      <c r="R211" s="206">
        <f>VLOOKUP(B211,'درآمد ناشی ازفروش'!$A$8:$Q$289,17,0)</f>
        <v>502326270</v>
      </c>
      <c r="S211" s="206"/>
      <c r="T211" s="207">
        <f t="shared" si="11"/>
        <v>12404647370</v>
      </c>
      <c r="U211" s="198"/>
      <c r="V211" s="208">
        <f>T211/درآمدها!$J$5</f>
        <v>1.7042733969821696E-2</v>
      </c>
    </row>
    <row r="212" spans="1:22" s="141" customFormat="1" ht="42.6" customHeight="1">
      <c r="A212" s="140"/>
      <c r="B212" s="205" t="s">
        <v>432</v>
      </c>
      <c r="C212" s="193"/>
      <c r="D212" s="206">
        <v>0</v>
      </c>
      <c r="E212" s="206"/>
      <c r="F212" s="206">
        <f>VLOOKUP(B212,'درآمد ناشی از تغییر قیمت اوراق '!$A$8:$Q$306,9,0)</f>
        <v>720268</v>
      </c>
      <c r="G212" s="206"/>
      <c r="H212" s="206">
        <v>0</v>
      </c>
      <c r="I212" s="206"/>
      <c r="J212" s="207">
        <f t="shared" si="9"/>
        <v>720268</v>
      </c>
      <c r="K212" s="207"/>
      <c r="L212" s="208">
        <f t="shared" si="10"/>
        <v>9.093413173969373E-7</v>
      </c>
      <c r="M212" s="208"/>
      <c r="N212" s="206">
        <v>0</v>
      </c>
      <c r="O212" s="206"/>
      <c r="P212" s="206">
        <f>VLOOKUP(B212,'درآمد ناشی از تغییر قیمت اوراق '!$A$8:$Q$306,17,0)</f>
        <v>720268</v>
      </c>
      <c r="Q212" s="206"/>
      <c r="R212" s="206">
        <v>0</v>
      </c>
      <c r="S212" s="206"/>
      <c r="T212" s="207">
        <f t="shared" si="11"/>
        <v>720268</v>
      </c>
      <c r="U212" s="198"/>
      <c r="V212" s="208">
        <f>T212/درآمدها!$J$5</f>
        <v>9.8957556348298941E-7</v>
      </c>
    </row>
    <row r="213" spans="1:22" s="141" customFormat="1" ht="42.75" customHeight="1">
      <c r="A213" s="140"/>
      <c r="B213" s="205" t="s">
        <v>292</v>
      </c>
      <c r="C213" s="193"/>
      <c r="D213" s="206">
        <f>VLOOKUP(B213,'درآمد سود سهام'!$A$9:$S$129,13,0)</f>
        <v>0</v>
      </c>
      <c r="E213" s="206"/>
      <c r="F213" s="206">
        <f>VLOOKUP(B213,'درآمد ناشی از تغییر قیمت اوراق '!$A$8:$Q$306,9,0)</f>
        <v>1891956603</v>
      </c>
      <c r="G213" s="206"/>
      <c r="H213" s="206">
        <f>VLOOKUP(B213,'درآمد ناشی ازفروش'!$A$8:$Q$289,9,0)</f>
        <v>0</v>
      </c>
      <c r="I213" s="206"/>
      <c r="J213" s="207">
        <f t="shared" si="9"/>
        <v>1891956603</v>
      </c>
      <c r="K213" s="207"/>
      <c r="L213" s="208">
        <f t="shared" si="10"/>
        <v>2.3886030058670581E-3</v>
      </c>
      <c r="M213" s="208"/>
      <c r="N213" s="206">
        <f>VLOOKUP(B213,'درآمد سود سهام'!$A$9:$S$129,19,0)</f>
        <v>186585372</v>
      </c>
      <c r="O213" s="206"/>
      <c r="P213" s="206">
        <f>VLOOKUP(B213,'درآمد ناشی از تغییر قیمت اوراق '!$A$8:$Q$306,17,0)</f>
        <v>-2401883369</v>
      </c>
      <c r="Q213" s="206"/>
      <c r="R213" s="206">
        <f>VLOOKUP(B213,'درآمد ناشی ازفروش'!$A$8:$Q$289,17,0)</f>
        <v>-1264664093</v>
      </c>
      <c r="S213" s="206"/>
      <c r="T213" s="207">
        <f t="shared" si="11"/>
        <v>-3479962090</v>
      </c>
      <c r="U213" s="198"/>
      <c r="V213" s="208">
        <f>T213/درآمدها!$J$5</f>
        <v>-4.7811168150066249E-3</v>
      </c>
    </row>
    <row r="214" spans="1:22" s="141" customFormat="1" ht="42.75" customHeight="1">
      <c r="A214" s="140"/>
      <c r="B214" s="205" t="s">
        <v>251</v>
      </c>
      <c r="C214" s="193"/>
      <c r="D214" s="206">
        <v>0</v>
      </c>
      <c r="E214" s="206"/>
      <c r="F214" s="206">
        <f>VLOOKUP(B214,'درآمد ناشی از تغییر قیمت اوراق '!$A$8:$Q$306,9,0)</f>
        <v>2773196043</v>
      </c>
      <c r="G214" s="206"/>
      <c r="H214" s="206">
        <f>VLOOKUP(B214,'درآمد ناشی ازفروش'!$A$8:$Q$289,9,0)</f>
        <v>0</v>
      </c>
      <c r="I214" s="206"/>
      <c r="J214" s="207">
        <f t="shared" si="9"/>
        <v>2773196043</v>
      </c>
      <c r="K214" s="207"/>
      <c r="L214" s="208">
        <f t="shared" si="10"/>
        <v>3.5011714294423653E-3</v>
      </c>
      <c r="M214" s="208"/>
      <c r="N214" s="206">
        <v>0</v>
      </c>
      <c r="O214" s="206"/>
      <c r="P214" s="206">
        <f>VLOOKUP(B214,'درآمد ناشی از تغییر قیمت اوراق '!$A$8:$Q$306,17,0)</f>
        <v>747890377</v>
      </c>
      <c r="Q214" s="206"/>
      <c r="R214" s="206">
        <f>VLOOKUP(B214,'درآمد ناشی ازفروش'!$A$8:$Q$289,17,0)</f>
        <v>-181614520</v>
      </c>
      <c r="S214" s="206"/>
      <c r="T214" s="207">
        <f t="shared" si="11"/>
        <v>566275857</v>
      </c>
      <c r="U214" s="198"/>
      <c r="V214" s="208">
        <f>T214/درآمدها!$J$5</f>
        <v>7.7800589541335687E-4</v>
      </c>
    </row>
    <row r="215" spans="1:22" s="141" customFormat="1" ht="42.75" customHeight="1">
      <c r="A215" s="140"/>
      <c r="B215" s="205" t="s">
        <v>162</v>
      </c>
      <c r="C215" s="193"/>
      <c r="D215" s="206">
        <v>0</v>
      </c>
      <c r="E215" s="206"/>
      <c r="F215" s="206">
        <f>VLOOKUP(B215,'درآمد ناشی از تغییر قیمت اوراق '!$A$8:$Q$306,9,0)</f>
        <v>7621798610</v>
      </c>
      <c r="G215" s="206"/>
      <c r="H215" s="206">
        <f>VLOOKUP(B215,'درآمد ناشی ازفروش'!$A$8:$Q$289,9,0)</f>
        <v>0</v>
      </c>
      <c r="I215" s="206"/>
      <c r="J215" s="207">
        <f t="shared" si="9"/>
        <v>7621798610</v>
      </c>
      <c r="K215" s="207"/>
      <c r="L215" s="208">
        <f t="shared" si="10"/>
        <v>9.622552145800654E-3</v>
      </c>
      <c r="M215" s="208"/>
      <c r="N215" s="206">
        <v>0</v>
      </c>
      <c r="O215" s="206"/>
      <c r="P215" s="206">
        <f>VLOOKUP(B215,'درآمد ناشی از تغییر قیمت اوراق '!$A$8:$Q$306,17,0)</f>
        <v>4291657879</v>
      </c>
      <c r="Q215" s="206"/>
      <c r="R215" s="206">
        <f>VLOOKUP(B215,'درآمد ناشی ازفروش'!$A$8:$Q$289,17,0)</f>
        <v>-735399072</v>
      </c>
      <c r="S215" s="206"/>
      <c r="T215" s="207">
        <f t="shared" si="11"/>
        <v>3556258807</v>
      </c>
      <c r="U215" s="198"/>
      <c r="V215" s="208">
        <f>T215/درآمدها!$J$5</f>
        <v>4.8859408065169748E-3</v>
      </c>
    </row>
    <row r="216" spans="1:22" s="141" customFormat="1" ht="42.75" customHeight="1">
      <c r="A216" s="140"/>
      <c r="B216" s="205" t="s">
        <v>340</v>
      </c>
      <c r="C216" s="193"/>
      <c r="D216" s="206">
        <v>0</v>
      </c>
      <c r="E216" s="206"/>
      <c r="F216" s="206">
        <f>VLOOKUP(B216,'درآمد ناشی از تغییر قیمت اوراق '!$A$8:$Q$306,9,0)</f>
        <v>871492021</v>
      </c>
      <c r="G216" s="206"/>
      <c r="H216" s="206">
        <f>VLOOKUP(B216,'درآمد ناشی ازفروش'!$A$8:$Q$289,9,0)</f>
        <v>0</v>
      </c>
      <c r="I216" s="206"/>
      <c r="J216" s="207">
        <f t="shared" si="9"/>
        <v>871492021</v>
      </c>
      <c r="K216" s="207"/>
      <c r="L216" s="208">
        <f t="shared" si="10"/>
        <v>1.1002622669298919E-3</v>
      </c>
      <c r="M216" s="208"/>
      <c r="N216" s="206">
        <v>0</v>
      </c>
      <c r="O216" s="206"/>
      <c r="P216" s="206">
        <f>VLOOKUP(B216,'درآمد ناشی از تغییر قیمت اوراق '!$A$8:$Q$306,17,0)</f>
        <v>-618685898</v>
      </c>
      <c r="Q216" s="206"/>
      <c r="R216" s="206">
        <f>VLOOKUP(B216,'درآمد ناشی ازفروش'!$A$8:$Q$289,17,0)</f>
        <v>-206051053</v>
      </c>
      <c r="S216" s="206"/>
      <c r="T216" s="207">
        <f t="shared" si="11"/>
        <v>-824736951</v>
      </c>
      <c r="U216" s="198"/>
      <c r="V216" s="208">
        <f>T216/درآمدها!$J$5</f>
        <v>-1.1331053621861135E-3</v>
      </c>
    </row>
    <row r="217" spans="1:22" s="141" customFormat="1" ht="42.75" customHeight="1">
      <c r="A217" s="140"/>
      <c r="B217" s="205" t="s">
        <v>123</v>
      </c>
      <c r="C217" s="193"/>
      <c r="D217" s="206">
        <f>VLOOKUP(B217,'درآمد سود سهام'!$A$9:$S$129,13,0)</f>
        <v>0</v>
      </c>
      <c r="E217" s="206"/>
      <c r="F217" s="206">
        <f>VLOOKUP(B217,'درآمد ناشی از تغییر قیمت اوراق '!$A$8:$Q$306,9,0)</f>
        <v>2080735826</v>
      </c>
      <c r="G217" s="206"/>
      <c r="H217" s="206">
        <f>VLOOKUP(B217,'درآمد ناشی ازفروش'!$A$8:$Q$289,9,0)</f>
        <v>-38589384</v>
      </c>
      <c r="I217" s="206"/>
      <c r="J217" s="207">
        <f t="shared" si="9"/>
        <v>2042146442</v>
      </c>
      <c r="K217" s="207"/>
      <c r="L217" s="208">
        <f t="shared" si="10"/>
        <v>2.5782182963643369E-3</v>
      </c>
      <c r="M217" s="208"/>
      <c r="N217" s="206">
        <f>VLOOKUP(B217,'درآمد سود سهام'!$A$9:$S$129,19,0)</f>
        <v>9079281000</v>
      </c>
      <c r="O217" s="206"/>
      <c r="P217" s="206">
        <f>VLOOKUP(B217,'درآمد ناشی از تغییر قیمت اوراق '!$A$8:$Q$306,17,0)</f>
        <v>-494273066</v>
      </c>
      <c r="Q217" s="206"/>
      <c r="R217" s="206">
        <f>VLOOKUP(B217,'درآمد ناشی ازفروش'!$A$8:$Q$289,17,0)</f>
        <v>-2939578503</v>
      </c>
      <c r="S217" s="206"/>
      <c r="T217" s="207">
        <f t="shared" si="11"/>
        <v>5645429431</v>
      </c>
      <c r="U217" s="198"/>
      <c r="V217" s="208">
        <f>T217/درآمدها!$J$5</f>
        <v>7.7562504655007266E-3</v>
      </c>
    </row>
    <row r="218" spans="1:22" s="141" customFormat="1" ht="42.75" customHeight="1">
      <c r="A218" s="140"/>
      <c r="B218" s="205" t="s">
        <v>133</v>
      </c>
      <c r="C218" s="193"/>
      <c r="D218" s="206">
        <f>VLOOKUP(B218,'درآمد سود سهام'!$A$9:$S$129,13,0)</f>
        <v>0</v>
      </c>
      <c r="E218" s="206"/>
      <c r="F218" s="206">
        <f>VLOOKUP(B218,'درآمد ناشی از تغییر قیمت اوراق '!$A$8:$Q$306,9,0)</f>
        <v>1478488780</v>
      </c>
      <c r="G218" s="206"/>
      <c r="H218" s="206">
        <f>VLOOKUP(B218,'درآمد ناشی ازفروش'!$A$8:$Q$289,9,0)</f>
        <v>0</v>
      </c>
      <c r="I218" s="206"/>
      <c r="J218" s="207">
        <f t="shared" si="9"/>
        <v>1478488780</v>
      </c>
      <c r="K218" s="207"/>
      <c r="L218" s="208">
        <f t="shared" si="10"/>
        <v>1.8665981759036783E-3</v>
      </c>
      <c r="M218" s="208"/>
      <c r="N218" s="206">
        <f>VLOOKUP(B218,'درآمد سود سهام'!$A$9:$S$129,19,0)</f>
        <v>332783309</v>
      </c>
      <c r="O218" s="206"/>
      <c r="P218" s="206">
        <f>VLOOKUP(B218,'درآمد ناشی از تغییر قیمت اوراق '!$A$8:$Q$306,17,0)</f>
        <v>-1526955193</v>
      </c>
      <c r="Q218" s="206"/>
      <c r="R218" s="206">
        <f>VLOOKUP(B218,'درآمد ناشی ازفروش'!$A$8:$Q$289,17,0)</f>
        <v>-942843782</v>
      </c>
      <c r="S218" s="206"/>
      <c r="T218" s="207">
        <f t="shared" si="11"/>
        <v>-2137015666</v>
      </c>
      <c r="U218" s="198"/>
      <c r="V218" s="208">
        <f>T218/درآمدها!$J$5</f>
        <v>-2.9360439195603941E-3</v>
      </c>
    </row>
    <row r="219" spans="1:22" s="141" customFormat="1" ht="42.75" customHeight="1">
      <c r="A219" s="140"/>
      <c r="B219" s="205" t="s">
        <v>188</v>
      </c>
      <c r="C219" s="193"/>
      <c r="D219" s="206">
        <f>VLOOKUP(B219,'درآمد سود سهام'!$A$9:$S$129,13,0)</f>
        <v>0</v>
      </c>
      <c r="E219" s="206"/>
      <c r="F219" s="206">
        <f>VLOOKUP(B219,'درآمد ناشی از تغییر قیمت اوراق '!$A$8:$Q$306,9,0)</f>
        <v>1930508499</v>
      </c>
      <c r="G219" s="206"/>
      <c r="H219" s="206">
        <f>VLOOKUP(B219,'درآمد ناشی ازفروش'!$A$8:$Q$289,9,0)</f>
        <v>-1508742767</v>
      </c>
      <c r="I219" s="206"/>
      <c r="J219" s="207">
        <f t="shared" si="9"/>
        <v>421765732</v>
      </c>
      <c r="K219" s="207"/>
      <c r="L219" s="208">
        <f t="shared" si="10"/>
        <v>5.3248097426202966E-4</v>
      </c>
      <c r="M219" s="208"/>
      <c r="N219" s="206">
        <f>VLOOKUP(B219,'درآمد سود سهام'!$A$9:$S$129,19,0)</f>
        <v>3398831954</v>
      </c>
      <c r="O219" s="206"/>
      <c r="P219" s="206">
        <f>VLOOKUP(B219,'درآمد ناشی از تغییر قیمت اوراق '!$A$8:$Q$306,17,0)</f>
        <v>-174925873</v>
      </c>
      <c r="Q219" s="206"/>
      <c r="R219" s="206">
        <f>VLOOKUP(B219,'درآمد ناشی ازفروش'!$A$8:$Q$289,17,0)</f>
        <v>-4198792689</v>
      </c>
      <c r="S219" s="206"/>
      <c r="T219" s="207">
        <f t="shared" si="11"/>
        <v>-974886608</v>
      </c>
      <c r="U219" s="198"/>
      <c r="V219" s="208">
        <f>T219/درآمدها!$J$5</f>
        <v>-1.3393958421637781E-3</v>
      </c>
    </row>
    <row r="220" spans="1:22" s="141" customFormat="1" ht="42.75" customHeight="1">
      <c r="A220" s="140"/>
      <c r="B220" s="205" t="s">
        <v>263</v>
      </c>
      <c r="C220" s="193"/>
      <c r="D220" s="206">
        <f>VLOOKUP(B220,'درآمد سود سهام'!$A$9:$S$129,13,0)</f>
        <v>0</v>
      </c>
      <c r="E220" s="206"/>
      <c r="F220" s="206">
        <f>VLOOKUP(B220,'درآمد ناشی از تغییر قیمت اوراق '!$A$8:$Q$306,9,0)</f>
        <v>3953936856</v>
      </c>
      <c r="G220" s="206"/>
      <c r="H220" s="206">
        <f>VLOOKUP(B220,'درآمد ناشی ازفروش'!$A$8:$Q$289,9,0)</f>
        <v>-92067781</v>
      </c>
      <c r="I220" s="206"/>
      <c r="J220" s="207">
        <f t="shared" si="9"/>
        <v>3861869075</v>
      </c>
      <c r="K220" s="207"/>
      <c r="L220" s="208">
        <f t="shared" si="10"/>
        <v>4.8756256175131922E-3</v>
      </c>
      <c r="M220" s="208"/>
      <c r="N220" s="206">
        <f>VLOOKUP(B220,'درآمد سود سهام'!$A$9:$S$129,19,0)</f>
        <v>1912538940</v>
      </c>
      <c r="O220" s="206"/>
      <c r="P220" s="206">
        <f>VLOOKUP(B220,'درآمد ناشی از تغییر قیمت اوراق '!$A$8:$Q$306,17,0)</f>
        <v>-737793798</v>
      </c>
      <c r="Q220" s="206"/>
      <c r="R220" s="206">
        <f>VLOOKUP(B220,'درآمد ناشی ازفروش'!$A$8:$Q$289,17,0)</f>
        <v>-537163999</v>
      </c>
      <c r="S220" s="206"/>
      <c r="T220" s="207">
        <f t="shared" si="11"/>
        <v>637581143</v>
      </c>
      <c r="U220" s="198"/>
      <c r="V220" s="208">
        <f>T220/درآمدها!$J$5</f>
        <v>8.7597216431988293E-4</v>
      </c>
    </row>
    <row r="221" spans="1:22" s="141" customFormat="1" ht="42.75" customHeight="1">
      <c r="A221" s="140"/>
      <c r="B221" s="205" t="s">
        <v>347</v>
      </c>
      <c r="C221" s="193"/>
      <c r="D221" s="206">
        <f>VLOOKUP(B221,'درآمد سود سهام'!$A$9:$S$129,13,0)</f>
        <v>0</v>
      </c>
      <c r="E221" s="206"/>
      <c r="F221" s="206">
        <f>VLOOKUP(B221,'درآمد ناشی از تغییر قیمت اوراق '!$A$8:$Q$306,9,0)</f>
        <v>-753835253</v>
      </c>
      <c r="G221" s="206"/>
      <c r="H221" s="206">
        <f>VLOOKUP(B221,'درآمد ناشی ازفروش'!$A$8:$Q$289,9,0)</f>
        <v>-358621929</v>
      </c>
      <c r="I221" s="206"/>
      <c r="J221" s="207">
        <f t="shared" si="9"/>
        <v>-1112457182</v>
      </c>
      <c r="K221" s="207"/>
      <c r="L221" s="208">
        <f t="shared" si="10"/>
        <v>-1.4044817754329838E-3</v>
      </c>
      <c r="M221" s="208"/>
      <c r="N221" s="206">
        <f>VLOOKUP(B221,'درآمد سود سهام'!$A$9:$S$129,19,0)</f>
        <v>4781824461</v>
      </c>
      <c r="O221" s="206"/>
      <c r="P221" s="206">
        <f>VLOOKUP(B221,'درآمد ناشی از تغییر قیمت اوراق '!$A$8:$Q$306,17,0)</f>
        <v>-9998066649</v>
      </c>
      <c r="Q221" s="206"/>
      <c r="R221" s="206">
        <f>VLOOKUP(B221,'درآمد ناشی ازفروش'!$A$8:$Q$289,17,0)</f>
        <v>-2698323712</v>
      </c>
      <c r="S221" s="206"/>
      <c r="T221" s="207">
        <f t="shared" si="11"/>
        <v>-7914565900</v>
      </c>
      <c r="U221" s="198"/>
      <c r="V221" s="208">
        <f>T221/درآمدها!$J$5</f>
        <v>-1.0873815038590848E-2</v>
      </c>
    </row>
    <row r="222" spans="1:22" s="141" customFormat="1" ht="42.75" customHeight="1">
      <c r="A222" s="140"/>
      <c r="B222" s="205" t="s">
        <v>158</v>
      </c>
      <c r="C222" s="193"/>
      <c r="D222" s="206">
        <v>0</v>
      </c>
      <c r="E222" s="206"/>
      <c r="F222" s="206">
        <f>VLOOKUP(B222,'درآمد ناشی از تغییر قیمت اوراق '!$A$8:$Q$306,9,0)</f>
        <v>-422350462</v>
      </c>
      <c r="G222" s="206"/>
      <c r="H222" s="206">
        <f>VLOOKUP(B222,'درآمد ناشی ازفروش'!$A$8:$Q$289,9,0)</f>
        <v>0</v>
      </c>
      <c r="I222" s="206"/>
      <c r="J222" s="207">
        <f t="shared" si="9"/>
        <v>-422350462</v>
      </c>
      <c r="K222" s="207"/>
      <c r="L222" s="208">
        <f t="shared" si="10"/>
        <v>-5.3321919829603024E-4</v>
      </c>
      <c r="M222" s="208"/>
      <c r="N222" s="206">
        <v>0</v>
      </c>
      <c r="O222" s="206"/>
      <c r="P222" s="206">
        <f>VLOOKUP(B222,'درآمد ناشی از تغییر قیمت اوراق '!$A$8:$Q$306,17,0)</f>
        <v>-5078506786</v>
      </c>
      <c r="Q222" s="206"/>
      <c r="R222" s="206">
        <f>VLOOKUP(B222,'درآمد ناشی ازفروش'!$A$8:$Q$289,17,0)</f>
        <v>-3092488</v>
      </c>
      <c r="S222" s="206"/>
      <c r="T222" s="207">
        <f t="shared" si="11"/>
        <v>-5081599274</v>
      </c>
      <c r="U222" s="198"/>
      <c r="V222" s="208">
        <f>T222/درآمدها!$J$5</f>
        <v>-6.9816047151383927E-3</v>
      </c>
    </row>
    <row r="223" spans="1:22" s="141" customFormat="1" ht="42.75" customHeight="1">
      <c r="A223" s="140"/>
      <c r="B223" s="205" t="s">
        <v>271</v>
      </c>
      <c r="C223" s="193"/>
      <c r="D223" s="206">
        <f>VLOOKUP(B223,'درآمد سود سهام'!$A$9:$S$129,13,0)</f>
        <v>0</v>
      </c>
      <c r="E223" s="206"/>
      <c r="F223" s="206">
        <f>VLOOKUP(B223,'درآمد ناشی از تغییر قیمت اوراق '!$A$8:$Q$306,9,0)</f>
        <v>1405636026</v>
      </c>
      <c r="G223" s="206"/>
      <c r="H223" s="206">
        <f>VLOOKUP(B223,'درآمد ناشی ازفروش'!$A$8:$Q$289,9,0)</f>
        <v>-81331746</v>
      </c>
      <c r="I223" s="206"/>
      <c r="J223" s="207">
        <f t="shared" si="9"/>
        <v>1324304280</v>
      </c>
      <c r="K223" s="207"/>
      <c r="L223" s="208">
        <f t="shared" si="10"/>
        <v>1.671939609436491E-3</v>
      </c>
      <c r="M223" s="208"/>
      <c r="N223" s="206">
        <f>VLOOKUP(B223,'درآمد سود سهام'!$A$9:$S$129,19,0)</f>
        <v>2118535127</v>
      </c>
      <c r="O223" s="206"/>
      <c r="P223" s="206">
        <f>VLOOKUP(B223,'درآمد ناشی از تغییر قیمت اوراق '!$A$8:$Q$306,17,0)</f>
        <v>-1880033225</v>
      </c>
      <c r="Q223" s="206"/>
      <c r="R223" s="206">
        <f>VLOOKUP(B223,'درآمد ناشی ازفروش'!$A$8:$Q$289,17,0)</f>
        <v>-293860348</v>
      </c>
      <c r="S223" s="206"/>
      <c r="T223" s="207">
        <f t="shared" si="11"/>
        <v>-55358446</v>
      </c>
      <c r="U223" s="198"/>
      <c r="V223" s="208">
        <f>T223/درآمدها!$J$5</f>
        <v>-7.605691963823555E-5</v>
      </c>
    </row>
    <row r="224" spans="1:22" s="141" customFormat="1" ht="42.75" customHeight="1">
      <c r="A224" s="140"/>
      <c r="B224" s="205" t="s">
        <v>154</v>
      </c>
      <c r="C224" s="193"/>
      <c r="D224" s="206">
        <v>0</v>
      </c>
      <c r="E224" s="206"/>
      <c r="F224" s="206">
        <f>VLOOKUP(B224,'درآمد ناشی از تغییر قیمت اوراق '!$A$8:$Q$306,9,0)</f>
        <v>1663859163</v>
      </c>
      <c r="G224" s="206"/>
      <c r="H224" s="206">
        <f>VLOOKUP(B224,'درآمد ناشی ازفروش'!$A$8:$Q$289,9,0)</f>
        <v>89169783</v>
      </c>
      <c r="I224" s="206"/>
      <c r="J224" s="207">
        <f t="shared" si="9"/>
        <v>1753028946</v>
      </c>
      <c r="K224" s="207"/>
      <c r="L224" s="208">
        <f t="shared" si="10"/>
        <v>2.2132062665432928E-3</v>
      </c>
      <c r="M224" s="208"/>
      <c r="N224" s="206">
        <v>0</v>
      </c>
      <c r="O224" s="206"/>
      <c r="P224" s="206">
        <f>VLOOKUP(B224,'درآمد ناشی از تغییر قیمت اوراق '!$A$8:$Q$306,17,0)</f>
        <v>3080758729</v>
      </c>
      <c r="Q224" s="206"/>
      <c r="R224" s="206">
        <f>VLOOKUP(B224,'درآمد ناشی ازفروش'!$A$8:$Q$289,17,0)</f>
        <v>315844453</v>
      </c>
      <c r="S224" s="206"/>
      <c r="T224" s="207">
        <f t="shared" si="11"/>
        <v>3396603182</v>
      </c>
      <c r="U224" s="198"/>
      <c r="V224" s="208">
        <f>T224/درآمدها!$J$5</f>
        <v>4.6665900855733765E-3</v>
      </c>
    </row>
    <row r="225" spans="1:22" s="141" customFormat="1" ht="42.6" customHeight="1">
      <c r="A225" s="140"/>
      <c r="B225" s="205" t="s">
        <v>83</v>
      </c>
      <c r="C225" s="193"/>
      <c r="D225" s="206">
        <f>VLOOKUP(B225,'درآمد سود سهام'!$A$9:$S$129,13,0)</f>
        <v>0</v>
      </c>
      <c r="E225" s="206"/>
      <c r="F225" s="206">
        <f>VLOOKUP(B225,'درآمد ناشی از تغییر قیمت اوراق '!$A$8:$Q$306,9,0)</f>
        <v>6547234804</v>
      </c>
      <c r="G225" s="206"/>
      <c r="H225" s="206">
        <f>VLOOKUP(B225,'درآمد ناشی ازفروش'!$A$8:$Q$289,9,0)</f>
        <v>7910653</v>
      </c>
      <c r="I225" s="206"/>
      <c r="J225" s="207">
        <f t="shared" si="9"/>
        <v>6555145457</v>
      </c>
      <c r="K225" s="207"/>
      <c r="L225" s="208">
        <f t="shared" si="10"/>
        <v>8.2758981456859514E-3</v>
      </c>
      <c r="M225" s="208"/>
      <c r="N225" s="206">
        <f>VLOOKUP(B225,'درآمد سود سهام'!$A$9:$S$129,19,0)</f>
        <v>5233929411</v>
      </c>
      <c r="O225" s="206"/>
      <c r="P225" s="206">
        <f>VLOOKUP(B225,'درآمد ناشی از تغییر قیمت اوراق '!$A$8:$Q$306,17,0)</f>
        <v>2747707036</v>
      </c>
      <c r="Q225" s="206"/>
      <c r="R225" s="206">
        <f>VLOOKUP(B225,'درآمد ناشی ازفروش'!$A$8:$Q$289,17,0)</f>
        <v>-433077713</v>
      </c>
      <c r="S225" s="206"/>
      <c r="T225" s="207">
        <f t="shared" si="11"/>
        <v>7548558734</v>
      </c>
      <c r="U225" s="198"/>
      <c r="V225" s="208">
        <f>T225/درآمدها!$J$5</f>
        <v>1.0370958119314605E-2</v>
      </c>
    </row>
    <row r="226" spans="1:22" s="141" customFormat="1" ht="42.75" customHeight="1">
      <c r="A226" s="140"/>
      <c r="B226" s="205" t="s">
        <v>224</v>
      </c>
      <c r="C226" s="193"/>
      <c r="D226" s="206">
        <v>0</v>
      </c>
      <c r="E226" s="206"/>
      <c r="F226" s="206">
        <f>VLOOKUP(B226,'درآمد ناشی از تغییر قیمت اوراق '!$A$8:$Q$306,9,0)</f>
        <v>2923768284</v>
      </c>
      <c r="G226" s="206"/>
      <c r="H226" s="206">
        <f>VLOOKUP(B226,'درآمد ناشی ازفروش'!$A$8:$Q$289,9,0)</f>
        <v>-44757459</v>
      </c>
      <c r="I226" s="206"/>
      <c r="J226" s="207">
        <f t="shared" si="9"/>
        <v>2879010825</v>
      </c>
      <c r="K226" s="207"/>
      <c r="L226" s="208">
        <f t="shared" si="10"/>
        <v>3.6347630276585149E-3</v>
      </c>
      <c r="M226" s="208"/>
      <c r="N226" s="206">
        <v>0</v>
      </c>
      <c r="O226" s="206"/>
      <c r="P226" s="206">
        <f>VLOOKUP(B226,'درآمد ناشی از تغییر قیمت اوراق '!$A$8:$Q$306,17,0)</f>
        <v>1436197993</v>
      </c>
      <c r="Q226" s="206"/>
      <c r="R226" s="206">
        <f>VLOOKUP(B226,'درآمد ناشی ازفروش'!$A$8:$Q$289,17,0)</f>
        <v>-115649509</v>
      </c>
      <c r="S226" s="206"/>
      <c r="T226" s="207">
        <f t="shared" si="11"/>
        <v>1320548484</v>
      </c>
      <c r="U226" s="198"/>
      <c r="V226" s="208">
        <f>T226/درآمدها!$J$5</f>
        <v>1.814300385635496E-3</v>
      </c>
    </row>
    <row r="227" spans="1:22" s="141" customFormat="1" ht="42.75" customHeight="1">
      <c r="A227" s="140"/>
      <c r="B227" s="205" t="s">
        <v>169</v>
      </c>
      <c r="C227" s="193"/>
      <c r="D227" s="206">
        <v>0</v>
      </c>
      <c r="E227" s="206"/>
      <c r="F227" s="206">
        <f>VLOOKUP(B227,'درآمد ناشی از تغییر قیمت اوراق '!$A$8:$Q$306,9,0)</f>
        <v>1447052695</v>
      </c>
      <c r="G227" s="206"/>
      <c r="H227" s="206">
        <f>VLOOKUP(B227,'درآمد ناشی ازفروش'!$A$8:$Q$289,9,0)</f>
        <v>-42370202</v>
      </c>
      <c r="I227" s="206"/>
      <c r="J227" s="207">
        <f t="shared" si="9"/>
        <v>1404682493</v>
      </c>
      <c r="K227" s="207"/>
      <c r="L227" s="208">
        <f t="shared" si="10"/>
        <v>1.7734174344952631E-3</v>
      </c>
      <c r="M227" s="208"/>
      <c r="N227" s="206">
        <v>0</v>
      </c>
      <c r="O227" s="206"/>
      <c r="P227" s="206">
        <f>VLOOKUP(B227,'درآمد ناشی از تغییر قیمت اوراق '!$A$8:$Q$306,17,0)</f>
        <v>587307925</v>
      </c>
      <c r="Q227" s="206"/>
      <c r="R227" s="206">
        <f>VLOOKUP(B227,'درآمد ناشی ازفروش'!$A$8:$Q$289,17,0)</f>
        <v>-245827185</v>
      </c>
      <c r="S227" s="206"/>
      <c r="T227" s="207">
        <f t="shared" si="11"/>
        <v>341480740</v>
      </c>
      <c r="U227" s="198"/>
      <c r="V227" s="208">
        <f>T227/درآمدها!$J$5</f>
        <v>4.6916008444646744E-4</v>
      </c>
    </row>
    <row r="228" spans="1:22" s="141" customFormat="1" ht="42.75" customHeight="1">
      <c r="A228" s="140"/>
      <c r="B228" s="205" t="s">
        <v>314</v>
      </c>
      <c r="C228" s="193"/>
      <c r="D228" s="206">
        <v>0</v>
      </c>
      <c r="E228" s="206"/>
      <c r="F228" s="206">
        <f>VLOOKUP(B228,'درآمد ناشی از تغییر قیمت اوراق '!$A$8:$Q$306,9,0)</f>
        <v>1290478471</v>
      </c>
      <c r="G228" s="206"/>
      <c r="H228" s="206">
        <f>VLOOKUP(B228,'درآمد ناشی ازفروش'!$A$8:$Q$289,9,0)</f>
        <v>0</v>
      </c>
      <c r="I228" s="206"/>
      <c r="J228" s="207">
        <f t="shared" si="9"/>
        <v>1290478471</v>
      </c>
      <c r="K228" s="207"/>
      <c r="L228" s="208">
        <f t="shared" si="10"/>
        <v>1.6292343862166934E-3</v>
      </c>
      <c r="M228" s="208"/>
      <c r="N228" s="206">
        <v>0</v>
      </c>
      <c r="O228" s="206"/>
      <c r="P228" s="206">
        <f>VLOOKUP(B228,'درآمد ناشی از تغییر قیمت اوراق '!$A$8:$Q$306,17,0)</f>
        <v>-793818183</v>
      </c>
      <c r="Q228" s="206"/>
      <c r="R228" s="206">
        <f>VLOOKUP(B228,'درآمد ناشی ازفروش'!$A$8:$Q$289,17,0)</f>
        <v>-252534149</v>
      </c>
      <c r="S228" s="206"/>
      <c r="T228" s="207">
        <f t="shared" si="11"/>
        <v>-1046352332</v>
      </c>
      <c r="U228" s="198"/>
      <c r="V228" s="208">
        <f>T228/درآمدها!$J$5</f>
        <v>-1.4375825366955634E-3</v>
      </c>
    </row>
    <row r="229" spans="1:22" s="141" customFormat="1" ht="42.75" customHeight="1">
      <c r="A229" s="140"/>
      <c r="B229" s="205" t="s">
        <v>438</v>
      </c>
      <c r="C229" s="193"/>
      <c r="D229" s="206">
        <v>0</v>
      </c>
      <c r="E229" s="206"/>
      <c r="F229" s="206">
        <f>VLOOKUP(B229,'درآمد ناشی از تغییر قیمت اوراق '!$A$8:$Q$306,9,0)</f>
        <v>134121781</v>
      </c>
      <c r="G229" s="206"/>
      <c r="H229" s="206">
        <v>0</v>
      </c>
      <c r="I229" s="206"/>
      <c r="J229" s="207">
        <f t="shared" si="9"/>
        <v>134121781</v>
      </c>
      <c r="K229" s="207"/>
      <c r="L229" s="208">
        <f t="shared" si="10"/>
        <v>1.6932930107427168E-4</v>
      </c>
      <c r="M229" s="208"/>
      <c r="N229" s="206">
        <v>0</v>
      </c>
      <c r="O229" s="206"/>
      <c r="P229" s="206">
        <f>VLOOKUP(B229,'درآمد ناشی از تغییر قیمت اوراق '!$A$8:$Q$306,17,0)</f>
        <v>134121781</v>
      </c>
      <c r="Q229" s="206"/>
      <c r="R229" s="206">
        <v>0</v>
      </c>
      <c r="S229" s="206"/>
      <c r="T229" s="207">
        <f t="shared" si="11"/>
        <v>134121781</v>
      </c>
      <c r="U229" s="198"/>
      <c r="V229" s="208">
        <f>T229/درآمدها!$J$5</f>
        <v>1.8426979542117254E-4</v>
      </c>
    </row>
    <row r="230" spans="1:22" s="141" customFormat="1" ht="42.75" customHeight="1">
      <c r="A230" s="140"/>
      <c r="B230" s="205" t="s">
        <v>227</v>
      </c>
      <c r="C230" s="193"/>
      <c r="D230" s="206">
        <f>VLOOKUP(B230,'درآمد سود سهام'!$A$9:$S$129,13,0)</f>
        <v>0</v>
      </c>
      <c r="E230" s="206"/>
      <c r="F230" s="206">
        <f>VLOOKUP(B230,'درآمد ناشی از تغییر قیمت اوراق '!$A$8:$Q$306,9,0)</f>
        <v>631372350</v>
      </c>
      <c r="G230" s="206"/>
      <c r="H230" s="206">
        <f>VLOOKUP(B230,'درآمد ناشی ازفروش'!$A$8:$Q$289,9,0)</f>
        <v>-16789173</v>
      </c>
      <c r="I230" s="206"/>
      <c r="J230" s="207">
        <f t="shared" si="9"/>
        <v>614583177</v>
      </c>
      <c r="K230" s="207"/>
      <c r="L230" s="208">
        <f t="shared" si="10"/>
        <v>7.7591379295369927E-4</v>
      </c>
      <c r="M230" s="208"/>
      <c r="N230" s="206">
        <f>VLOOKUP(B230,'درآمد سود سهام'!$A$9:$S$129,19,0)</f>
        <v>818651680</v>
      </c>
      <c r="O230" s="206"/>
      <c r="P230" s="206">
        <f>VLOOKUP(B230,'درآمد ناشی از تغییر قیمت اوراق '!$A$8:$Q$306,17,0)</f>
        <v>-444993936</v>
      </c>
      <c r="Q230" s="206"/>
      <c r="R230" s="206">
        <f>VLOOKUP(B230,'درآمد ناشی ازفروش'!$A$8:$Q$289,17,0)</f>
        <v>-502252968</v>
      </c>
      <c r="S230" s="206"/>
      <c r="T230" s="207">
        <f t="shared" si="11"/>
        <v>-128595224</v>
      </c>
      <c r="U230" s="198"/>
      <c r="V230" s="208">
        <f>T230/درآمدها!$J$5</f>
        <v>-1.7667686368271428E-4</v>
      </c>
    </row>
    <row r="231" spans="1:22" s="141" customFormat="1" ht="42.75" customHeight="1">
      <c r="A231" s="140"/>
      <c r="B231" s="205" t="s">
        <v>159</v>
      </c>
      <c r="C231" s="193"/>
      <c r="D231" s="206">
        <f>VLOOKUP(B231,'درآمد سود سهام'!$A$9:$S$129,13,0)</f>
        <v>0</v>
      </c>
      <c r="E231" s="206"/>
      <c r="F231" s="206">
        <f>VLOOKUP(B231,'درآمد ناشی از تغییر قیمت اوراق '!$A$8:$Q$306,9,0)</f>
        <v>3629341459</v>
      </c>
      <c r="G231" s="206"/>
      <c r="H231" s="206">
        <f>VLOOKUP(B231,'درآمد ناشی ازفروش'!$A$8:$Q$289,9,0)</f>
        <v>457061448</v>
      </c>
      <c r="I231" s="206"/>
      <c r="J231" s="207">
        <f t="shared" si="9"/>
        <v>4086402907</v>
      </c>
      <c r="K231" s="207"/>
      <c r="L231" s="208">
        <f t="shared" si="10"/>
        <v>5.1591005054591544E-3</v>
      </c>
      <c r="M231" s="208"/>
      <c r="N231" s="206">
        <f>VLOOKUP(B231,'درآمد سود سهام'!$A$9:$S$129,19,0)</f>
        <v>14481487233</v>
      </c>
      <c r="O231" s="206"/>
      <c r="P231" s="206">
        <f>VLOOKUP(B231,'درآمد ناشی از تغییر قیمت اوراق '!$A$8:$Q$306,17,0)</f>
        <v>6411210963</v>
      </c>
      <c r="Q231" s="206"/>
      <c r="R231" s="206">
        <f>VLOOKUP(B231,'درآمد ناشی ازفروش'!$A$8:$Q$289,17,0)</f>
        <v>221004334</v>
      </c>
      <c r="S231" s="206"/>
      <c r="T231" s="207">
        <f t="shared" si="11"/>
        <v>21113702530</v>
      </c>
      <c r="U231" s="198"/>
      <c r="V231" s="208">
        <f>T231/درآمدها!$J$5</f>
        <v>2.9008097094882695E-2</v>
      </c>
    </row>
    <row r="232" spans="1:22" s="141" customFormat="1" ht="42.75" customHeight="1">
      <c r="A232" s="140"/>
      <c r="B232" s="205" t="s">
        <v>180</v>
      </c>
      <c r="C232" s="193"/>
      <c r="D232" s="206">
        <v>0</v>
      </c>
      <c r="E232" s="206"/>
      <c r="F232" s="206">
        <f>VLOOKUP(B232,'درآمد ناشی از تغییر قیمت اوراق '!$A$8:$Q$306,9,0)</f>
        <v>2025754562</v>
      </c>
      <c r="G232" s="206"/>
      <c r="H232" s="206">
        <f>VLOOKUP(B232,'درآمد ناشی ازفروش'!$A$8:$Q$289,9,0)</f>
        <v>-12498199</v>
      </c>
      <c r="I232" s="206"/>
      <c r="J232" s="207">
        <f t="shared" si="9"/>
        <v>2013256363</v>
      </c>
      <c r="K232" s="207"/>
      <c r="L232" s="208">
        <f t="shared" si="10"/>
        <v>2.5417444526040123E-3</v>
      </c>
      <c r="M232" s="208"/>
      <c r="N232" s="206">
        <v>0</v>
      </c>
      <c r="O232" s="206"/>
      <c r="P232" s="206">
        <f>VLOOKUP(B232,'درآمد ناشی از تغییر قیمت اوراق '!$A$8:$Q$306,17,0)</f>
        <v>18549899</v>
      </c>
      <c r="Q232" s="206"/>
      <c r="R232" s="206">
        <f>VLOOKUP(B232,'درآمد ناشی ازفروش'!$A$8:$Q$289,17,0)</f>
        <v>-517516906</v>
      </c>
      <c r="S232" s="206"/>
      <c r="T232" s="207">
        <f t="shared" si="11"/>
        <v>-498967007</v>
      </c>
      <c r="U232" s="198"/>
      <c r="V232" s="208">
        <f>T232/درآمدها!$J$5</f>
        <v>-6.8553032636663809E-4</v>
      </c>
    </row>
    <row r="233" spans="1:22" s="141" customFormat="1" ht="42.75" customHeight="1">
      <c r="A233" s="140"/>
      <c r="B233" s="205" t="s">
        <v>80</v>
      </c>
      <c r="C233" s="193"/>
      <c r="D233" s="206">
        <f>VLOOKUP(B233,'درآمد سود سهام'!$A$9:$S$129,13,0)</f>
        <v>0</v>
      </c>
      <c r="E233" s="206"/>
      <c r="F233" s="206">
        <f>VLOOKUP(B233,'درآمد ناشی از تغییر قیمت اوراق '!$A$8:$Q$306,9,0)</f>
        <v>6656830935</v>
      </c>
      <c r="G233" s="206"/>
      <c r="H233" s="206">
        <f>VLOOKUP(B233,'درآمد ناشی ازفروش'!$A$8:$Q$289,9,0)</f>
        <v>0</v>
      </c>
      <c r="I233" s="206"/>
      <c r="J233" s="207">
        <f t="shared" si="9"/>
        <v>6656830935</v>
      </c>
      <c r="K233" s="207"/>
      <c r="L233" s="208">
        <f t="shared" si="10"/>
        <v>8.4042764805899832E-3</v>
      </c>
      <c r="M233" s="208"/>
      <c r="N233" s="206">
        <f>VLOOKUP(B233,'درآمد سود سهام'!$A$9:$S$129,19,0)</f>
        <v>1621283214</v>
      </c>
      <c r="O233" s="206"/>
      <c r="P233" s="206">
        <f>VLOOKUP(B233,'درآمد ناشی از تغییر قیمت اوراق '!$A$8:$Q$306,17,0)</f>
        <v>5132741135</v>
      </c>
      <c r="Q233" s="206"/>
      <c r="R233" s="206">
        <f>VLOOKUP(B233,'درآمد ناشی ازفروش'!$A$8:$Q$289,17,0)</f>
        <v>-146893547</v>
      </c>
      <c r="S233" s="206"/>
      <c r="T233" s="207">
        <f t="shared" si="11"/>
        <v>6607130802</v>
      </c>
      <c r="U233" s="198"/>
      <c r="V233" s="208">
        <f>T233/درآمدها!$J$5</f>
        <v>9.0775311222974862E-3</v>
      </c>
    </row>
    <row r="234" spans="1:22" s="141" customFormat="1" ht="42.75" customHeight="1">
      <c r="A234" s="140"/>
      <c r="B234" s="205" t="s">
        <v>331</v>
      </c>
      <c r="C234" s="193"/>
      <c r="D234" s="206">
        <v>0</v>
      </c>
      <c r="E234" s="206"/>
      <c r="F234" s="206">
        <f>VLOOKUP(B234,'درآمد ناشی از تغییر قیمت اوراق '!$A$8:$Q$306,9,0)</f>
        <v>1986767853</v>
      </c>
      <c r="G234" s="206"/>
      <c r="H234" s="206">
        <f>VLOOKUP(B234,'درآمد ناشی ازفروش'!$A$8:$Q$289,9,0)</f>
        <v>0</v>
      </c>
      <c r="I234" s="206"/>
      <c r="J234" s="207">
        <f t="shared" si="9"/>
        <v>1986767853</v>
      </c>
      <c r="K234" s="207"/>
      <c r="L234" s="208">
        <f t="shared" si="10"/>
        <v>2.5083025996002943E-3</v>
      </c>
      <c r="M234" s="208"/>
      <c r="N234" s="206">
        <v>0</v>
      </c>
      <c r="O234" s="206"/>
      <c r="P234" s="206">
        <f>VLOOKUP(B234,'درآمد ناشی از تغییر قیمت اوراق '!$A$8:$Q$306,17,0)</f>
        <v>-1584737670</v>
      </c>
      <c r="Q234" s="206"/>
      <c r="R234" s="206">
        <f>VLOOKUP(B234,'درآمد ناشی ازفروش'!$A$8:$Q$289,17,0)</f>
        <v>-1279521270</v>
      </c>
      <c r="S234" s="206"/>
      <c r="T234" s="207">
        <f t="shared" si="11"/>
        <v>-2864258940</v>
      </c>
      <c r="U234" s="198"/>
      <c r="V234" s="208">
        <f>T234/درآمدها!$J$5</f>
        <v>-3.9352028057774192E-3</v>
      </c>
    </row>
    <row r="235" spans="1:22" s="141" customFormat="1" ht="42.75" customHeight="1">
      <c r="A235" s="140"/>
      <c r="B235" s="205" t="s">
        <v>433</v>
      </c>
      <c r="C235" s="193"/>
      <c r="D235" s="206">
        <v>0</v>
      </c>
      <c r="E235" s="206"/>
      <c r="F235" s="206">
        <f>VLOOKUP(B235,'درآمد ناشی از تغییر قیمت اوراق '!$A$8:$Q$306,9,0)</f>
        <v>17718591</v>
      </c>
      <c r="G235" s="206"/>
      <c r="H235" s="206">
        <v>0</v>
      </c>
      <c r="I235" s="206"/>
      <c r="J235" s="207">
        <f t="shared" si="9"/>
        <v>17718591</v>
      </c>
      <c r="K235" s="207"/>
      <c r="L235" s="208">
        <f t="shared" si="10"/>
        <v>2.2369794135457242E-5</v>
      </c>
      <c r="M235" s="208"/>
      <c r="N235" s="206">
        <v>0</v>
      </c>
      <c r="O235" s="206"/>
      <c r="P235" s="206">
        <f>VLOOKUP(B235,'درآمد ناشی از تغییر قیمت اوراق '!$A$8:$Q$306,17,0)</f>
        <v>17718591</v>
      </c>
      <c r="Q235" s="206"/>
      <c r="R235" s="206">
        <v>0</v>
      </c>
      <c r="S235" s="206"/>
      <c r="T235" s="207">
        <f t="shared" si="11"/>
        <v>17718591</v>
      </c>
      <c r="U235" s="198"/>
      <c r="V235" s="208">
        <f>T235/درآمدها!$J$5</f>
        <v>2.4343556388663143E-5</v>
      </c>
    </row>
    <row r="236" spans="1:22" s="141" customFormat="1" ht="42.75" customHeight="1">
      <c r="A236" s="140"/>
      <c r="B236" s="205" t="s">
        <v>96</v>
      </c>
      <c r="C236" s="193"/>
      <c r="D236" s="206">
        <v>0</v>
      </c>
      <c r="E236" s="206"/>
      <c r="F236" s="206">
        <f>VLOOKUP(B236,'درآمد ناشی از تغییر قیمت اوراق '!$A$8:$Q$306,9,0)</f>
        <v>183598203</v>
      </c>
      <c r="G236" s="206"/>
      <c r="H236" s="206">
        <f>VLOOKUP(B236,'درآمد ناشی ازفروش'!$A$8:$Q$289,9,0)</f>
        <v>-54289576</v>
      </c>
      <c r="I236" s="206"/>
      <c r="J236" s="207">
        <f t="shared" si="9"/>
        <v>129308627</v>
      </c>
      <c r="K236" s="207"/>
      <c r="L236" s="208">
        <f t="shared" si="10"/>
        <v>1.632526743197937E-4</v>
      </c>
      <c r="M236" s="208"/>
      <c r="N236" s="206">
        <v>0</v>
      </c>
      <c r="O236" s="206"/>
      <c r="P236" s="206">
        <f>VLOOKUP(B236,'درآمد ناشی از تغییر قیمت اوراق '!$A$8:$Q$306,17,0)</f>
        <v>-1162634747</v>
      </c>
      <c r="Q236" s="206"/>
      <c r="R236" s="206">
        <f>VLOOKUP(B236,'درآمد ناشی ازفروش'!$A$8:$Q$289,17,0)</f>
        <v>-348626261</v>
      </c>
      <c r="S236" s="206"/>
      <c r="T236" s="207">
        <f t="shared" si="11"/>
        <v>-1511261008</v>
      </c>
      <c r="U236" s="198"/>
      <c r="V236" s="208">
        <f>T236/درآمدها!$J$5</f>
        <v>-2.076320152445299E-3</v>
      </c>
    </row>
    <row r="237" spans="1:22" s="141" customFormat="1" ht="42.75" customHeight="1">
      <c r="A237" s="140"/>
      <c r="B237" s="205" t="s">
        <v>124</v>
      </c>
      <c r="C237" s="193"/>
      <c r="D237" s="206">
        <f>VLOOKUP(B237,'درآمد سود سهام'!$A$9:$S$129,13,0)</f>
        <v>629</v>
      </c>
      <c r="E237" s="206"/>
      <c r="F237" s="206">
        <f>VLOOKUP(B237,'درآمد ناشی از تغییر قیمت اوراق '!$A$8:$Q$306,9,0)</f>
        <v>4593951127</v>
      </c>
      <c r="G237" s="206"/>
      <c r="H237" s="206">
        <f>VLOOKUP(B237,'درآمد ناشی ازفروش'!$A$8:$Q$289,9,0)</f>
        <v>-56098592</v>
      </c>
      <c r="I237" s="206"/>
      <c r="J237" s="207">
        <f t="shared" si="9"/>
        <v>4537853164</v>
      </c>
      <c r="K237" s="207"/>
      <c r="L237" s="208">
        <f t="shared" si="10"/>
        <v>5.7290583148295084E-3</v>
      </c>
      <c r="M237" s="208"/>
      <c r="N237" s="206">
        <f>VLOOKUP(B237,'درآمد سود سهام'!$A$9:$S$129,19,0)</f>
        <v>1654451639</v>
      </c>
      <c r="O237" s="206"/>
      <c r="P237" s="206">
        <f>VLOOKUP(B237,'درآمد ناشی از تغییر قیمت اوراق '!$A$8:$Q$306,17,0)</f>
        <v>-2064614283</v>
      </c>
      <c r="Q237" s="206"/>
      <c r="R237" s="206">
        <f>VLOOKUP(B237,'درآمد ناشی ازفروش'!$A$8:$Q$289,17,0)</f>
        <v>-1007131103</v>
      </c>
      <c r="S237" s="206"/>
      <c r="T237" s="207">
        <f t="shared" si="11"/>
        <v>-1417293747</v>
      </c>
      <c r="U237" s="198"/>
      <c r="V237" s="208">
        <f>T237/درآمدها!$J$5</f>
        <v>-1.9472186162767782E-3</v>
      </c>
    </row>
    <row r="238" spans="1:22" s="141" customFormat="1" ht="42.75" customHeight="1">
      <c r="A238" s="140"/>
      <c r="B238" s="205" t="s">
        <v>136</v>
      </c>
      <c r="C238" s="193"/>
      <c r="D238" s="206">
        <f>VLOOKUP(B238,'درآمد سود سهام'!$A$9:$S$129,13,0)</f>
        <v>0</v>
      </c>
      <c r="E238" s="206"/>
      <c r="F238" s="206">
        <f>VLOOKUP(B238,'درآمد ناشی از تغییر قیمت اوراق '!$A$8:$Q$306,9,0)</f>
        <v>4514828231</v>
      </c>
      <c r="G238" s="206"/>
      <c r="H238" s="206">
        <f>VLOOKUP(B238,'درآمد ناشی ازفروش'!$A$8:$Q$289,9,0)</f>
        <v>48681802</v>
      </c>
      <c r="I238" s="206"/>
      <c r="J238" s="207">
        <f t="shared" si="9"/>
        <v>4563510033</v>
      </c>
      <c r="K238" s="207"/>
      <c r="L238" s="208">
        <f t="shared" si="10"/>
        <v>5.7614502176444888E-3</v>
      </c>
      <c r="M238" s="208"/>
      <c r="N238" s="206">
        <f>VLOOKUP(B238,'درآمد سود سهام'!$A$9:$S$129,19,0)</f>
        <v>5677860000</v>
      </c>
      <c r="O238" s="206"/>
      <c r="P238" s="206">
        <f>VLOOKUP(B238,'درآمد ناشی از تغییر قیمت اوراق '!$A$8:$Q$306,17,0)</f>
        <v>3466537512</v>
      </c>
      <c r="Q238" s="206"/>
      <c r="R238" s="206">
        <f>VLOOKUP(B238,'درآمد ناشی ازفروش'!$A$8:$Q$289,17,0)</f>
        <v>-749120820</v>
      </c>
      <c r="S238" s="206"/>
      <c r="T238" s="207">
        <f t="shared" si="11"/>
        <v>8395276692</v>
      </c>
      <c r="U238" s="198"/>
      <c r="V238" s="208">
        <f>T238/درآمدها!$J$5</f>
        <v>1.1534263167434215E-2</v>
      </c>
    </row>
    <row r="239" spans="1:22" s="141" customFormat="1" ht="42.75" customHeight="1">
      <c r="A239" s="140"/>
      <c r="B239" s="205" t="s">
        <v>406</v>
      </c>
      <c r="C239" s="193"/>
      <c r="D239" s="206">
        <v>0</v>
      </c>
      <c r="E239" s="206"/>
      <c r="F239" s="206">
        <f>VLOOKUP(B239,'درآمد ناشی از تغییر قیمت اوراق '!$A$8:$Q$306,9,0)</f>
        <v>110011848</v>
      </c>
      <c r="G239" s="206"/>
      <c r="H239" s="206">
        <f>VLOOKUP(B239,'درآمد ناشی ازفروش'!$A$8:$Q$289,9,0)</f>
        <v>7410096</v>
      </c>
      <c r="I239" s="206"/>
      <c r="J239" s="207">
        <f t="shared" si="9"/>
        <v>117421944</v>
      </c>
      <c r="K239" s="207"/>
      <c r="L239" s="208">
        <f t="shared" si="10"/>
        <v>1.4824568806092925E-4</v>
      </c>
      <c r="M239" s="208"/>
      <c r="N239" s="206">
        <v>0</v>
      </c>
      <c r="O239" s="206"/>
      <c r="P239" s="206">
        <f>VLOOKUP(B239,'درآمد ناشی از تغییر قیمت اوراق '!$A$8:$Q$306,17,0)</f>
        <v>176783957</v>
      </c>
      <c r="Q239" s="206"/>
      <c r="R239" s="206">
        <f>VLOOKUP(B239,'درآمد ناشی ازفروش'!$A$8:$Q$289,17,0)</f>
        <v>9107774</v>
      </c>
      <c r="S239" s="206"/>
      <c r="T239" s="207">
        <f t="shared" si="11"/>
        <v>185891731</v>
      </c>
      <c r="U239" s="198"/>
      <c r="V239" s="208">
        <f>T239/درآمدها!$J$5</f>
        <v>2.5539648360214988E-4</v>
      </c>
    </row>
    <row r="240" spans="1:22" s="141" customFormat="1" ht="42.75" customHeight="1">
      <c r="A240" s="140"/>
      <c r="B240" s="205" t="s">
        <v>284</v>
      </c>
      <c r="C240" s="193"/>
      <c r="D240" s="206">
        <v>0</v>
      </c>
      <c r="E240" s="206"/>
      <c r="F240" s="206">
        <f>VLOOKUP(B240,'درآمد ناشی از تغییر قیمت اوراق '!$A$8:$Q$306,9,0)</f>
        <v>2125914508</v>
      </c>
      <c r="G240" s="206"/>
      <c r="H240" s="206">
        <f>VLOOKUP(B240,'درآمد ناشی ازفروش'!$A$8:$Q$289,9,0)</f>
        <v>-31082269</v>
      </c>
      <c r="I240" s="206"/>
      <c r="J240" s="207">
        <f t="shared" si="9"/>
        <v>2094832239</v>
      </c>
      <c r="K240" s="207"/>
      <c r="L240" s="208">
        <f t="shared" si="10"/>
        <v>2.6447343321344776E-3</v>
      </c>
      <c r="M240" s="208"/>
      <c r="N240" s="206">
        <v>0</v>
      </c>
      <c r="O240" s="206"/>
      <c r="P240" s="206">
        <f>VLOOKUP(B240,'درآمد ناشی از تغییر قیمت اوراق '!$A$8:$Q$306,17,0)</f>
        <v>-310551514</v>
      </c>
      <c r="Q240" s="206"/>
      <c r="R240" s="206">
        <f>VLOOKUP(B240,'درآمد ناشی ازفروش'!$A$8:$Q$289,17,0)</f>
        <v>-907435360</v>
      </c>
      <c r="S240" s="206"/>
      <c r="T240" s="207">
        <f t="shared" si="11"/>
        <v>-1217986874</v>
      </c>
      <c r="U240" s="198"/>
      <c r="V240" s="208">
        <f>T240/درآمدها!$J$5</f>
        <v>-1.6733910810329416E-3</v>
      </c>
    </row>
    <row r="241" spans="1:22" s="141" customFormat="1" ht="42.75" customHeight="1">
      <c r="A241" s="140"/>
      <c r="B241" s="205" t="s">
        <v>297</v>
      </c>
      <c r="C241" s="193"/>
      <c r="D241" s="206">
        <v>0</v>
      </c>
      <c r="E241" s="206"/>
      <c r="F241" s="206">
        <f>VLOOKUP(B241,'درآمد ناشی از تغییر قیمت اوراق '!$A$8:$Q$306,9,0)</f>
        <v>1154335258</v>
      </c>
      <c r="G241" s="206"/>
      <c r="H241" s="206">
        <f>VLOOKUP(B241,'درآمد ناشی ازفروش'!$A$8:$Q$289,9,0)</f>
        <v>-1870364657</v>
      </c>
      <c r="I241" s="206"/>
      <c r="J241" s="207">
        <f t="shared" si="9"/>
        <v>-716029399</v>
      </c>
      <c r="K241" s="207"/>
      <c r="L241" s="208">
        <f t="shared" si="10"/>
        <v>-9.0399006617203218E-4</v>
      </c>
      <c r="M241" s="208"/>
      <c r="N241" s="206">
        <v>0</v>
      </c>
      <c r="O241" s="206"/>
      <c r="P241" s="206">
        <f>VLOOKUP(B241,'درآمد ناشی از تغییر قیمت اوراق '!$A$8:$Q$306,17,0)</f>
        <v>-2574918864</v>
      </c>
      <c r="Q241" s="206"/>
      <c r="R241" s="206">
        <f>VLOOKUP(B241,'درآمد ناشی ازفروش'!$A$8:$Q$289,17,0)</f>
        <v>-2354767187</v>
      </c>
      <c r="S241" s="206"/>
      <c r="T241" s="207">
        <f t="shared" si="11"/>
        <v>-4929686051</v>
      </c>
      <c r="U241" s="198"/>
      <c r="V241" s="208">
        <f>T241/درآمدها!$J$5</f>
        <v>-6.7728912734045634E-3</v>
      </c>
    </row>
    <row r="242" spans="1:22" s="141" customFormat="1" ht="42.75" customHeight="1">
      <c r="A242" s="140"/>
      <c r="B242" s="205" t="s">
        <v>192</v>
      </c>
      <c r="C242" s="193"/>
      <c r="D242" s="206">
        <v>0</v>
      </c>
      <c r="E242" s="206"/>
      <c r="F242" s="206">
        <f>VLOOKUP(B242,'درآمد ناشی از تغییر قیمت اوراق '!$A$8:$Q$306,9,0)</f>
        <v>3945800441</v>
      </c>
      <c r="G242" s="206"/>
      <c r="H242" s="206">
        <f>VLOOKUP(B242,'درآمد ناشی ازفروش'!$A$8:$Q$289,9,0)</f>
        <v>0</v>
      </c>
      <c r="I242" s="206"/>
      <c r="J242" s="207">
        <f t="shared" si="9"/>
        <v>3945800441</v>
      </c>
      <c r="K242" s="207"/>
      <c r="L242" s="208">
        <f t="shared" si="10"/>
        <v>4.9815893128729253E-3</v>
      </c>
      <c r="M242" s="208"/>
      <c r="N242" s="206">
        <v>0</v>
      </c>
      <c r="O242" s="206"/>
      <c r="P242" s="206">
        <f>VLOOKUP(B242,'درآمد ناشی از تغییر قیمت اوراق '!$A$8:$Q$306,17,0)</f>
        <v>1749169270</v>
      </c>
      <c r="Q242" s="206"/>
      <c r="R242" s="206">
        <f>VLOOKUP(B242,'درآمد ناشی ازفروش'!$A$8:$Q$289,17,0)</f>
        <v>-1106994782</v>
      </c>
      <c r="S242" s="206"/>
      <c r="T242" s="207">
        <f t="shared" si="11"/>
        <v>642174488</v>
      </c>
      <c r="U242" s="198"/>
      <c r="V242" s="208">
        <f>T242/درآمدها!$J$5</f>
        <v>8.8228295692297897E-4</v>
      </c>
    </row>
    <row r="243" spans="1:22" s="141" customFormat="1" ht="42.75" customHeight="1">
      <c r="A243" s="140"/>
      <c r="B243" s="205" t="s">
        <v>102</v>
      </c>
      <c r="C243" s="193"/>
      <c r="D243" s="206">
        <v>0</v>
      </c>
      <c r="E243" s="206"/>
      <c r="F243" s="206">
        <f>VLOOKUP(B243,'درآمد ناشی از تغییر قیمت اوراق '!$A$8:$Q$306,9,0)</f>
        <v>-286057626</v>
      </c>
      <c r="G243" s="206"/>
      <c r="H243" s="206">
        <f>VLOOKUP(B243,'درآمد ناشی ازفروش'!$A$8:$Q$289,9,0)</f>
        <v>-182334116</v>
      </c>
      <c r="I243" s="206"/>
      <c r="J243" s="207">
        <f t="shared" si="9"/>
        <v>-468391742</v>
      </c>
      <c r="K243" s="207"/>
      <c r="L243" s="208">
        <f t="shared" si="10"/>
        <v>-5.9134650397924991E-4</v>
      </c>
      <c r="M243" s="208"/>
      <c r="N243" s="206">
        <v>0</v>
      </c>
      <c r="O243" s="206"/>
      <c r="P243" s="206">
        <f>VLOOKUP(B243,'درآمد ناشی از تغییر قیمت اوراق '!$A$8:$Q$306,17,0)</f>
        <v>-4774084653</v>
      </c>
      <c r="Q243" s="206"/>
      <c r="R243" s="206">
        <f>VLOOKUP(B243,'درآمد ناشی ازفروش'!$A$8:$Q$289,17,0)</f>
        <v>-596777524</v>
      </c>
      <c r="S243" s="206"/>
      <c r="T243" s="207">
        <f t="shared" si="11"/>
        <v>-5370862177</v>
      </c>
      <c r="U243" s="198"/>
      <c r="V243" s="208">
        <f>T243/درآمدها!$J$5</f>
        <v>-7.3790227598536243E-3</v>
      </c>
    </row>
    <row r="244" spans="1:22" s="141" customFormat="1" ht="42.75" customHeight="1">
      <c r="A244" s="140"/>
      <c r="B244" s="205" t="s">
        <v>225</v>
      </c>
      <c r="C244" s="193"/>
      <c r="D244" s="206">
        <v>0</v>
      </c>
      <c r="E244" s="206"/>
      <c r="F244" s="206">
        <f>VLOOKUP(B244,'درآمد ناشی از تغییر قیمت اوراق '!$A$8:$Q$306,9,0)</f>
        <v>1805579862</v>
      </c>
      <c r="G244" s="206"/>
      <c r="H244" s="206">
        <f>VLOOKUP(B244,'درآمد ناشی ازفروش'!$A$8:$Q$289,9,0)</f>
        <v>0</v>
      </c>
      <c r="I244" s="206"/>
      <c r="J244" s="207">
        <f t="shared" si="9"/>
        <v>1805579862</v>
      </c>
      <c r="K244" s="207"/>
      <c r="L244" s="208">
        <f t="shared" si="10"/>
        <v>2.2795520144952438E-3</v>
      </c>
      <c r="M244" s="208"/>
      <c r="N244" s="206">
        <v>0</v>
      </c>
      <c r="O244" s="206"/>
      <c r="P244" s="206">
        <f>VLOOKUP(B244,'درآمد ناشی از تغییر قیمت اوراق '!$A$8:$Q$306,17,0)</f>
        <v>-1219584270</v>
      </c>
      <c r="Q244" s="206"/>
      <c r="R244" s="206">
        <f>VLOOKUP(B244,'درآمد ناشی ازفروش'!$A$8:$Q$289,17,0)</f>
        <v>-954830106</v>
      </c>
      <c r="S244" s="206"/>
      <c r="T244" s="207">
        <f t="shared" si="11"/>
        <v>-2174414376</v>
      </c>
      <c r="U244" s="198"/>
      <c r="V244" s="208">
        <f>T244/درآمدها!$J$5</f>
        <v>-2.9874259739093127E-3</v>
      </c>
    </row>
    <row r="245" spans="1:22" s="141" customFormat="1" ht="42.75" customHeight="1">
      <c r="A245" s="140"/>
      <c r="B245" s="205" t="s">
        <v>122</v>
      </c>
      <c r="C245" s="193"/>
      <c r="D245" s="206">
        <v>0</v>
      </c>
      <c r="E245" s="206"/>
      <c r="F245" s="206">
        <f>VLOOKUP(B245,'درآمد ناشی از تغییر قیمت اوراق '!$A$8:$Q$306,9,0)</f>
        <v>357630822</v>
      </c>
      <c r="G245" s="206"/>
      <c r="H245" s="206">
        <f>VLOOKUP(B245,'درآمد ناشی ازفروش'!$A$8:$Q$289,9,0)</f>
        <v>-189029057</v>
      </c>
      <c r="I245" s="206"/>
      <c r="J245" s="207">
        <f t="shared" si="9"/>
        <v>168601765</v>
      </c>
      <c r="K245" s="207"/>
      <c r="L245" s="208">
        <f t="shared" si="10"/>
        <v>2.128604229266729E-4</v>
      </c>
      <c r="M245" s="208"/>
      <c r="N245" s="206">
        <v>0</v>
      </c>
      <c r="O245" s="206"/>
      <c r="P245" s="206">
        <f>VLOOKUP(B245,'درآمد ناشی از تغییر قیمت اوراق '!$A$8:$Q$306,17,0)</f>
        <v>-5006747242</v>
      </c>
      <c r="Q245" s="206"/>
      <c r="R245" s="206">
        <f>VLOOKUP(B245,'درآمد ناشی ازفروش'!$A$8:$Q$289,17,0)</f>
        <v>-797855233</v>
      </c>
      <c r="S245" s="206"/>
      <c r="T245" s="207">
        <f t="shared" si="11"/>
        <v>-5804602475</v>
      </c>
      <c r="U245" s="198"/>
      <c r="V245" s="208">
        <f>T245/درآمدها!$J$5</f>
        <v>-7.9749381688383764E-3</v>
      </c>
    </row>
    <row r="246" spans="1:22" s="141" customFormat="1" ht="42.75" customHeight="1">
      <c r="A246" s="140"/>
      <c r="B246" s="205" t="s">
        <v>293</v>
      </c>
      <c r="C246" s="193"/>
      <c r="D246" s="206">
        <f>VLOOKUP(B246,'درآمد سود سهام'!$A$9:$S$129,13,0)</f>
        <v>0</v>
      </c>
      <c r="E246" s="206"/>
      <c r="F246" s="206">
        <f>VLOOKUP(B246,'درآمد ناشی از تغییر قیمت اوراق '!$A$8:$Q$306,9,0)</f>
        <v>369877842</v>
      </c>
      <c r="G246" s="206"/>
      <c r="H246" s="206">
        <f>VLOOKUP(B246,'درآمد ناشی ازفروش'!$A$8:$Q$289,9,0)</f>
        <v>0</v>
      </c>
      <c r="I246" s="206"/>
      <c r="J246" s="207">
        <f t="shared" si="9"/>
        <v>369877842</v>
      </c>
      <c r="K246" s="207"/>
      <c r="L246" s="208">
        <f t="shared" si="10"/>
        <v>4.6697229936664715E-4</v>
      </c>
      <c r="M246" s="208"/>
      <c r="N246" s="206">
        <f>VLOOKUP(B246,'درآمد سود سهام'!$A$9:$S$129,19,0)</f>
        <v>56041964</v>
      </c>
      <c r="O246" s="206"/>
      <c r="P246" s="206">
        <f>VLOOKUP(B246,'درآمد ناشی از تغییر قیمت اوراق '!$A$8:$Q$306,17,0)</f>
        <v>-5774623483</v>
      </c>
      <c r="Q246" s="206"/>
      <c r="R246" s="206">
        <f>VLOOKUP(B246,'درآمد ناشی ازفروش'!$A$8:$Q$289,17,0)</f>
        <v>-81806604</v>
      </c>
      <c r="S246" s="206"/>
      <c r="T246" s="207">
        <f t="shared" si="11"/>
        <v>-5800388123</v>
      </c>
      <c r="U246" s="198"/>
      <c r="V246" s="208">
        <f>T246/درآمدها!$J$5</f>
        <v>-7.9691480743803202E-3</v>
      </c>
    </row>
    <row r="247" spans="1:22" s="141" customFormat="1" ht="42.75" customHeight="1">
      <c r="A247" s="140"/>
      <c r="B247" s="205" t="s">
        <v>301</v>
      </c>
      <c r="C247" s="193"/>
      <c r="D247" s="206">
        <v>0</v>
      </c>
      <c r="E247" s="206"/>
      <c r="F247" s="206">
        <f>VLOOKUP(B247,'درآمد ناشی از تغییر قیمت اوراق '!$A$8:$Q$306,9,0)</f>
        <v>1064904643</v>
      </c>
      <c r="G247" s="206"/>
      <c r="H247" s="206">
        <f>VLOOKUP(B247,'درآمد ناشی ازفروش'!$A$8:$Q$289,9,0)</f>
        <v>0</v>
      </c>
      <c r="I247" s="206"/>
      <c r="J247" s="207">
        <f t="shared" si="9"/>
        <v>1064904643</v>
      </c>
      <c r="K247" s="207"/>
      <c r="L247" s="208">
        <f t="shared" si="10"/>
        <v>1.3444464990361022E-3</v>
      </c>
      <c r="M247" s="208"/>
      <c r="N247" s="206">
        <v>0</v>
      </c>
      <c r="O247" s="206"/>
      <c r="P247" s="206">
        <f>VLOOKUP(B247,'درآمد ناشی از تغییر قیمت اوراق '!$A$8:$Q$306,17,0)</f>
        <v>-779198516</v>
      </c>
      <c r="Q247" s="206"/>
      <c r="R247" s="206">
        <f>VLOOKUP(B247,'درآمد ناشی ازفروش'!$A$8:$Q$289,17,0)</f>
        <v>-461709772</v>
      </c>
      <c r="S247" s="206"/>
      <c r="T247" s="207">
        <f t="shared" si="11"/>
        <v>-1240908288</v>
      </c>
      <c r="U247" s="198"/>
      <c r="V247" s="208">
        <f>T247/درآمدها!$J$5</f>
        <v>-1.7048827913058913E-3</v>
      </c>
    </row>
    <row r="248" spans="1:22" s="141" customFormat="1" ht="42.75" customHeight="1">
      <c r="A248" s="140"/>
      <c r="B248" s="205" t="s">
        <v>166</v>
      </c>
      <c r="C248" s="193"/>
      <c r="D248" s="206">
        <f>VLOOKUP(B248,'درآمد سود سهام'!$A$9:$S$129,13,0)</f>
        <v>0</v>
      </c>
      <c r="E248" s="206"/>
      <c r="F248" s="206">
        <f>VLOOKUP(B248,'درآمد ناشی از تغییر قیمت اوراق '!$A$8:$Q$306,9,0)</f>
        <v>5611262347</v>
      </c>
      <c r="G248" s="206"/>
      <c r="H248" s="206">
        <f>VLOOKUP(B248,'درآمد ناشی ازفروش'!$A$8:$Q$289,9,0)</f>
        <v>0</v>
      </c>
      <c r="I248" s="206"/>
      <c r="J248" s="207">
        <f t="shared" si="9"/>
        <v>5611262347</v>
      </c>
      <c r="K248" s="207"/>
      <c r="L248" s="208">
        <f t="shared" si="10"/>
        <v>7.0842418306530488E-3</v>
      </c>
      <c r="M248" s="208"/>
      <c r="N248" s="206">
        <f>VLOOKUP(B248,'درآمد سود سهام'!$A$9:$S$129,19,0)</f>
        <v>3240800411</v>
      </c>
      <c r="O248" s="206"/>
      <c r="P248" s="206">
        <f>VLOOKUP(B248,'درآمد ناشی از تغییر قیمت اوراق '!$A$8:$Q$306,17,0)</f>
        <v>8850344504</v>
      </c>
      <c r="Q248" s="206"/>
      <c r="R248" s="206">
        <f>VLOOKUP(B248,'درآمد ناشی ازفروش'!$A$8:$Q$289,17,0)</f>
        <v>126307347</v>
      </c>
      <c r="S248" s="206"/>
      <c r="T248" s="207">
        <f t="shared" si="11"/>
        <v>12217452262</v>
      </c>
      <c r="U248" s="198"/>
      <c r="V248" s="208">
        <f>T248/درآمدها!$J$5</f>
        <v>1.6785546777720477E-2</v>
      </c>
    </row>
    <row r="249" spans="1:22" s="141" customFormat="1" ht="42.75" customHeight="1">
      <c r="A249" s="140"/>
      <c r="B249" s="205" t="s">
        <v>368</v>
      </c>
      <c r="C249" s="193"/>
      <c r="D249" s="206">
        <v>0</v>
      </c>
      <c r="E249" s="206"/>
      <c r="F249" s="206">
        <f>VLOOKUP(B249,'درآمد ناشی از تغییر قیمت اوراق '!$A$8:$Q$306,9,0)</f>
        <v>4220131352</v>
      </c>
      <c r="G249" s="206"/>
      <c r="H249" s="206">
        <f>VLOOKUP(B249,'درآمد ناشی ازفروش'!$A$8:$Q$289,9,0)</f>
        <v>-71130325</v>
      </c>
      <c r="I249" s="206"/>
      <c r="J249" s="207">
        <f t="shared" si="9"/>
        <v>4149001027</v>
      </c>
      <c r="K249" s="207"/>
      <c r="L249" s="208">
        <f t="shared" si="10"/>
        <v>5.2381308898540903E-3</v>
      </c>
      <c r="M249" s="208"/>
      <c r="N249" s="206">
        <v>0</v>
      </c>
      <c r="O249" s="206"/>
      <c r="P249" s="206">
        <f>VLOOKUP(B249,'درآمد ناشی از تغییر قیمت اوراق '!$A$8:$Q$306,17,0)</f>
        <v>-2526939820</v>
      </c>
      <c r="Q249" s="206"/>
      <c r="R249" s="206">
        <f>VLOOKUP(B249,'درآمد ناشی ازفروش'!$A$8:$Q$289,17,0)</f>
        <v>-1221080364</v>
      </c>
      <c r="S249" s="206"/>
      <c r="T249" s="207">
        <f t="shared" si="11"/>
        <v>-3748020184</v>
      </c>
      <c r="U249" s="198"/>
      <c r="V249" s="208">
        <f>T249/درآمدها!$J$5</f>
        <v>-5.1494015915290112E-3</v>
      </c>
    </row>
    <row r="250" spans="1:22" s="141" customFormat="1" ht="42.75" customHeight="1">
      <c r="A250" s="140"/>
      <c r="B250" s="205" t="s">
        <v>144</v>
      </c>
      <c r="C250" s="193"/>
      <c r="D250" s="206">
        <v>0</v>
      </c>
      <c r="E250" s="206"/>
      <c r="F250" s="206">
        <f>VLOOKUP(B250,'درآمد ناشی از تغییر قیمت اوراق '!$A$8:$Q$306,9,0)</f>
        <v>1871614004</v>
      </c>
      <c r="G250" s="206"/>
      <c r="H250" s="206">
        <f>VLOOKUP(B250,'درآمد ناشی ازفروش'!$A$8:$Q$289,9,0)</f>
        <v>-56902426</v>
      </c>
      <c r="I250" s="206"/>
      <c r="J250" s="207">
        <f t="shared" si="9"/>
        <v>1814711578</v>
      </c>
      <c r="K250" s="207"/>
      <c r="L250" s="208">
        <f t="shared" si="10"/>
        <v>2.2910808435665543E-3</v>
      </c>
      <c r="M250" s="208"/>
      <c r="N250" s="206">
        <v>0</v>
      </c>
      <c r="O250" s="206"/>
      <c r="P250" s="206">
        <f>VLOOKUP(B250,'درآمد ناشی از تغییر قیمت اوراق '!$A$8:$Q$306,17,0)</f>
        <v>-255821585</v>
      </c>
      <c r="Q250" s="206"/>
      <c r="R250" s="206">
        <f>VLOOKUP(B250,'درآمد ناشی ازفروش'!$A$8:$Q$289,17,0)</f>
        <v>-442904614</v>
      </c>
      <c r="S250" s="206"/>
      <c r="T250" s="207">
        <f t="shared" si="11"/>
        <v>-698726199</v>
      </c>
      <c r="U250" s="198"/>
      <c r="V250" s="208">
        <f>T250/درآمدها!$J$5</f>
        <v>-9.5997930228158466E-4</v>
      </c>
    </row>
    <row r="251" spans="1:22" s="141" customFormat="1" ht="42.75" customHeight="1">
      <c r="A251" s="140"/>
      <c r="B251" s="205" t="s">
        <v>86</v>
      </c>
      <c r="C251" s="193"/>
      <c r="D251" s="206">
        <f>VLOOKUP(B251,'درآمد سود سهام'!$A$9:$S$129,13,0)</f>
        <v>0</v>
      </c>
      <c r="E251" s="206"/>
      <c r="F251" s="206">
        <f>VLOOKUP(B251,'درآمد ناشی از تغییر قیمت اوراق '!$A$8:$Q$306,9,0)</f>
        <v>4572606400</v>
      </c>
      <c r="G251" s="206"/>
      <c r="H251" s="206">
        <f>VLOOKUP(B251,'درآمد ناشی ازفروش'!$A$8:$Q$289,9,0)</f>
        <v>403940022</v>
      </c>
      <c r="I251" s="206"/>
      <c r="J251" s="207">
        <f t="shared" si="9"/>
        <v>4976546422</v>
      </c>
      <c r="K251" s="207"/>
      <c r="L251" s="208">
        <f t="shared" si="10"/>
        <v>6.2829103604054252E-3</v>
      </c>
      <c r="M251" s="208"/>
      <c r="N251" s="206">
        <f>VLOOKUP(B251,'درآمد سود سهام'!$A$9:$S$129,19,0)</f>
        <v>1000</v>
      </c>
      <c r="O251" s="206"/>
      <c r="P251" s="206">
        <f>VLOOKUP(B251,'درآمد ناشی از تغییر قیمت اوراق '!$A$8:$Q$306,17,0)</f>
        <v>2859900451</v>
      </c>
      <c r="Q251" s="206"/>
      <c r="R251" s="206">
        <f>VLOOKUP(B251,'درآمد ناشی ازفروش'!$A$8:$Q$289,17,0)</f>
        <v>-108093985</v>
      </c>
      <c r="S251" s="206"/>
      <c r="T251" s="207">
        <f t="shared" si="11"/>
        <v>2751807466</v>
      </c>
      <c r="U251" s="198"/>
      <c r="V251" s="208">
        <f>T251/درآمدها!$J$5</f>
        <v>3.7807058258365598E-3</v>
      </c>
    </row>
    <row r="252" spans="1:22" s="141" customFormat="1" ht="42.75" customHeight="1">
      <c r="A252" s="140"/>
      <c r="B252" s="205" t="s">
        <v>100</v>
      </c>
      <c r="C252" s="193"/>
      <c r="D252" s="206">
        <v>0</v>
      </c>
      <c r="E252" s="206"/>
      <c r="F252" s="206">
        <f>VLOOKUP(B252,'درآمد ناشی از تغییر قیمت اوراق '!$A$8:$Q$306,9,0)</f>
        <v>2032018735</v>
      </c>
      <c r="G252" s="206"/>
      <c r="H252" s="206">
        <f>VLOOKUP(B252,'درآمد ناشی ازفروش'!$A$8:$Q$289,9,0)</f>
        <v>1988783</v>
      </c>
      <c r="I252" s="206"/>
      <c r="J252" s="207">
        <f t="shared" si="9"/>
        <v>2034007518</v>
      </c>
      <c r="K252" s="207"/>
      <c r="L252" s="208">
        <f t="shared" si="10"/>
        <v>2.5679428712831816E-3</v>
      </c>
      <c r="M252" s="208"/>
      <c r="N252" s="206">
        <v>0</v>
      </c>
      <c r="O252" s="206"/>
      <c r="P252" s="206">
        <f>VLOOKUP(B252,'درآمد ناشی از تغییر قیمت اوراق '!$A$8:$Q$306,17,0)</f>
        <v>2717943645</v>
      </c>
      <c r="Q252" s="206"/>
      <c r="R252" s="206">
        <f>VLOOKUP(B252,'درآمد ناشی ازفروش'!$A$8:$Q$289,17,0)</f>
        <v>151879528</v>
      </c>
      <c r="S252" s="206"/>
      <c r="T252" s="207">
        <f t="shared" si="11"/>
        <v>2869823173</v>
      </c>
      <c r="U252" s="198"/>
      <c r="V252" s="208">
        <f>T252/درآمدها!$J$5</f>
        <v>3.9428475005387096E-3</v>
      </c>
    </row>
    <row r="253" spans="1:22" s="141" customFormat="1" ht="42.75" customHeight="1">
      <c r="A253" s="140"/>
      <c r="B253" s="205" t="s">
        <v>235</v>
      </c>
      <c r="C253" s="193"/>
      <c r="D253" s="206">
        <f>VLOOKUP(B253,'درآمد سود سهام'!$A$9:$S$129,13,0)</f>
        <v>0</v>
      </c>
      <c r="E253" s="206"/>
      <c r="F253" s="206">
        <f>VLOOKUP(B253,'درآمد ناشی از تغییر قیمت اوراق '!$A$8:$Q$306,9,0)</f>
        <v>10051296482</v>
      </c>
      <c r="G253" s="206"/>
      <c r="H253" s="206">
        <f>VLOOKUP(B253,'درآمد ناشی ازفروش'!$A$8:$Q$289,9,0)</f>
        <v>-141482252</v>
      </c>
      <c r="I253" s="206"/>
      <c r="J253" s="207">
        <f t="shared" si="9"/>
        <v>9909814230</v>
      </c>
      <c r="K253" s="207"/>
      <c r="L253" s="208">
        <f t="shared" si="10"/>
        <v>1.2511181292334403E-2</v>
      </c>
      <c r="M253" s="208"/>
      <c r="N253" s="206">
        <f>VLOOKUP(B253,'درآمد سود سهام'!$A$9:$S$129,19,0)</f>
        <v>31302845246</v>
      </c>
      <c r="O253" s="206"/>
      <c r="P253" s="206">
        <f>VLOOKUP(B253,'درآمد ناشی از تغییر قیمت اوراق '!$A$8:$Q$306,17,0)</f>
        <v>-11761219074</v>
      </c>
      <c r="Q253" s="206"/>
      <c r="R253" s="206">
        <f>VLOOKUP(B253,'درآمد ناشی ازفروش'!$A$8:$Q$289,17,0)</f>
        <v>-6125093300</v>
      </c>
      <c r="S253" s="206"/>
      <c r="T253" s="207">
        <f t="shared" si="11"/>
        <v>13416532872</v>
      </c>
      <c r="U253" s="198"/>
      <c r="V253" s="208">
        <f>T253/درآمدها!$J$5</f>
        <v>1.8432962559488203E-2</v>
      </c>
    </row>
    <row r="254" spans="1:22" s="141" customFormat="1" ht="42.75" customHeight="1">
      <c r="A254" s="140"/>
      <c r="B254" s="205" t="s">
        <v>310</v>
      </c>
      <c r="C254" s="193"/>
      <c r="D254" s="206">
        <f>VLOOKUP(B254,'درآمد سود سهام'!$A$9:$S$129,13,0)</f>
        <v>0</v>
      </c>
      <c r="E254" s="206"/>
      <c r="F254" s="206">
        <f>VLOOKUP(B254,'درآمد ناشی از تغییر قیمت اوراق '!$A$8:$Q$306,9,0)</f>
        <v>3509438329</v>
      </c>
      <c r="G254" s="206"/>
      <c r="H254" s="206">
        <f>VLOOKUP(B254,'درآمد ناشی ازفروش'!$A$8:$Q$289,9,0)</f>
        <v>0</v>
      </c>
      <c r="I254" s="206"/>
      <c r="J254" s="207">
        <f t="shared" si="9"/>
        <v>3509438329</v>
      </c>
      <c r="K254" s="207"/>
      <c r="L254" s="208">
        <f t="shared" si="10"/>
        <v>4.4306803487259832E-3</v>
      </c>
      <c r="M254" s="208"/>
      <c r="N254" s="206">
        <f>VLOOKUP(B254,'درآمد سود سهام'!$A$9:$S$129,19,0)</f>
        <v>1345095000</v>
      </c>
      <c r="O254" s="206"/>
      <c r="P254" s="206">
        <f>VLOOKUP(B254,'درآمد ناشی از تغییر قیمت اوراق '!$A$8:$Q$306,17,0)</f>
        <v>-4887782863</v>
      </c>
      <c r="Q254" s="206"/>
      <c r="R254" s="206">
        <f>VLOOKUP(B254,'درآمد ناشی ازفروش'!$A$8:$Q$289,17,0)</f>
        <v>-1580238464</v>
      </c>
      <c r="S254" s="206"/>
      <c r="T254" s="207">
        <f t="shared" si="11"/>
        <v>-5122926327</v>
      </c>
      <c r="U254" s="198"/>
      <c r="V254" s="208">
        <f>T254/درآمدها!$J$5</f>
        <v>-7.0383839164350854E-3</v>
      </c>
    </row>
    <row r="255" spans="1:22" s="141" customFormat="1" ht="42.75" customHeight="1">
      <c r="A255" s="140"/>
      <c r="B255" s="205" t="s">
        <v>258</v>
      </c>
      <c r="C255" s="193"/>
      <c r="D255" s="206">
        <v>0</v>
      </c>
      <c r="E255" s="206"/>
      <c r="F255" s="206">
        <f>VLOOKUP(B255,'درآمد ناشی از تغییر قیمت اوراق '!$A$8:$Q$306,9,0)</f>
        <v>472764436</v>
      </c>
      <c r="G255" s="206"/>
      <c r="H255" s="206">
        <f>VLOOKUP(B255,'درآمد ناشی ازفروش'!$A$8:$Q$289,9,0)</f>
        <v>0</v>
      </c>
      <c r="I255" s="206"/>
      <c r="J255" s="207">
        <f t="shared" si="9"/>
        <v>472764436</v>
      </c>
      <c r="K255" s="207"/>
      <c r="L255" s="208">
        <f t="shared" si="10"/>
        <v>5.9686704816909822E-4</v>
      </c>
      <c r="M255" s="208"/>
      <c r="N255" s="206">
        <v>0</v>
      </c>
      <c r="O255" s="206"/>
      <c r="P255" s="206">
        <f>VLOOKUP(B255,'درآمد ناشی از تغییر قیمت اوراق '!$A$8:$Q$306,17,0)</f>
        <v>-5461333273</v>
      </c>
      <c r="Q255" s="206"/>
      <c r="R255" s="206">
        <f>VLOOKUP(B255,'درآمد ناشی ازفروش'!$A$8:$Q$289,17,0)</f>
        <v>-223359005</v>
      </c>
      <c r="S255" s="206"/>
      <c r="T255" s="207">
        <f t="shared" si="11"/>
        <v>-5684692278</v>
      </c>
      <c r="U255" s="198"/>
      <c r="V255" s="208">
        <f>T255/درآمدها!$J$5</f>
        <v>-7.8101936560131075E-3</v>
      </c>
    </row>
    <row r="256" spans="1:22" s="141" customFormat="1" ht="42.75" customHeight="1">
      <c r="A256" s="140"/>
      <c r="B256" s="205" t="s">
        <v>174</v>
      </c>
      <c r="C256" s="193"/>
      <c r="D256" s="206">
        <f>VLOOKUP(B256,'درآمد سود سهام'!$A$9:$S$129,13,0)</f>
        <v>0</v>
      </c>
      <c r="E256" s="206"/>
      <c r="F256" s="206">
        <f>VLOOKUP(B256,'درآمد ناشی از تغییر قیمت اوراق '!$A$8:$Q$306,9,0)</f>
        <v>5627037775</v>
      </c>
      <c r="G256" s="206"/>
      <c r="H256" s="206">
        <f>VLOOKUP(B256,'درآمد ناشی ازفروش'!$A$8:$Q$289,9,0)</f>
        <v>480898957</v>
      </c>
      <c r="I256" s="206"/>
      <c r="J256" s="207">
        <f t="shared" si="9"/>
        <v>6107936732</v>
      </c>
      <c r="K256" s="207"/>
      <c r="L256" s="208">
        <f t="shared" si="10"/>
        <v>7.711295287940078E-3</v>
      </c>
      <c r="M256" s="208"/>
      <c r="N256" s="206">
        <f>VLOOKUP(B256,'درآمد سود سهام'!$A$9:$S$129,19,0)</f>
        <v>10117417800</v>
      </c>
      <c r="O256" s="206"/>
      <c r="P256" s="206">
        <f>VLOOKUP(B256,'درآمد ناشی از تغییر قیمت اوراق '!$A$8:$Q$306,17,0)</f>
        <v>11362375861</v>
      </c>
      <c r="Q256" s="206"/>
      <c r="R256" s="206">
        <f>VLOOKUP(B256,'درآمد ناشی ازفروش'!$A$8:$Q$289,17,0)</f>
        <v>1774182140</v>
      </c>
      <c r="S256" s="206"/>
      <c r="T256" s="207">
        <f t="shared" si="11"/>
        <v>23253975801</v>
      </c>
      <c r="U256" s="198"/>
      <c r="V256" s="208">
        <f>T256/درآمدها!$J$5</f>
        <v>3.1948616635050255E-2</v>
      </c>
    </row>
    <row r="257" spans="1:22" s="141" customFormat="1" ht="42.75" customHeight="1">
      <c r="A257" s="140"/>
      <c r="B257" s="205" t="s">
        <v>173</v>
      </c>
      <c r="C257" s="193"/>
      <c r="D257" s="206">
        <f>VLOOKUP(B257,'درآمد سود سهام'!$A$9:$S$129,13,0)</f>
        <v>0</v>
      </c>
      <c r="E257" s="206"/>
      <c r="F257" s="206">
        <f>VLOOKUP(B257,'درآمد ناشی از تغییر قیمت اوراق '!$A$8:$Q$306,9,0)</f>
        <v>1709015849</v>
      </c>
      <c r="G257" s="206"/>
      <c r="H257" s="206">
        <f>VLOOKUP(B257,'درآمد ناشی ازفروش'!$A$8:$Q$289,9,0)</f>
        <v>3345316</v>
      </c>
      <c r="I257" s="206"/>
      <c r="J257" s="207">
        <f t="shared" si="9"/>
        <v>1712361165</v>
      </c>
      <c r="K257" s="207"/>
      <c r="L257" s="208">
        <f t="shared" si="10"/>
        <v>2.1618630254855893E-3</v>
      </c>
      <c r="M257" s="208"/>
      <c r="N257" s="206">
        <f>VLOOKUP(B257,'درآمد سود سهام'!$A$9:$S$129,19,0)</f>
        <v>195163677</v>
      </c>
      <c r="O257" s="206"/>
      <c r="P257" s="206">
        <f>VLOOKUP(B257,'درآمد ناشی از تغییر قیمت اوراق '!$A$8:$Q$306,17,0)</f>
        <v>1348516454</v>
      </c>
      <c r="Q257" s="206"/>
      <c r="R257" s="206">
        <f>VLOOKUP(B257,'درآمد ناشی ازفروش'!$A$8:$Q$289,17,0)</f>
        <v>-72164583</v>
      </c>
      <c r="S257" s="206"/>
      <c r="T257" s="207">
        <f t="shared" si="11"/>
        <v>1471515548</v>
      </c>
      <c r="U257" s="198"/>
      <c r="V257" s="208">
        <f>T257/درآمدها!$J$5</f>
        <v>2.0217139003621985E-3</v>
      </c>
    </row>
    <row r="258" spans="1:22" s="141" customFormat="1" ht="42.75" customHeight="1">
      <c r="A258" s="140"/>
      <c r="B258" s="205" t="s">
        <v>216</v>
      </c>
      <c r="C258" s="193"/>
      <c r="D258" s="206">
        <f>VLOOKUP(B258,'درآمد سود سهام'!$A$9:$S$129,13,0)</f>
        <v>0</v>
      </c>
      <c r="E258" s="206"/>
      <c r="F258" s="206">
        <f>VLOOKUP(B258,'درآمد ناشی از تغییر قیمت اوراق '!$A$8:$Q$306,9,0)</f>
        <v>3769460915</v>
      </c>
      <c r="G258" s="206"/>
      <c r="H258" s="206">
        <f>VLOOKUP(B258,'درآمد ناشی ازفروش'!$A$8:$Q$289,9,0)</f>
        <v>-60939880</v>
      </c>
      <c r="I258" s="206"/>
      <c r="J258" s="207">
        <f t="shared" si="9"/>
        <v>3708521035</v>
      </c>
      <c r="K258" s="207"/>
      <c r="L258" s="208">
        <f t="shared" si="10"/>
        <v>4.6820230852420951E-3</v>
      </c>
      <c r="M258" s="208"/>
      <c r="N258" s="206">
        <f>VLOOKUP(B258,'درآمد سود سهام'!$A$9:$S$129,19,0)</f>
        <v>305052100</v>
      </c>
      <c r="O258" s="206"/>
      <c r="P258" s="206">
        <f>VLOOKUP(B258,'درآمد ناشی از تغییر قیمت اوراق '!$A$8:$Q$306,17,0)</f>
        <v>199703054</v>
      </c>
      <c r="Q258" s="206"/>
      <c r="R258" s="206">
        <f>VLOOKUP(B258,'درآمد ناشی ازفروش'!$A$8:$Q$289,17,0)</f>
        <v>-353420084</v>
      </c>
      <c r="S258" s="206"/>
      <c r="T258" s="207">
        <f t="shared" si="11"/>
        <v>151335070</v>
      </c>
      <c r="U258" s="198"/>
      <c r="V258" s="208">
        <f>T258/درآمدها!$J$5</f>
        <v>2.0791911784223045E-4</v>
      </c>
    </row>
    <row r="259" spans="1:22" s="141" customFormat="1" ht="42.75" customHeight="1">
      <c r="A259" s="140"/>
      <c r="B259" s="205" t="s">
        <v>436</v>
      </c>
      <c r="C259" s="193"/>
      <c r="D259" s="206">
        <v>0</v>
      </c>
      <c r="E259" s="206"/>
      <c r="F259" s="206">
        <f>VLOOKUP(B259,'درآمد ناشی از تغییر قیمت اوراق '!$A$8:$Q$306,9,0)</f>
        <v>-147593789</v>
      </c>
      <c r="G259" s="206"/>
      <c r="H259" s="206">
        <v>0</v>
      </c>
      <c r="I259" s="206"/>
      <c r="J259" s="207">
        <f t="shared" si="9"/>
        <v>-147593789</v>
      </c>
      <c r="K259" s="207"/>
      <c r="L259" s="208">
        <f t="shared" si="10"/>
        <v>-1.8633776667693913E-4</v>
      </c>
      <c r="M259" s="208"/>
      <c r="N259" s="206">
        <v>0</v>
      </c>
      <c r="O259" s="206"/>
      <c r="P259" s="206">
        <f>VLOOKUP(B259,'درآمد ناشی از تغییر قیمت اوراق '!$A$8:$Q$306,17,0)</f>
        <v>-147593789</v>
      </c>
      <c r="Q259" s="206"/>
      <c r="R259" s="206">
        <v>0</v>
      </c>
      <c r="S259" s="206"/>
      <c r="T259" s="207">
        <f t="shared" si="11"/>
        <v>-147593789</v>
      </c>
      <c r="U259" s="198"/>
      <c r="V259" s="208">
        <f>T259/درآمدها!$J$5</f>
        <v>-2.0277897520959483E-4</v>
      </c>
    </row>
    <row r="260" spans="1:22" s="141" customFormat="1" ht="42.75" customHeight="1">
      <c r="A260" s="140"/>
      <c r="B260" s="205" t="s">
        <v>220</v>
      </c>
      <c r="C260" s="193"/>
      <c r="D260" s="206">
        <f>VLOOKUP(B260,'درآمد سود سهام'!$A$9:$S$129,13,0)</f>
        <v>0</v>
      </c>
      <c r="E260" s="206"/>
      <c r="F260" s="206">
        <f>VLOOKUP(B260,'درآمد ناشی از تغییر قیمت اوراق '!$A$8:$Q$306,9,0)</f>
        <v>2507957485</v>
      </c>
      <c r="G260" s="206"/>
      <c r="H260" s="206">
        <f>VLOOKUP(B260,'درآمد ناشی ازفروش'!$A$8:$Q$289,9,0)</f>
        <v>-82032124</v>
      </c>
      <c r="I260" s="206"/>
      <c r="J260" s="207">
        <f t="shared" si="9"/>
        <v>2425925361</v>
      </c>
      <c r="K260" s="207"/>
      <c r="L260" s="208">
        <f t="shared" si="10"/>
        <v>3.0627407627138517E-3</v>
      </c>
      <c r="M260" s="208"/>
      <c r="N260" s="206">
        <f>VLOOKUP(B260,'درآمد سود سهام'!$A$9:$S$129,19,0)</f>
        <v>595433422</v>
      </c>
      <c r="O260" s="206"/>
      <c r="P260" s="206">
        <f>VLOOKUP(B260,'درآمد ناشی از تغییر قیمت اوراق '!$A$8:$Q$306,17,0)</f>
        <v>-2373744257</v>
      </c>
      <c r="Q260" s="206"/>
      <c r="R260" s="206">
        <f>VLOOKUP(B260,'درآمد ناشی ازفروش'!$A$8:$Q$289,17,0)</f>
        <v>-457788987</v>
      </c>
      <c r="S260" s="206"/>
      <c r="T260" s="207">
        <f t="shared" si="11"/>
        <v>-2236099822</v>
      </c>
      <c r="U260" s="198"/>
      <c r="V260" s="208">
        <f>T260/درآمدها!$J$5</f>
        <v>-3.072175553210558E-3</v>
      </c>
    </row>
    <row r="261" spans="1:22" s="141" customFormat="1" ht="42.75" customHeight="1">
      <c r="A261" s="140"/>
      <c r="B261" s="205" t="s">
        <v>182</v>
      </c>
      <c r="C261" s="193"/>
      <c r="D261" s="206">
        <v>0</v>
      </c>
      <c r="E261" s="206"/>
      <c r="F261" s="206">
        <f>VLOOKUP(B261,'درآمد ناشی از تغییر قیمت اوراق '!$A$8:$Q$306,9,0)</f>
        <v>1811039437</v>
      </c>
      <c r="G261" s="206"/>
      <c r="H261" s="206">
        <f>VLOOKUP(B261,'درآمد ناشی ازفروش'!$A$8:$Q$289,9,0)</f>
        <v>-90467300</v>
      </c>
      <c r="I261" s="206"/>
      <c r="J261" s="207">
        <f t="shared" si="9"/>
        <v>1720572137</v>
      </c>
      <c r="K261" s="207"/>
      <c r="L261" s="208">
        <f t="shared" si="10"/>
        <v>2.1722294114635715E-3</v>
      </c>
      <c r="M261" s="208"/>
      <c r="N261" s="206">
        <v>0</v>
      </c>
      <c r="O261" s="206"/>
      <c r="P261" s="206">
        <f>VLOOKUP(B261,'درآمد ناشی از تغییر قیمت اوراق '!$A$8:$Q$306,17,0)</f>
        <v>-1953154756</v>
      </c>
      <c r="Q261" s="206"/>
      <c r="R261" s="206">
        <f>VLOOKUP(B261,'درآمد ناشی ازفروش'!$A$8:$Q$289,17,0)</f>
        <v>-1350074595</v>
      </c>
      <c r="S261" s="206"/>
      <c r="T261" s="207">
        <f t="shared" si="11"/>
        <v>-3303229351</v>
      </c>
      <c r="U261" s="198"/>
      <c r="V261" s="208">
        <f>T261/درآمدها!$J$5</f>
        <v>-4.5383038623531442E-3</v>
      </c>
    </row>
    <row r="262" spans="1:22" s="141" customFormat="1" ht="42.75" customHeight="1">
      <c r="A262" s="140"/>
      <c r="B262" s="205" t="s">
        <v>302</v>
      </c>
      <c r="C262" s="193"/>
      <c r="D262" s="206">
        <v>0</v>
      </c>
      <c r="E262" s="206"/>
      <c r="F262" s="206">
        <f>VLOOKUP(B262,'درآمد ناشی از تغییر قیمت اوراق '!$A$8:$Q$306,9,0)</f>
        <v>6727776575</v>
      </c>
      <c r="G262" s="206"/>
      <c r="H262" s="206">
        <f>VLOOKUP(B262,'درآمد ناشی ازفروش'!$A$8:$Q$289,9,0)</f>
        <v>-37555964</v>
      </c>
      <c r="I262" s="206"/>
      <c r="J262" s="207">
        <f t="shared" si="9"/>
        <v>6690220611</v>
      </c>
      <c r="K262" s="207"/>
      <c r="L262" s="208">
        <f t="shared" si="10"/>
        <v>8.4464310841004774E-3</v>
      </c>
      <c r="M262" s="208"/>
      <c r="N262" s="206">
        <v>0</v>
      </c>
      <c r="O262" s="206"/>
      <c r="P262" s="206">
        <f>VLOOKUP(B262,'درآمد ناشی از تغییر قیمت اوراق '!$A$8:$Q$306,17,0)</f>
        <v>518271314</v>
      </c>
      <c r="Q262" s="206"/>
      <c r="R262" s="206">
        <f>VLOOKUP(B262,'درآمد ناشی ازفروش'!$A$8:$Q$289,17,0)</f>
        <v>-683132933</v>
      </c>
      <c r="S262" s="206"/>
      <c r="T262" s="207">
        <f t="shared" si="11"/>
        <v>-164861619</v>
      </c>
      <c r="U262" s="198"/>
      <c r="V262" s="208">
        <f>T262/درآمدها!$J$5</f>
        <v>-2.2650323146195987E-4</v>
      </c>
    </row>
    <row r="263" spans="1:22" s="141" customFormat="1" ht="42.75" customHeight="1">
      <c r="A263" s="140"/>
      <c r="B263" s="205" t="s">
        <v>289</v>
      </c>
      <c r="C263" s="193"/>
      <c r="D263" s="206">
        <v>0</v>
      </c>
      <c r="E263" s="206"/>
      <c r="F263" s="206">
        <f>VLOOKUP(B263,'درآمد ناشی از تغییر قیمت اوراق '!$A$8:$Q$306,9,0)</f>
        <v>5740612536</v>
      </c>
      <c r="G263" s="206"/>
      <c r="H263" s="206">
        <f>VLOOKUP(B263,'درآمد ناشی ازفروش'!$A$8:$Q$289,9,0)</f>
        <v>235486936</v>
      </c>
      <c r="I263" s="206"/>
      <c r="J263" s="207">
        <f t="shared" si="9"/>
        <v>5976099472</v>
      </c>
      <c r="K263" s="207"/>
      <c r="L263" s="208">
        <f t="shared" si="10"/>
        <v>7.5448502040401924E-3</v>
      </c>
      <c r="M263" s="208"/>
      <c r="N263" s="206">
        <v>0</v>
      </c>
      <c r="O263" s="206"/>
      <c r="P263" s="206">
        <f>VLOOKUP(B263,'درآمد ناشی از تغییر قیمت اوراق '!$A$8:$Q$306,17,0)</f>
        <v>10873959491</v>
      </c>
      <c r="Q263" s="206"/>
      <c r="R263" s="206">
        <f>VLOOKUP(B263,'درآمد ناشی ازفروش'!$A$8:$Q$289,17,0)</f>
        <v>871483062</v>
      </c>
      <c r="S263" s="206"/>
      <c r="T263" s="207">
        <f t="shared" si="11"/>
        <v>11745442553</v>
      </c>
      <c r="U263" s="198"/>
      <c r="V263" s="208">
        <f>T263/درآمدها!$J$5</f>
        <v>1.6137053059058652E-2</v>
      </c>
    </row>
    <row r="264" spans="1:22" s="141" customFormat="1" ht="42.75" customHeight="1">
      <c r="A264" s="140"/>
      <c r="B264" s="205" t="s">
        <v>217</v>
      </c>
      <c r="C264" s="193"/>
      <c r="D264" s="206">
        <f>VLOOKUP(B264,'درآمد سود سهام'!$A$9:$S$129,13,0)</f>
        <v>0</v>
      </c>
      <c r="E264" s="206"/>
      <c r="F264" s="206">
        <f>VLOOKUP(B264,'درآمد ناشی از تغییر قیمت اوراق '!$A$8:$Q$306,9,0)</f>
        <v>3657057786</v>
      </c>
      <c r="G264" s="206"/>
      <c r="H264" s="206">
        <f>VLOOKUP(B264,'درآمد ناشی ازفروش'!$A$8:$Q$289,9,0)</f>
        <v>227214145</v>
      </c>
      <c r="I264" s="206"/>
      <c r="J264" s="207">
        <f t="shared" si="9"/>
        <v>3884271931</v>
      </c>
      <c r="K264" s="207"/>
      <c r="L264" s="208">
        <f t="shared" si="10"/>
        <v>4.9039093155096233E-3</v>
      </c>
      <c r="M264" s="208"/>
      <c r="N264" s="206">
        <f>VLOOKUP(B264,'درآمد سود سهام'!$A$9:$S$129,19,0)</f>
        <v>483850950</v>
      </c>
      <c r="O264" s="206"/>
      <c r="P264" s="206">
        <f>VLOOKUP(B264,'درآمد ناشی از تغییر قیمت اوراق '!$A$8:$Q$306,17,0)</f>
        <v>6701430355</v>
      </c>
      <c r="Q264" s="206"/>
      <c r="R264" s="206">
        <f>VLOOKUP(B264,'درآمد ناشی ازفروش'!$A$8:$Q$289,17,0)</f>
        <v>1150055012</v>
      </c>
      <c r="S264" s="206"/>
      <c r="T264" s="207">
        <f t="shared" si="11"/>
        <v>8335336317</v>
      </c>
      <c r="U264" s="198"/>
      <c r="V264" s="208">
        <f>T264/درآمدها!$J$5</f>
        <v>1.1451911139625112E-2</v>
      </c>
    </row>
    <row r="265" spans="1:22" s="141" customFormat="1" ht="42.75" customHeight="1">
      <c r="A265" s="140"/>
      <c r="B265" s="205" t="s">
        <v>287</v>
      </c>
      <c r="C265" s="193"/>
      <c r="D265" s="206">
        <v>0</v>
      </c>
      <c r="E265" s="206"/>
      <c r="F265" s="206">
        <f>VLOOKUP(B265,'درآمد ناشی از تغییر قیمت اوراق '!$A$8:$Q$306,9,0)</f>
        <v>2453481442</v>
      </c>
      <c r="G265" s="206"/>
      <c r="H265" s="206">
        <f>VLOOKUP(B265,'درآمد ناشی ازفروش'!$A$8:$Q$289,9,0)</f>
        <v>6269964</v>
      </c>
      <c r="I265" s="206"/>
      <c r="J265" s="207">
        <f t="shared" si="9"/>
        <v>2459751406</v>
      </c>
      <c r="K265" s="207"/>
      <c r="L265" s="208">
        <f t="shared" si="10"/>
        <v>3.105446283884622E-3</v>
      </c>
      <c r="M265" s="208"/>
      <c r="N265" s="206">
        <v>0</v>
      </c>
      <c r="O265" s="206"/>
      <c r="P265" s="206">
        <f>VLOOKUP(B265,'درآمد ناشی از تغییر قیمت اوراق '!$A$8:$Q$306,17,0)</f>
        <v>2728800020</v>
      </c>
      <c r="Q265" s="206"/>
      <c r="R265" s="206">
        <f>VLOOKUP(B265,'درآمد ناشی ازفروش'!$A$8:$Q$289,17,0)</f>
        <v>16210426</v>
      </c>
      <c r="S265" s="206"/>
      <c r="T265" s="207">
        <f t="shared" si="11"/>
        <v>2745010446</v>
      </c>
      <c r="U265" s="198"/>
      <c r="V265" s="208">
        <f>T265/درآمدها!$J$5</f>
        <v>3.7713674061143104E-3</v>
      </c>
    </row>
    <row r="266" spans="1:22" s="141" customFormat="1" ht="42.75" customHeight="1">
      <c r="A266" s="140"/>
      <c r="B266" s="205" t="s">
        <v>223</v>
      </c>
      <c r="C266" s="193"/>
      <c r="D266" s="206">
        <v>0</v>
      </c>
      <c r="E266" s="206"/>
      <c r="F266" s="206">
        <f>VLOOKUP(B266,'درآمد ناشی از تغییر قیمت اوراق '!$A$8:$Q$306,9,0)</f>
        <v>3175957405</v>
      </c>
      <c r="G266" s="206"/>
      <c r="H266" s="206">
        <f>VLOOKUP(B266,'درآمد ناشی ازفروش'!$A$8:$Q$289,9,0)</f>
        <v>537161922</v>
      </c>
      <c r="I266" s="206"/>
      <c r="J266" s="207">
        <f t="shared" si="9"/>
        <v>3713119327</v>
      </c>
      <c r="K266" s="207"/>
      <c r="L266" s="208">
        <f t="shared" si="10"/>
        <v>4.6878284478363737E-3</v>
      </c>
      <c r="M266" s="208"/>
      <c r="N266" s="206">
        <v>0</v>
      </c>
      <c r="O266" s="206"/>
      <c r="P266" s="206">
        <f>VLOOKUP(B266,'درآمد ناشی از تغییر قیمت اوراق '!$A$8:$Q$306,17,0)</f>
        <v>4263253821</v>
      </c>
      <c r="Q266" s="206"/>
      <c r="R266" s="206">
        <f>VLOOKUP(B266,'درآمد ناشی ازفروش'!$A$8:$Q$289,17,0)</f>
        <v>667945879</v>
      </c>
      <c r="S266" s="206"/>
      <c r="T266" s="207">
        <f t="shared" si="11"/>
        <v>4931199700</v>
      </c>
      <c r="U266" s="198"/>
      <c r="V266" s="208">
        <f>T266/درآمدها!$J$5</f>
        <v>6.7749708744170899E-3</v>
      </c>
    </row>
    <row r="267" spans="1:22" s="141" customFormat="1" ht="42.75" customHeight="1">
      <c r="A267" s="140"/>
      <c r="B267" s="205" t="s">
        <v>352</v>
      </c>
      <c r="C267" s="193"/>
      <c r="D267" s="206">
        <v>0</v>
      </c>
      <c r="E267" s="206"/>
      <c r="F267" s="206">
        <f>VLOOKUP(B267,'درآمد ناشی از تغییر قیمت اوراق '!$A$8:$Q$306,9,0)</f>
        <v>10597512027</v>
      </c>
      <c r="G267" s="206"/>
      <c r="H267" s="206">
        <f>VLOOKUP(B267,'درآمد ناشی ازفروش'!$A$8:$Q$289,9,0)</f>
        <v>0</v>
      </c>
      <c r="I267" s="206"/>
      <c r="J267" s="207">
        <f t="shared" ref="J267:J315" si="12">D267+F267+H267</f>
        <v>10597512027</v>
      </c>
      <c r="K267" s="207"/>
      <c r="L267" s="208">
        <f t="shared" si="10"/>
        <v>1.3379402594259453E-2</v>
      </c>
      <c r="M267" s="208"/>
      <c r="N267" s="206">
        <v>0</v>
      </c>
      <c r="O267" s="206"/>
      <c r="P267" s="206">
        <f>VLOOKUP(B267,'درآمد ناشی از تغییر قیمت اوراق '!$A$8:$Q$306,17,0)</f>
        <v>4776343449</v>
      </c>
      <c r="Q267" s="206"/>
      <c r="R267" s="206">
        <f>VLOOKUP(B267,'درآمد ناشی ازفروش'!$A$8:$Q$289,17,0)</f>
        <v>-155011919</v>
      </c>
      <c r="S267" s="206"/>
      <c r="T267" s="207">
        <f t="shared" si="11"/>
        <v>4621331530</v>
      </c>
      <c r="U267" s="198"/>
      <c r="V267" s="208">
        <f>T267/درآمدها!$J$5</f>
        <v>6.3492432717286561E-3</v>
      </c>
    </row>
    <row r="268" spans="1:22" s="141" customFormat="1" ht="42.75" customHeight="1">
      <c r="A268" s="140"/>
      <c r="B268" s="205" t="s">
        <v>219</v>
      </c>
      <c r="C268" s="193"/>
      <c r="D268" s="206">
        <f>VLOOKUP(B268,'درآمد سود سهام'!$A$9:$S$129,13,0)</f>
        <v>0</v>
      </c>
      <c r="E268" s="206"/>
      <c r="F268" s="206">
        <f>VLOOKUP(B268,'درآمد ناشی از تغییر قیمت اوراق '!$A$8:$Q$306,9,0)</f>
        <v>3982285613</v>
      </c>
      <c r="G268" s="206"/>
      <c r="H268" s="206">
        <f>VLOOKUP(B268,'درآمد ناشی ازفروش'!$A$8:$Q$289,9,0)</f>
        <v>-9519934</v>
      </c>
      <c r="I268" s="206"/>
      <c r="J268" s="207">
        <f t="shared" si="12"/>
        <v>3972765679</v>
      </c>
      <c r="K268" s="207"/>
      <c r="L268" s="208">
        <f t="shared" ref="L268:L315" si="13">J268/792076623178</f>
        <v>5.0156330369406921E-3</v>
      </c>
      <c r="M268" s="208"/>
      <c r="N268" s="206">
        <f>VLOOKUP(B268,'درآمد سود سهام'!$A$9:$S$129,19,0)</f>
        <v>1692861590</v>
      </c>
      <c r="O268" s="206"/>
      <c r="P268" s="206">
        <f>VLOOKUP(B268,'درآمد ناشی از تغییر قیمت اوراق '!$A$8:$Q$306,17,0)</f>
        <v>-384241961</v>
      </c>
      <c r="Q268" s="206"/>
      <c r="R268" s="206">
        <f>VLOOKUP(B268,'درآمد ناشی ازفروش'!$A$8:$Q$289,17,0)</f>
        <v>-424948431</v>
      </c>
      <c r="S268" s="206"/>
      <c r="T268" s="207">
        <f t="shared" ref="T268:T315" si="14">N268+P268+R268</f>
        <v>883671198</v>
      </c>
      <c r="U268" s="198"/>
      <c r="V268" s="208">
        <f>T268/درآمدها!$J$5</f>
        <v>1.2140750716324179E-3</v>
      </c>
    </row>
    <row r="269" spans="1:22" s="141" customFormat="1" ht="42.75" customHeight="1">
      <c r="A269" s="140"/>
      <c r="B269" s="205" t="s">
        <v>261</v>
      </c>
      <c r="C269" s="193"/>
      <c r="D269" s="206">
        <f>VLOOKUP(B269,'درآمد سود سهام'!$A$9:$S$129,13,0)</f>
        <v>0</v>
      </c>
      <c r="E269" s="206"/>
      <c r="F269" s="206">
        <f>VLOOKUP(B269,'درآمد ناشی از تغییر قیمت اوراق '!$A$8:$Q$306,9,0)</f>
        <v>1156709550</v>
      </c>
      <c r="G269" s="206"/>
      <c r="H269" s="206">
        <f>VLOOKUP(B269,'درآمد ناشی ازفروش'!$A$8:$Q$289,9,0)</f>
        <v>-31587214</v>
      </c>
      <c r="I269" s="206"/>
      <c r="J269" s="207">
        <f t="shared" si="12"/>
        <v>1125122336</v>
      </c>
      <c r="K269" s="207"/>
      <c r="L269" s="208">
        <f t="shared" si="13"/>
        <v>1.4204715845365329E-3</v>
      </c>
      <c r="M269" s="208"/>
      <c r="N269" s="206">
        <f>VLOOKUP(B269,'درآمد سود سهام'!$A$9:$S$129,19,0)</f>
        <v>414269480</v>
      </c>
      <c r="O269" s="206"/>
      <c r="P269" s="206">
        <f>VLOOKUP(B269,'درآمد ناشی از تغییر قیمت اوراق '!$A$8:$Q$306,17,0)</f>
        <v>-703709852</v>
      </c>
      <c r="Q269" s="206"/>
      <c r="R269" s="206">
        <f>VLOOKUP(B269,'درآمد ناشی ازفروش'!$A$8:$Q$289,17,0)</f>
        <v>-526924160</v>
      </c>
      <c r="S269" s="206"/>
      <c r="T269" s="207">
        <f t="shared" si="14"/>
        <v>-816364532</v>
      </c>
      <c r="U269" s="198"/>
      <c r="V269" s="208">
        <f>T269/درآمدها!$J$5</f>
        <v>-1.1216025031813533E-3</v>
      </c>
    </row>
    <row r="270" spans="1:22" s="141" customFormat="1" ht="42.75" customHeight="1">
      <c r="A270" s="140"/>
      <c r="B270" s="205" t="s">
        <v>160</v>
      </c>
      <c r="C270" s="193"/>
      <c r="D270" s="206">
        <v>0</v>
      </c>
      <c r="E270" s="206"/>
      <c r="F270" s="206">
        <f>VLOOKUP(B270,'درآمد ناشی از تغییر قیمت اوراق '!$A$8:$Q$306,9,0)</f>
        <v>2486718762</v>
      </c>
      <c r="G270" s="206"/>
      <c r="H270" s="206">
        <f>VLOOKUP(B270,'درآمد ناشی ازفروش'!$A$8:$Q$289,9,0)</f>
        <v>-147844024</v>
      </c>
      <c r="I270" s="206"/>
      <c r="J270" s="207">
        <f t="shared" si="12"/>
        <v>2338874738</v>
      </c>
      <c r="K270" s="207"/>
      <c r="L270" s="208">
        <f t="shared" si="13"/>
        <v>2.9528389925407438E-3</v>
      </c>
      <c r="M270" s="208"/>
      <c r="N270" s="206">
        <v>0</v>
      </c>
      <c r="O270" s="206"/>
      <c r="P270" s="206">
        <f>VLOOKUP(B270,'درآمد ناشی از تغییر قیمت اوراق '!$A$8:$Q$306,17,0)</f>
        <v>-1749503247</v>
      </c>
      <c r="Q270" s="206"/>
      <c r="R270" s="206">
        <f>VLOOKUP(B270,'درآمد ناشی ازفروش'!$A$8:$Q$289,17,0)</f>
        <v>-521114839</v>
      </c>
      <c r="S270" s="206"/>
      <c r="T270" s="207">
        <f t="shared" si="14"/>
        <v>-2270618086</v>
      </c>
      <c r="U270" s="198"/>
      <c r="V270" s="208">
        <f>T270/درآمدها!$J$5</f>
        <v>-3.119600165366387E-3</v>
      </c>
    </row>
    <row r="271" spans="1:22" s="141" customFormat="1" ht="42.75" customHeight="1">
      <c r="A271" s="140"/>
      <c r="B271" s="205" t="s">
        <v>275</v>
      </c>
      <c r="C271" s="193"/>
      <c r="D271" s="206">
        <f>VLOOKUP(B271,'درآمد سود سهام'!$A$9:$S$129,13,0)</f>
        <v>0</v>
      </c>
      <c r="E271" s="206"/>
      <c r="F271" s="206">
        <f>VLOOKUP(B271,'درآمد ناشی از تغییر قیمت اوراق '!$A$8:$Q$306,9,0)</f>
        <v>6691412968</v>
      </c>
      <c r="G271" s="206"/>
      <c r="H271" s="206">
        <f>VLOOKUP(B271,'درآمد ناشی ازفروش'!$A$8:$Q$289,9,0)</f>
        <v>-13668406</v>
      </c>
      <c r="I271" s="206"/>
      <c r="J271" s="207">
        <f t="shared" si="12"/>
        <v>6677744562</v>
      </c>
      <c r="K271" s="207"/>
      <c r="L271" s="208">
        <f t="shared" si="13"/>
        <v>8.4306800208385126E-3</v>
      </c>
      <c r="M271" s="208"/>
      <c r="N271" s="206">
        <f>VLOOKUP(B271,'درآمد سود سهام'!$A$9:$S$129,19,0)</f>
        <v>4395685815</v>
      </c>
      <c r="O271" s="206"/>
      <c r="P271" s="206">
        <f>VLOOKUP(B271,'درآمد ناشی از تغییر قیمت اوراق '!$A$8:$Q$306,17,0)</f>
        <v>3146469710</v>
      </c>
      <c r="Q271" s="206"/>
      <c r="R271" s="206">
        <f>VLOOKUP(B271,'درآمد ناشی ازفروش'!$A$8:$Q$289,17,0)</f>
        <v>-7244520</v>
      </c>
      <c r="S271" s="206"/>
      <c r="T271" s="207">
        <f t="shared" si="14"/>
        <v>7534911005</v>
      </c>
      <c r="U271" s="198"/>
      <c r="V271" s="208">
        <f>T271/درآمدها!$J$5</f>
        <v>1.0352207516600839E-2</v>
      </c>
    </row>
    <row r="272" spans="1:22" s="141" customFormat="1" ht="42.75" customHeight="1">
      <c r="A272" s="140"/>
      <c r="B272" s="205" t="s">
        <v>233</v>
      </c>
      <c r="C272" s="193"/>
      <c r="D272" s="206">
        <f>VLOOKUP(B272,'درآمد سود سهام'!$A$9:$S$129,13,0)</f>
        <v>0</v>
      </c>
      <c r="E272" s="206"/>
      <c r="F272" s="206">
        <f>VLOOKUP(B272,'درآمد ناشی از تغییر قیمت اوراق '!$A$8:$Q$306,9,0)</f>
        <v>625451662</v>
      </c>
      <c r="G272" s="206"/>
      <c r="H272" s="206">
        <f>VLOOKUP(B272,'درآمد ناشی ازفروش'!$A$8:$Q$289,9,0)</f>
        <v>0</v>
      </c>
      <c r="I272" s="206"/>
      <c r="J272" s="207">
        <f t="shared" si="12"/>
        <v>625451662</v>
      </c>
      <c r="K272" s="207"/>
      <c r="L272" s="208">
        <f t="shared" si="13"/>
        <v>7.8963530004273958E-4</v>
      </c>
      <c r="M272" s="208"/>
      <c r="N272" s="206">
        <f>VLOOKUP(B272,'درآمد سود سهام'!$A$9:$S$129,19,0)</f>
        <v>839967800</v>
      </c>
      <c r="O272" s="206"/>
      <c r="P272" s="206">
        <f>VLOOKUP(B272,'درآمد ناشی از تغییر قیمت اوراق '!$A$8:$Q$306,17,0)</f>
        <v>97430573</v>
      </c>
      <c r="Q272" s="206"/>
      <c r="R272" s="206">
        <f>VLOOKUP(B272,'درآمد ناشی ازفروش'!$A$8:$Q$289,17,0)</f>
        <v>-452781688</v>
      </c>
      <c r="S272" s="206"/>
      <c r="T272" s="207">
        <f t="shared" si="14"/>
        <v>484616685</v>
      </c>
      <c r="U272" s="198"/>
      <c r="V272" s="208">
        <f>T272/درآمدها!$J$5</f>
        <v>6.658144317561427E-4</v>
      </c>
    </row>
    <row r="273" spans="1:22" s="141" customFormat="1" ht="42.75" customHeight="1">
      <c r="A273" s="140"/>
      <c r="B273" s="205" t="s">
        <v>85</v>
      </c>
      <c r="C273" s="193"/>
      <c r="D273" s="206">
        <v>0</v>
      </c>
      <c r="E273" s="206"/>
      <c r="F273" s="206">
        <f>VLOOKUP(B273,'درآمد ناشی از تغییر قیمت اوراق '!$A$8:$Q$306,9,0)</f>
        <v>2249187175</v>
      </c>
      <c r="G273" s="206"/>
      <c r="H273" s="206">
        <f>VLOOKUP(B273,'درآمد ناشی ازفروش'!$A$8:$Q$289,9,0)</f>
        <v>0</v>
      </c>
      <c r="I273" s="206"/>
      <c r="J273" s="207">
        <f t="shared" si="12"/>
        <v>2249187175</v>
      </c>
      <c r="K273" s="207"/>
      <c r="L273" s="208">
        <f t="shared" si="13"/>
        <v>2.8396080747538359E-3</v>
      </c>
      <c r="M273" s="208"/>
      <c r="N273" s="206">
        <v>0</v>
      </c>
      <c r="O273" s="206"/>
      <c r="P273" s="206">
        <f>VLOOKUP(B273,'درآمد ناشی از تغییر قیمت اوراق '!$A$8:$Q$306,17,0)</f>
        <v>685627624</v>
      </c>
      <c r="Q273" s="206"/>
      <c r="R273" s="206">
        <f>VLOOKUP(B273,'درآمد ناشی ازفروش'!$A$8:$Q$289,17,0)</f>
        <v>-458905632</v>
      </c>
      <c r="S273" s="206"/>
      <c r="T273" s="207">
        <f t="shared" si="14"/>
        <v>226721992</v>
      </c>
      <c r="U273" s="198"/>
      <c r="V273" s="208">
        <f>T273/درآمدها!$J$5</f>
        <v>3.1149314281265562E-4</v>
      </c>
    </row>
    <row r="274" spans="1:22" s="141" customFormat="1" ht="42.75" customHeight="1">
      <c r="A274" s="140"/>
      <c r="B274" s="205" t="s">
        <v>309</v>
      </c>
      <c r="C274" s="193"/>
      <c r="D274" s="206">
        <f>VLOOKUP(B274,'درآمد سود سهام'!$A$9:$S$129,13,0)</f>
        <v>0</v>
      </c>
      <c r="E274" s="206"/>
      <c r="F274" s="206">
        <f>VLOOKUP(B274,'درآمد ناشی از تغییر قیمت اوراق '!$A$8:$Q$306,9,0)</f>
        <v>1827166745</v>
      </c>
      <c r="G274" s="206"/>
      <c r="H274" s="206">
        <f>VLOOKUP(B274,'درآمد ناشی ازفروش'!$A$8:$Q$289,9,0)</f>
        <v>28747036</v>
      </c>
      <c r="I274" s="206"/>
      <c r="J274" s="207">
        <f t="shared" si="12"/>
        <v>1855913781</v>
      </c>
      <c r="K274" s="207"/>
      <c r="L274" s="208">
        <f t="shared" si="13"/>
        <v>2.343098794600997E-3</v>
      </c>
      <c r="M274" s="208"/>
      <c r="N274" s="206">
        <f>VLOOKUP(B274,'درآمد سود سهام'!$A$9:$S$129,19,0)</f>
        <v>209680029</v>
      </c>
      <c r="O274" s="206"/>
      <c r="P274" s="206">
        <f>VLOOKUP(B274,'درآمد ناشی از تغییر قیمت اوراق '!$A$8:$Q$306,17,0)</f>
        <v>2029582524</v>
      </c>
      <c r="Q274" s="206"/>
      <c r="R274" s="206">
        <f>VLOOKUP(B274,'درآمد ناشی ازفروش'!$A$8:$Q$289,17,0)</f>
        <v>122584392</v>
      </c>
      <c r="S274" s="206"/>
      <c r="T274" s="207">
        <f t="shared" si="14"/>
        <v>2361846945</v>
      </c>
      <c r="U274" s="198"/>
      <c r="V274" s="208">
        <f>T274/درآمدها!$J$5</f>
        <v>3.2449394134668654E-3</v>
      </c>
    </row>
    <row r="275" spans="1:22" s="141" customFormat="1" ht="42.75" customHeight="1">
      <c r="A275" s="140"/>
      <c r="B275" s="205" t="s">
        <v>348</v>
      </c>
      <c r="C275" s="193"/>
      <c r="D275" s="206">
        <f>VLOOKUP(B275,'درآمد سود سهام'!$A$9:$S$129,13,0)</f>
        <v>0</v>
      </c>
      <c r="E275" s="206"/>
      <c r="F275" s="206">
        <f>VLOOKUP(B275,'درآمد ناشی از تغییر قیمت اوراق '!$A$8:$Q$306,9,0)</f>
        <v>1759713824</v>
      </c>
      <c r="G275" s="206"/>
      <c r="H275" s="206">
        <f>VLOOKUP(B275,'درآمد ناشی ازفروش'!$A$8:$Q$289,9,0)</f>
        <v>-42988242</v>
      </c>
      <c r="I275" s="206"/>
      <c r="J275" s="207">
        <f t="shared" si="12"/>
        <v>1716725582</v>
      </c>
      <c r="K275" s="207"/>
      <c r="L275" s="208">
        <f t="shared" si="13"/>
        <v>2.1673731199288375E-3</v>
      </c>
      <c r="M275" s="208"/>
      <c r="N275" s="206">
        <f>VLOOKUP(B275,'درآمد سود سهام'!$A$9:$S$129,19,0)</f>
        <v>3130332375</v>
      </c>
      <c r="O275" s="206"/>
      <c r="P275" s="206">
        <f>VLOOKUP(B275,'درآمد ناشی از تغییر قیمت اوراق '!$A$8:$Q$306,17,0)</f>
        <v>-643929578</v>
      </c>
      <c r="Q275" s="206"/>
      <c r="R275" s="206">
        <f>VLOOKUP(B275,'درآمد ناشی ازفروش'!$A$8:$Q$289,17,0)</f>
        <v>-1161758089</v>
      </c>
      <c r="S275" s="206"/>
      <c r="T275" s="207">
        <f t="shared" si="14"/>
        <v>1324644708</v>
      </c>
      <c r="U275" s="198"/>
      <c r="V275" s="208">
        <f>T275/درآمدها!$J$5</f>
        <v>1.8199281841395981E-3</v>
      </c>
    </row>
    <row r="276" spans="1:22" s="141" customFormat="1" ht="42.75" customHeight="1">
      <c r="A276" s="140"/>
      <c r="B276" s="205" t="s">
        <v>163</v>
      </c>
      <c r="C276" s="193"/>
      <c r="D276" s="206">
        <v>0</v>
      </c>
      <c r="E276" s="206"/>
      <c r="F276" s="206">
        <f>VLOOKUP(B276,'درآمد ناشی از تغییر قیمت اوراق '!$A$8:$Q$306,9,0)</f>
        <v>4427688621</v>
      </c>
      <c r="G276" s="206"/>
      <c r="H276" s="206">
        <f>VLOOKUP(B276,'درآمد ناشی ازفروش'!$A$8:$Q$289,9,0)</f>
        <v>119538306</v>
      </c>
      <c r="I276" s="206"/>
      <c r="J276" s="207">
        <f t="shared" si="12"/>
        <v>4547226927</v>
      </c>
      <c r="K276" s="207"/>
      <c r="L276" s="208">
        <f t="shared" si="13"/>
        <v>5.7408927292355166E-3</v>
      </c>
      <c r="M276" s="208"/>
      <c r="N276" s="206">
        <v>0</v>
      </c>
      <c r="O276" s="206"/>
      <c r="P276" s="206">
        <f>VLOOKUP(B276,'درآمد ناشی از تغییر قیمت اوراق '!$A$8:$Q$306,17,0)</f>
        <v>4403896029</v>
      </c>
      <c r="Q276" s="206"/>
      <c r="R276" s="206">
        <f>VLOOKUP(B276,'درآمد ناشی ازفروش'!$A$8:$Q$289,17,0)</f>
        <v>10289902</v>
      </c>
      <c r="S276" s="206"/>
      <c r="T276" s="207">
        <f t="shared" si="14"/>
        <v>4414185931</v>
      </c>
      <c r="U276" s="198"/>
      <c r="V276" s="208">
        <f>T276/درآمدها!$J$5</f>
        <v>6.0646461178172698E-3</v>
      </c>
    </row>
    <row r="277" spans="1:22" s="141" customFormat="1" ht="42.75" customHeight="1">
      <c r="A277" s="140"/>
      <c r="B277" s="205" t="s">
        <v>250</v>
      </c>
      <c r="C277" s="193"/>
      <c r="D277" s="206">
        <v>0</v>
      </c>
      <c r="E277" s="206"/>
      <c r="F277" s="206">
        <f>VLOOKUP(B277,'درآمد ناشی از تغییر قیمت اوراق '!$A$8:$Q$306,9,0)</f>
        <v>-3411467489</v>
      </c>
      <c r="G277" s="206"/>
      <c r="H277" s="206">
        <f>VLOOKUP(B277,'درآمد ناشی ازفروش'!$A$8:$Q$289,9,0)</f>
        <v>1225188596</v>
      </c>
      <c r="I277" s="206"/>
      <c r="J277" s="207">
        <f t="shared" si="12"/>
        <v>-2186278893</v>
      </c>
      <c r="K277" s="207"/>
      <c r="L277" s="208">
        <f t="shared" si="13"/>
        <v>-2.7601861095560786E-3</v>
      </c>
      <c r="M277" s="208"/>
      <c r="N277" s="206">
        <v>0</v>
      </c>
      <c r="O277" s="206"/>
      <c r="P277" s="206">
        <f>VLOOKUP(B277,'درآمد ناشی از تغییر قیمت اوراق '!$A$8:$Q$306,17,0)</f>
        <v>3716450192</v>
      </c>
      <c r="Q277" s="206"/>
      <c r="R277" s="206">
        <f>VLOOKUP(B277,'درآمد ناشی ازفروش'!$A$8:$Q$289,17,0)</f>
        <v>1375596718</v>
      </c>
      <c r="S277" s="206"/>
      <c r="T277" s="207">
        <f t="shared" si="14"/>
        <v>5092046910</v>
      </c>
      <c r="U277" s="198"/>
      <c r="V277" s="208">
        <f>T277/درآمدها!$J$5</f>
        <v>6.9959587129305549E-3</v>
      </c>
    </row>
    <row r="278" spans="1:22" s="141" customFormat="1" ht="42.75" customHeight="1">
      <c r="A278" s="140"/>
      <c r="B278" s="205" t="s">
        <v>272</v>
      </c>
      <c r="C278" s="193"/>
      <c r="D278" s="206">
        <f>VLOOKUP(B278,'درآمد سود سهام'!$A$9:$S$129,13,0)</f>
        <v>0</v>
      </c>
      <c r="E278" s="206"/>
      <c r="F278" s="206">
        <f>VLOOKUP(B278,'درآمد ناشی از تغییر قیمت اوراق '!$A$8:$Q$306,9,0)</f>
        <v>5380621572</v>
      </c>
      <c r="G278" s="206"/>
      <c r="H278" s="206">
        <f>VLOOKUP(B278,'درآمد ناشی ازفروش'!$A$8:$Q$289,9,0)</f>
        <v>1047339418</v>
      </c>
      <c r="I278" s="206"/>
      <c r="J278" s="207">
        <f t="shared" si="12"/>
        <v>6427960990</v>
      </c>
      <c r="K278" s="207"/>
      <c r="L278" s="208">
        <f t="shared" si="13"/>
        <v>8.1153272321173812E-3</v>
      </c>
      <c r="M278" s="208"/>
      <c r="N278" s="206">
        <f>VLOOKUP(B278,'درآمد سود سهام'!$A$9:$S$129,19,0)</f>
        <v>4073017226</v>
      </c>
      <c r="O278" s="206"/>
      <c r="P278" s="206">
        <f>VLOOKUP(B278,'درآمد ناشی از تغییر قیمت اوراق '!$A$8:$Q$306,17,0)</f>
        <v>3587464403</v>
      </c>
      <c r="Q278" s="206"/>
      <c r="R278" s="206">
        <f>VLOOKUP(B278,'درآمد ناشی ازفروش'!$A$8:$Q$289,17,0)</f>
        <v>725658615</v>
      </c>
      <c r="S278" s="206"/>
      <c r="T278" s="207">
        <f t="shared" si="14"/>
        <v>8386140244</v>
      </c>
      <c r="U278" s="198"/>
      <c r="V278" s="208">
        <f>T278/درآمدها!$J$5</f>
        <v>1.1521710609667061E-2</v>
      </c>
    </row>
    <row r="279" spans="1:22" s="141" customFormat="1" ht="42.75" customHeight="1">
      <c r="A279" s="140"/>
      <c r="B279" s="205" t="s">
        <v>422</v>
      </c>
      <c r="C279" s="193"/>
      <c r="D279" s="206">
        <v>0</v>
      </c>
      <c r="E279" s="206"/>
      <c r="F279" s="206">
        <f>VLOOKUP(B279,'درآمد ناشی از تغییر قیمت اوراق '!$A$8:$Q$306,9,0)</f>
        <v>-341433757</v>
      </c>
      <c r="G279" s="206"/>
      <c r="H279" s="206">
        <v>0</v>
      </c>
      <c r="I279" s="206"/>
      <c r="J279" s="207">
        <f t="shared" si="12"/>
        <v>-341433757</v>
      </c>
      <c r="K279" s="207"/>
      <c r="L279" s="208">
        <f t="shared" si="13"/>
        <v>-4.3106152486875132E-4</v>
      </c>
      <c r="M279" s="208"/>
      <c r="N279" s="206">
        <v>0</v>
      </c>
      <c r="O279" s="206"/>
      <c r="P279" s="206">
        <f>VLOOKUP(B279,'درآمد ناشی از تغییر قیمت اوراق '!$A$8:$Q$306,17,0)</f>
        <v>-341433757</v>
      </c>
      <c r="Q279" s="206"/>
      <c r="R279" s="206">
        <v>0</v>
      </c>
      <c r="S279" s="206"/>
      <c r="T279" s="207">
        <f t="shared" si="14"/>
        <v>-341433757</v>
      </c>
      <c r="U279" s="198"/>
      <c r="V279" s="208">
        <f>T279/درآمدها!$J$5</f>
        <v>-4.6909553454462655E-4</v>
      </c>
    </row>
    <row r="280" spans="1:22" s="141" customFormat="1" ht="42.75" customHeight="1">
      <c r="A280" s="140"/>
      <c r="B280" s="205" t="s">
        <v>303</v>
      </c>
      <c r="C280" s="193"/>
      <c r="D280" s="206">
        <v>0</v>
      </c>
      <c r="E280" s="206"/>
      <c r="F280" s="206">
        <f>VLOOKUP(B280,'درآمد ناشی از تغییر قیمت اوراق '!$A$8:$Q$306,9,0)</f>
        <v>1239288193</v>
      </c>
      <c r="G280" s="206"/>
      <c r="H280" s="206">
        <f>VLOOKUP(B280,'درآمد ناشی ازفروش'!$A$8:$Q$289,9,0)</f>
        <v>-35732978</v>
      </c>
      <c r="I280" s="206"/>
      <c r="J280" s="207">
        <f t="shared" si="12"/>
        <v>1203555215</v>
      </c>
      <c r="K280" s="207"/>
      <c r="L280" s="208">
        <f t="shared" si="13"/>
        <v>1.5194934174058185E-3</v>
      </c>
      <c r="M280" s="208"/>
      <c r="N280" s="206">
        <v>0</v>
      </c>
      <c r="O280" s="206"/>
      <c r="P280" s="206">
        <f>VLOOKUP(B280,'درآمد ناشی از تغییر قیمت اوراق '!$A$8:$Q$306,17,0)</f>
        <v>-363710594</v>
      </c>
      <c r="Q280" s="206"/>
      <c r="R280" s="206">
        <f>VLOOKUP(B280,'درآمد ناشی ازفروش'!$A$8:$Q$289,17,0)</f>
        <v>-767155800</v>
      </c>
      <c r="S280" s="206"/>
      <c r="T280" s="207">
        <f t="shared" si="14"/>
        <v>-1130866394</v>
      </c>
      <c r="U280" s="198"/>
      <c r="V280" s="208">
        <f>T280/درآمدها!$J$5</f>
        <v>-1.553696331180236E-3</v>
      </c>
    </row>
    <row r="281" spans="1:22" s="141" customFormat="1" ht="42.75" customHeight="1">
      <c r="A281" s="140"/>
      <c r="B281" s="205" t="s">
        <v>106</v>
      </c>
      <c r="C281" s="193"/>
      <c r="D281" s="206">
        <f>VLOOKUP(B281,'درآمد سود سهام'!$A$9:$S$129,13,0)</f>
        <v>0</v>
      </c>
      <c r="E281" s="206"/>
      <c r="F281" s="206">
        <f>VLOOKUP(B281,'درآمد ناشی از تغییر قیمت اوراق '!$A$8:$Q$306,9,0)</f>
        <v>1663261159</v>
      </c>
      <c r="G281" s="206"/>
      <c r="H281" s="206">
        <f>VLOOKUP(B281,'درآمد ناشی ازفروش'!$A$8:$Q$289,9,0)</f>
        <v>532811266</v>
      </c>
      <c r="I281" s="206"/>
      <c r="J281" s="207">
        <f t="shared" si="12"/>
        <v>2196072425</v>
      </c>
      <c r="K281" s="207"/>
      <c r="L281" s="208">
        <f t="shared" si="13"/>
        <v>2.7725504840539726E-3</v>
      </c>
      <c r="M281" s="208"/>
      <c r="N281" s="206">
        <f>VLOOKUP(B281,'درآمد سود سهام'!$A$9:$S$129,19,0)</f>
        <v>3098933832</v>
      </c>
      <c r="O281" s="206"/>
      <c r="P281" s="206">
        <f>VLOOKUP(B281,'درآمد ناشی از تغییر قیمت اوراق '!$A$8:$Q$306,17,0)</f>
        <v>1525560581</v>
      </c>
      <c r="Q281" s="206"/>
      <c r="R281" s="206">
        <f>VLOOKUP(B281,'درآمد ناشی ازفروش'!$A$8:$Q$289,17,0)</f>
        <v>744280103</v>
      </c>
      <c r="S281" s="206"/>
      <c r="T281" s="207">
        <f t="shared" si="14"/>
        <v>5368774516</v>
      </c>
      <c r="U281" s="198"/>
      <c r="V281" s="208">
        <f>T281/درآمدها!$J$5</f>
        <v>7.3761545242657092E-3</v>
      </c>
    </row>
    <row r="282" spans="1:22" s="141" customFormat="1" ht="42.75" customHeight="1">
      <c r="A282" s="140"/>
      <c r="B282" s="205" t="s">
        <v>337</v>
      </c>
      <c r="C282" s="193"/>
      <c r="D282" s="206">
        <f>VLOOKUP(B282,'درآمد سود سهام'!$A$9:$S$129,13,0)</f>
        <v>0</v>
      </c>
      <c r="E282" s="206"/>
      <c r="F282" s="206">
        <f>VLOOKUP(B282,'درآمد ناشی از تغییر قیمت اوراق '!$A$8:$Q$306,9,0)</f>
        <v>196318542</v>
      </c>
      <c r="G282" s="206"/>
      <c r="H282" s="206">
        <f>VLOOKUP(B282,'درآمد ناشی ازفروش'!$A$8:$Q$289,9,0)</f>
        <v>-4872240</v>
      </c>
      <c r="I282" s="206"/>
      <c r="J282" s="207">
        <f t="shared" si="12"/>
        <v>191446302</v>
      </c>
      <c r="K282" s="207"/>
      <c r="L282" s="208">
        <f t="shared" si="13"/>
        <v>2.4170174500526457E-4</v>
      </c>
      <c r="M282" s="208"/>
      <c r="N282" s="206">
        <f>VLOOKUP(B282,'درآمد سود سهام'!$A$9:$S$129,19,0)</f>
        <v>556956260</v>
      </c>
      <c r="O282" s="206"/>
      <c r="P282" s="206">
        <f>VLOOKUP(B282,'درآمد ناشی از تغییر قیمت اوراق '!$A$8:$Q$306,17,0)</f>
        <v>-155692652</v>
      </c>
      <c r="Q282" s="206"/>
      <c r="R282" s="206">
        <f>VLOOKUP(B282,'درآمد ناشی ازفروش'!$A$8:$Q$289,17,0)</f>
        <v>-166022095</v>
      </c>
      <c r="S282" s="206"/>
      <c r="T282" s="207">
        <f t="shared" si="14"/>
        <v>235241513</v>
      </c>
      <c r="U282" s="198"/>
      <c r="V282" s="208">
        <f>T282/درآمدها!$J$5</f>
        <v>3.2319810512415652E-4</v>
      </c>
    </row>
    <row r="283" spans="1:22" s="141" customFormat="1" ht="42.75" customHeight="1">
      <c r="A283" s="140"/>
      <c r="B283" s="205" t="s">
        <v>151</v>
      </c>
      <c r="C283" s="193"/>
      <c r="D283" s="206">
        <f>VLOOKUP(B283,'درآمد سود سهام'!$A$9:$S$129,13,0)</f>
        <v>0</v>
      </c>
      <c r="E283" s="206"/>
      <c r="F283" s="206">
        <f>VLOOKUP(B283,'درآمد ناشی از تغییر قیمت اوراق '!$A$8:$Q$306,9,0)</f>
        <v>1500753667</v>
      </c>
      <c r="G283" s="206"/>
      <c r="H283" s="206">
        <f>VLOOKUP(B283,'درآمد ناشی ازفروش'!$A$8:$Q$289,9,0)</f>
        <v>72564298</v>
      </c>
      <c r="I283" s="206"/>
      <c r="J283" s="207">
        <f t="shared" si="12"/>
        <v>1573317965</v>
      </c>
      <c r="K283" s="207"/>
      <c r="L283" s="208">
        <f t="shared" si="13"/>
        <v>1.9863204126483037E-3</v>
      </c>
      <c r="M283" s="208"/>
      <c r="N283" s="206">
        <f>VLOOKUP(B283,'درآمد سود سهام'!$A$9:$S$129,19,0)</f>
        <v>4623748336</v>
      </c>
      <c r="O283" s="206"/>
      <c r="P283" s="206">
        <f>VLOOKUP(B283,'درآمد ناشی از تغییر قیمت اوراق '!$A$8:$Q$306,17,0)</f>
        <v>2449879169</v>
      </c>
      <c r="Q283" s="206"/>
      <c r="R283" s="206">
        <f>VLOOKUP(B283,'درآمد ناشی ازفروش'!$A$8:$Q$289,17,0)</f>
        <v>2640092023</v>
      </c>
      <c r="S283" s="206"/>
      <c r="T283" s="207">
        <f t="shared" si="14"/>
        <v>9713719528</v>
      </c>
      <c r="U283" s="198"/>
      <c r="V283" s="208">
        <f>T283/درآمدها!$J$5</f>
        <v>1.3345670605158521E-2</v>
      </c>
    </row>
    <row r="284" spans="1:22" s="141" customFormat="1" ht="42.75" customHeight="1">
      <c r="A284" s="140"/>
      <c r="B284" s="205" t="s">
        <v>346</v>
      </c>
      <c r="C284" s="193"/>
      <c r="D284" s="206">
        <v>0</v>
      </c>
      <c r="E284" s="206"/>
      <c r="F284" s="206">
        <f>VLOOKUP(B284,'درآمد ناشی از تغییر قیمت اوراق '!$A$8:$Q$306,9,0)</f>
        <v>5348577735</v>
      </c>
      <c r="G284" s="206"/>
      <c r="H284" s="206">
        <f>VLOOKUP(B284,'درآمد ناشی ازفروش'!$A$8:$Q$289,9,0)</f>
        <v>44168252</v>
      </c>
      <c r="I284" s="206"/>
      <c r="J284" s="207">
        <f t="shared" si="12"/>
        <v>5392745987</v>
      </c>
      <c r="K284" s="207"/>
      <c r="L284" s="208">
        <f t="shared" si="13"/>
        <v>6.808364025898175E-3</v>
      </c>
      <c r="M284" s="208"/>
      <c r="N284" s="206">
        <v>0</v>
      </c>
      <c r="O284" s="206"/>
      <c r="P284" s="206">
        <f>VLOOKUP(B284,'درآمد ناشی از تغییر قیمت اوراق '!$A$8:$Q$306,17,0)</f>
        <v>3229709247</v>
      </c>
      <c r="Q284" s="206"/>
      <c r="R284" s="206">
        <f>VLOOKUP(B284,'درآمد ناشی ازفروش'!$A$8:$Q$289,17,0)</f>
        <v>-628784622</v>
      </c>
      <c r="S284" s="206"/>
      <c r="T284" s="207">
        <f t="shared" si="14"/>
        <v>2600924625</v>
      </c>
      <c r="U284" s="198"/>
      <c r="V284" s="208">
        <f>T284/درآمدها!$J$5</f>
        <v>3.5734080250145197E-3</v>
      </c>
    </row>
    <row r="285" spans="1:22" s="141" customFormat="1" ht="42.75" customHeight="1">
      <c r="A285" s="140"/>
      <c r="B285" s="205" t="s">
        <v>121</v>
      </c>
      <c r="C285" s="193"/>
      <c r="D285" s="206">
        <v>0</v>
      </c>
      <c r="E285" s="206"/>
      <c r="F285" s="206">
        <v>0</v>
      </c>
      <c r="G285" s="206"/>
      <c r="H285" s="206">
        <f>VLOOKUP(B285,'درآمد ناشی ازفروش'!$A$8:$Q$289,9,0)</f>
        <v>0</v>
      </c>
      <c r="I285" s="206"/>
      <c r="J285" s="207">
        <f t="shared" si="12"/>
        <v>0</v>
      </c>
      <c r="K285" s="207"/>
      <c r="L285" s="208">
        <f t="shared" si="13"/>
        <v>0</v>
      </c>
      <c r="M285" s="208"/>
      <c r="N285" s="206">
        <v>0</v>
      </c>
      <c r="O285" s="206"/>
      <c r="P285" s="206">
        <v>0</v>
      </c>
      <c r="Q285" s="206"/>
      <c r="R285" s="206">
        <f>VLOOKUP(B285,'درآمد ناشی ازفروش'!$A$8:$Q$289,17,0)</f>
        <v>-53044234</v>
      </c>
      <c r="S285" s="206"/>
      <c r="T285" s="207">
        <f t="shared" si="14"/>
        <v>-53044234</v>
      </c>
      <c r="U285" s="198"/>
      <c r="V285" s="208">
        <f>T285/درآمدها!$J$5</f>
        <v>-7.2877425833264213E-5</v>
      </c>
    </row>
    <row r="286" spans="1:22" s="141" customFormat="1" ht="42.75" customHeight="1">
      <c r="A286" s="140"/>
      <c r="B286" s="205" t="s">
        <v>311</v>
      </c>
      <c r="C286" s="193"/>
      <c r="D286" s="206">
        <v>0</v>
      </c>
      <c r="E286" s="206"/>
      <c r="F286" s="206">
        <f>VLOOKUP(B286,'درآمد ناشی از تغییر قیمت اوراق '!$A$8:$Q$306,9,0)</f>
        <v>16319131490</v>
      </c>
      <c r="G286" s="206"/>
      <c r="H286" s="206">
        <f>VLOOKUP(B286,'درآمد ناشی ازفروش'!$A$8:$Q$289,9,0)</f>
        <v>0</v>
      </c>
      <c r="I286" s="206"/>
      <c r="J286" s="207">
        <f t="shared" si="12"/>
        <v>16319131490</v>
      </c>
      <c r="K286" s="207"/>
      <c r="L286" s="208">
        <f t="shared" si="13"/>
        <v>2.0602970738517391E-2</v>
      </c>
      <c r="M286" s="208"/>
      <c r="N286" s="206">
        <v>0</v>
      </c>
      <c r="O286" s="206"/>
      <c r="P286" s="206">
        <f>VLOOKUP(B286,'درآمد ناشی از تغییر قیمت اوراق '!$A$8:$Q$306,17,0)</f>
        <v>26243618981</v>
      </c>
      <c r="Q286" s="206"/>
      <c r="R286" s="206">
        <f>VLOOKUP(B286,'درآمد ناشی ازفروش'!$A$8:$Q$289,17,0)</f>
        <v>75085298</v>
      </c>
      <c r="S286" s="206"/>
      <c r="T286" s="207">
        <f t="shared" si="14"/>
        <v>26318704279</v>
      </c>
      <c r="U286" s="198"/>
      <c r="V286" s="208">
        <f>T286/درآمدها!$J$5</f>
        <v>3.615924436047914E-2</v>
      </c>
    </row>
    <row r="287" spans="1:22" s="141" customFormat="1" ht="42.75" customHeight="1">
      <c r="A287" s="140"/>
      <c r="B287" s="205" t="s">
        <v>238</v>
      </c>
      <c r="C287" s="193"/>
      <c r="D287" s="206">
        <v>0</v>
      </c>
      <c r="E287" s="206"/>
      <c r="F287" s="206">
        <f>VLOOKUP(B287,'درآمد ناشی از تغییر قیمت اوراق '!$A$8:$Q$306,9,0)</f>
        <v>1578537470</v>
      </c>
      <c r="G287" s="206"/>
      <c r="H287" s="206">
        <f>VLOOKUP(B287,'درآمد ناشی ازفروش'!$A$8:$Q$289,9,0)</f>
        <v>90841838</v>
      </c>
      <c r="I287" s="206"/>
      <c r="J287" s="207">
        <f t="shared" si="12"/>
        <v>1669379308</v>
      </c>
      <c r="K287" s="207"/>
      <c r="L287" s="208">
        <f t="shared" si="13"/>
        <v>2.1075982539442368E-3</v>
      </c>
      <c r="M287" s="208"/>
      <c r="N287" s="206">
        <v>0</v>
      </c>
      <c r="O287" s="206"/>
      <c r="P287" s="206">
        <f>VLOOKUP(B287,'درآمد ناشی از تغییر قیمت اوراق '!$A$8:$Q$306,17,0)</f>
        <v>2831398109</v>
      </c>
      <c r="Q287" s="206"/>
      <c r="R287" s="206">
        <f>VLOOKUP(B287,'درآمد ناشی ازفروش'!$A$8:$Q$289,17,0)</f>
        <v>2990558363</v>
      </c>
      <c r="S287" s="206"/>
      <c r="T287" s="207">
        <f t="shared" si="14"/>
        <v>5821956472</v>
      </c>
      <c r="U287" s="198"/>
      <c r="V287" s="208">
        <f>T287/درآمدها!$J$5</f>
        <v>7.9987808098552719E-3</v>
      </c>
    </row>
    <row r="288" spans="1:22" s="141" customFormat="1" ht="42.75" customHeight="1">
      <c r="A288" s="140"/>
      <c r="B288" s="205" t="s">
        <v>230</v>
      </c>
      <c r="C288" s="193"/>
      <c r="D288" s="206">
        <f>VLOOKUP(B288,'درآمد سود سهام'!$A$9:$S$129,13,0)</f>
        <v>0</v>
      </c>
      <c r="E288" s="206"/>
      <c r="F288" s="206">
        <f>VLOOKUP(B288,'درآمد ناشی از تغییر قیمت اوراق '!$A$8:$Q$306,9,0)</f>
        <v>2316084757</v>
      </c>
      <c r="G288" s="206"/>
      <c r="H288" s="206">
        <f>VLOOKUP(B288,'درآمد ناشی ازفروش'!$A$8:$Q$289,9,0)</f>
        <v>-123364951</v>
      </c>
      <c r="I288" s="206"/>
      <c r="J288" s="207">
        <f t="shared" si="12"/>
        <v>2192719806</v>
      </c>
      <c r="K288" s="207"/>
      <c r="L288" s="208">
        <f t="shared" si="13"/>
        <v>2.7683177887541815E-3</v>
      </c>
      <c r="M288" s="208"/>
      <c r="N288" s="206">
        <f>VLOOKUP(B288,'درآمد سود سهام'!$A$9:$S$129,19,0)</f>
        <v>576864574</v>
      </c>
      <c r="O288" s="206"/>
      <c r="P288" s="206">
        <f>VLOOKUP(B288,'درآمد ناشی از تغییر قیمت اوراق '!$A$8:$Q$306,17,0)</f>
        <v>-2385954050</v>
      </c>
      <c r="Q288" s="206"/>
      <c r="R288" s="206">
        <f>VLOOKUP(B288,'درآمد ناشی ازفروش'!$A$8:$Q$289,17,0)</f>
        <v>-617729733</v>
      </c>
      <c r="S288" s="206"/>
      <c r="T288" s="207">
        <f t="shared" si="14"/>
        <v>-2426819209</v>
      </c>
      <c r="U288" s="198"/>
      <c r="V288" s="208">
        <f>T288/درآمدها!$J$5</f>
        <v>-3.3342047490899467E-3</v>
      </c>
    </row>
    <row r="289" spans="1:22" s="141" customFormat="1" ht="42.75" customHeight="1">
      <c r="A289" s="140"/>
      <c r="B289" s="205" t="s">
        <v>375</v>
      </c>
      <c r="C289" s="193"/>
      <c r="D289" s="206">
        <f>VLOOKUP(B289,'درآمد سود سهام'!$A$9:$S$129,13,0)</f>
        <v>1505256750</v>
      </c>
      <c r="E289" s="206"/>
      <c r="F289" s="206">
        <f>VLOOKUP(B289,'درآمد ناشی از تغییر قیمت اوراق '!$A$8:$Q$306,9,0)</f>
        <v>-1664921847</v>
      </c>
      <c r="G289" s="206"/>
      <c r="H289" s="206">
        <f>VLOOKUP(B289,'درآمد ناشی ازفروش'!$A$8:$Q$289,9,0)</f>
        <v>-72411682</v>
      </c>
      <c r="I289" s="206"/>
      <c r="J289" s="207">
        <f t="shared" si="12"/>
        <v>-232076779</v>
      </c>
      <c r="K289" s="207"/>
      <c r="L289" s="208">
        <f t="shared" si="13"/>
        <v>-2.9299788960928134E-4</v>
      </c>
      <c r="M289" s="208"/>
      <c r="N289" s="206">
        <f>VLOOKUP(B289,'درآمد سود سهام'!$A$9:$S$129,19,0)</f>
        <v>1505256750</v>
      </c>
      <c r="O289" s="206"/>
      <c r="P289" s="206">
        <f>VLOOKUP(B289,'درآمد ناشی از تغییر قیمت اوراق '!$A$8:$Q$306,17,0)</f>
        <v>-2121215136</v>
      </c>
      <c r="Q289" s="206"/>
      <c r="R289" s="206">
        <f>VLOOKUP(B289,'درآمد ناشی ازفروش'!$A$8:$Q$289,17,0)</f>
        <v>-233114484</v>
      </c>
      <c r="S289" s="206"/>
      <c r="T289" s="207">
        <f t="shared" si="14"/>
        <v>-849072870</v>
      </c>
      <c r="U289" s="198"/>
      <c r="V289" s="208">
        <f>T289/درآمدها!$J$5</f>
        <v>-1.1665404596183212E-3</v>
      </c>
    </row>
    <row r="290" spans="1:22" s="141" customFormat="1" ht="42.75" customHeight="1">
      <c r="A290" s="140"/>
      <c r="B290" s="205" t="s">
        <v>98</v>
      </c>
      <c r="C290" s="193"/>
      <c r="D290" s="206">
        <v>0</v>
      </c>
      <c r="E290" s="206"/>
      <c r="F290" s="206">
        <f>VLOOKUP(B290,'درآمد ناشی از تغییر قیمت اوراق '!$A$8:$Q$306,9,0)</f>
        <v>3601646659</v>
      </c>
      <c r="G290" s="206"/>
      <c r="H290" s="206">
        <f>VLOOKUP(B290,'درآمد ناشی ازفروش'!$A$8:$Q$289,9,0)</f>
        <v>0</v>
      </c>
      <c r="I290" s="206"/>
      <c r="J290" s="207">
        <f t="shared" si="12"/>
        <v>3601646659</v>
      </c>
      <c r="K290" s="207"/>
      <c r="L290" s="208">
        <f t="shared" si="13"/>
        <v>4.5470937452355758E-3</v>
      </c>
      <c r="M290" s="208"/>
      <c r="N290" s="206">
        <v>0</v>
      </c>
      <c r="O290" s="206"/>
      <c r="P290" s="206">
        <f>VLOOKUP(B290,'درآمد ناشی از تغییر قیمت اوراق '!$A$8:$Q$306,17,0)</f>
        <v>-75559022</v>
      </c>
      <c r="Q290" s="206"/>
      <c r="R290" s="206">
        <f>VLOOKUP(B290,'درآمد ناشی ازفروش'!$A$8:$Q$289,17,0)</f>
        <v>-1047419482</v>
      </c>
      <c r="S290" s="206"/>
      <c r="T290" s="207">
        <f t="shared" si="14"/>
        <v>-1122978504</v>
      </c>
      <c r="U290" s="198"/>
      <c r="V290" s="208">
        <f>T290/درآمدها!$J$5</f>
        <v>-1.5428591661368887E-3</v>
      </c>
    </row>
    <row r="291" spans="1:22" s="141" customFormat="1" ht="42.75" customHeight="1">
      <c r="A291" s="140"/>
      <c r="B291" s="205" t="s">
        <v>172</v>
      </c>
      <c r="C291" s="193"/>
      <c r="D291" s="206">
        <f>VLOOKUP(B291,'درآمد سود سهام'!$A$9:$S$129,13,0)</f>
        <v>0</v>
      </c>
      <c r="E291" s="206"/>
      <c r="F291" s="206">
        <f>VLOOKUP(B291,'درآمد ناشی از تغییر قیمت اوراق '!$A$8:$Q$306,9,0)</f>
        <v>1445496813</v>
      </c>
      <c r="G291" s="206"/>
      <c r="H291" s="206">
        <f>VLOOKUP(B291,'درآمد ناشی ازفروش'!$A$8:$Q$289,9,0)</f>
        <v>121168528</v>
      </c>
      <c r="I291" s="206"/>
      <c r="J291" s="207">
        <f t="shared" si="12"/>
        <v>1566665341</v>
      </c>
      <c r="K291" s="207"/>
      <c r="L291" s="208">
        <f t="shared" si="13"/>
        <v>1.9779214474404832E-3</v>
      </c>
      <c r="M291" s="208"/>
      <c r="N291" s="206">
        <f>VLOOKUP(B291,'درآمد سود سهام'!$A$9:$S$129,19,0)</f>
        <v>2048894550</v>
      </c>
      <c r="O291" s="206"/>
      <c r="P291" s="206">
        <f>VLOOKUP(B291,'درآمد ناشی از تغییر قیمت اوراق '!$A$8:$Q$306,17,0)</f>
        <v>3440497508</v>
      </c>
      <c r="Q291" s="206"/>
      <c r="R291" s="206">
        <f>VLOOKUP(B291,'درآمد ناشی ازفروش'!$A$8:$Q$289,17,0)</f>
        <v>537155810</v>
      </c>
      <c r="S291" s="206"/>
      <c r="T291" s="207">
        <f t="shared" si="14"/>
        <v>6026547868</v>
      </c>
      <c r="U291" s="198"/>
      <c r="V291" s="208">
        <f>T291/درآمدها!$J$5</f>
        <v>8.2798687465406046E-3</v>
      </c>
    </row>
    <row r="292" spans="1:22" s="141" customFormat="1" ht="42.75" customHeight="1">
      <c r="A292" s="140"/>
      <c r="B292" s="205" t="s">
        <v>184</v>
      </c>
      <c r="C292" s="193"/>
      <c r="D292" s="206">
        <v>0</v>
      </c>
      <c r="E292" s="206"/>
      <c r="F292" s="206">
        <f>VLOOKUP(B292,'درآمد ناشی از تغییر قیمت اوراق '!$A$8:$Q$306,9,0)</f>
        <v>4329323432</v>
      </c>
      <c r="G292" s="206"/>
      <c r="H292" s="206">
        <f>VLOOKUP(B292,'درآمد ناشی ازفروش'!$A$8:$Q$289,9,0)</f>
        <v>145010144</v>
      </c>
      <c r="I292" s="206"/>
      <c r="J292" s="207">
        <f>D292+F292+H292</f>
        <v>4474333576</v>
      </c>
      <c r="K292" s="207"/>
      <c r="L292" s="208">
        <f t="shared" si="13"/>
        <v>5.6488645732882614E-3</v>
      </c>
      <c r="M292" s="208"/>
      <c r="N292" s="206">
        <v>0</v>
      </c>
      <c r="O292" s="206"/>
      <c r="P292" s="206">
        <f>VLOOKUP(B292,'درآمد ناشی از تغییر قیمت اوراق '!$A$8:$Q$306,17,0)</f>
        <v>5602052646</v>
      </c>
      <c r="Q292" s="206"/>
      <c r="R292" s="206">
        <f>VLOOKUP(B292,'درآمد ناشی ازفروش'!$A$8:$Q$289,17,0)</f>
        <v>240616806</v>
      </c>
      <c r="S292" s="206"/>
      <c r="T292" s="207">
        <f t="shared" si="14"/>
        <v>5842669452</v>
      </c>
      <c r="U292" s="198"/>
      <c r="V292" s="208">
        <f>T292/درآمدها!$J$5</f>
        <v>8.0272383546232083E-3</v>
      </c>
    </row>
    <row r="293" spans="1:22" s="141" customFormat="1" ht="42.75" customHeight="1">
      <c r="A293" s="140"/>
      <c r="B293" s="205" t="s">
        <v>175</v>
      </c>
      <c r="C293" s="193"/>
      <c r="D293" s="206">
        <v>0</v>
      </c>
      <c r="E293" s="206"/>
      <c r="F293" s="206">
        <f>VLOOKUP(B293,'درآمد ناشی از تغییر قیمت اوراق '!$A$8:$Q$306,9,0)</f>
        <v>2488347896</v>
      </c>
      <c r="G293" s="206"/>
      <c r="H293" s="206">
        <f>VLOOKUP(B293,'درآمد ناشی ازفروش'!$A$8:$Q$289,9,0)</f>
        <v>-30596809</v>
      </c>
      <c r="I293" s="206"/>
      <c r="J293" s="207">
        <f t="shared" si="12"/>
        <v>2457751087</v>
      </c>
      <c r="K293" s="207"/>
      <c r="L293" s="208">
        <f t="shared" si="13"/>
        <v>3.1029208729061054E-3</v>
      </c>
      <c r="M293" s="208"/>
      <c r="N293" s="206">
        <v>0</v>
      </c>
      <c r="O293" s="206"/>
      <c r="P293" s="206">
        <f>VLOOKUP(B293,'درآمد ناشی از تغییر قیمت اوراق '!$A$8:$Q$306,17,0)</f>
        <v>-313755427</v>
      </c>
      <c r="Q293" s="206"/>
      <c r="R293" s="206">
        <f>VLOOKUP(B293,'درآمد ناشی ازفروش'!$A$8:$Q$289,17,0)</f>
        <v>-884642591</v>
      </c>
      <c r="S293" s="206"/>
      <c r="T293" s="207">
        <f t="shared" si="14"/>
        <v>-1198398018</v>
      </c>
      <c r="U293" s="198"/>
      <c r="V293" s="208">
        <f>T293/درآمدها!$J$5</f>
        <v>-1.6464779692270761E-3</v>
      </c>
    </row>
    <row r="294" spans="1:22" s="141" customFormat="1" ht="42.75" customHeight="1">
      <c r="A294" s="140"/>
      <c r="B294" s="205" t="s">
        <v>128</v>
      </c>
      <c r="C294" s="193"/>
      <c r="D294" s="206">
        <v>0</v>
      </c>
      <c r="E294" s="206"/>
      <c r="F294" s="206">
        <f>VLOOKUP(B294,'درآمد ناشی از تغییر قیمت اوراق '!$A$8:$Q$306,9,0)</f>
        <v>952524733</v>
      </c>
      <c r="G294" s="206"/>
      <c r="H294" s="206">
        <f>VLOOKUP(B294,'درآمد ناشی ازفروش'!$A$8:$Q$289,9,0)</f>
        <v>0</v>
      </c>
      <c r="I294" s="206"/>
      <c r="J294" s="207">
        <f t="shared" si="12"/>
        <v>952524733</v>
      </c>
      <c r="K294" s="207"/>
      <c r="L294" s="208">
        <f t="shared" si="13"/>
        <v>1.2025663996726023E-3</v>
      </c>
      <c r="M294" s="208"/>
      <c r="N294" s="206">
        <v>0</v>
      </c>
      <c r="O294" s="206"/>
      <c r="P294" s="206">
        <f>VLOOKUP(B294,'درآمد ناشی از تغییر قیمت اوراق '!$A$8:$Q$306,17,0)</f>
        <v>-2730070878</v>
      </c>
      <c r="Q294" s="206"/>
      <c r="R294" s="206">
        <f>VLOOKUP(B294,'درآمد ناشی ازفروش'!$A$8:$Q$289,17,0)</f>
        <v>-70524804</v>
      </c>
      <c r="S294" s="206"/>
      <c r="T294" s="207">
        <f t="shared" si="14"/>
        <v>-2800595682</v>
      </c>
      <c r="U294" s="198"/>
      <c r="V294" s="208">
        <f>T294/درآمدها!$J$5</f>
        <v>-3.8477359123314891E-3</v>
      </c>
    </row>
    <row r="295" spans="1:22" s="141" customFormat="1" ht="42.75" customHeight="1">
      <c r="A295" s="140"/>
      <c r="B295" s="205" t="s">
        <v>257</v>
      </c>
      <c r="C295" s="193"/>
      <c r="D295" s="206">
        <f>VLOOKUP(B295,'درآمد سود سهام'!$A$9:$S$129,13,0)</f>
        <v>0</v>
      </c>
      <c r="E295" s="206"/>
      <c r="F295" s="206">
        <f>VLOOKUP(B295,'درآمد ناشی از تغییر قیمت اوراق '!$A$8:$Q$306,9,0)</f>
        <v>1825501891</v>
      </c>
      <c r="G295" s="206"/>
      <c r="H295" s="206">
        <f>VLOOKUP(B295,'درآمد ناشی ازفروش'!$A$8:$Q$289,9,0)</f>
        <v>91543388</v>
      </c>
      <c r="I295" s="206"/>
      <c r="J295" s="207">
        <f t="shared" si="12"/>
        <v>1917045279</v>
      </c>
      <c r="K295" s="207"/>
      <c r="L295" s="208">
        <f t="shared" si="13"/>
        <v>2.4202775626786686E-3</v>
      </c>
      <c r="M295" s="208"/>
      <c r="N295" s="206">
        <f>VLOOKUP(B295,'درآمد سود سهام'!$A$9:$S$129,19,0)</f>
        <v>1950907529</v>
      </c>
      <c r="O295" s="206"/>
      <c r="P295" s="206">
        <f>VLOOKUP(B295,'درآمد ناشی از تغییر قیمت اوراق '!$A$8:$Q$306,17,0)</f>
        <v>3033675827</v>
      </c>
      <c r="Q295" s="206"/>
      <c r="R295" s="206">
        <f>VLOOKUP(B295,'درآمد ناشی ازفروش'!$A$8:$Q$289,17,0)</f>
        <v>895701895</v>
      </c>
      <c r="S295" s="206"/>
      <c r="T295" s="207">
        <f t="shared" si="14"/>
        <v>5880285251</v>
      </c>
      <c r="U295" s="198"/>
      <c r="V295" s="208">
        <f>T295/درآمدها!$J$5</f>
        <v>8.0789186673558139E-3</v>
      </c>
    </row>
    <row r="296" spans="1:22" s="141" customFormat="1" ht="42.75" customHeight="1">
      <c r="A296" s="140"/>
      <c r="B296" s="205" t="s">
        <v>252</v>
      </c>
      <c r="C296" s="193"/>
      <c r="D296" s="206">
        <v>0</v>
      </c>
      <c r="E296" s="206"/>
      <c r="F296" s="206">
        <f>VLOOKUP(B296,'درآمد ناشی از تغییر قیمت اوراق '!$A$8:$Q$306,9,0)</f>
        <v>-233384201</v>
      </c>
      <c r="G296" s="206"/>
      <c r="H296" s="206">
        <f>VLOOKUP(B296,'درآمد ناشی ازفروش'!$A$8:$Q$289,9,0)</f>
        <v>-117084098</v>
      </c>
      <c r="I296" s="206"/>
      <c r="J296" s="207">
        <f t="shared" si="12"/>
        <v>-350468299</v>
      </c>
      <c r="K296" s="207"/>
      <c r="L296" s="208">
        <f t="shared" si="13"/>
        <v>-4.424676713647194E-4</v>
      </c>
      <c r="M296" s="208"/>
      <c r="N296" s="206">
        <v>0</v>
      </c>
      <c r="O296" s="206"/>
      <c r="P296" s="206">
        <f>VLOOKUP(B296,'درآمد ناشی از تغییر قیمت اوراق '!$A$8:$Q$306,17,0)</f>
        <v>-2363016892</v>
      </c>
      <c r="Q296" s="206"/>
      <c r="R296" s="206">
        <f>VLOOKUP(B296,'درآمد ناشی ازفروش'!$A$8:$Q$289,17,0)</f>
        <v>-412569472</v>
      </c>
      <c r="S296" s="206"/>
      <c r="T296" s="207">
        <f t="shared" si="14"/>
        <v>-2775586364</v>
      </c>
      <c r="U296" s="198"/>
      <c r="V296" s="208">
        <f>T296/درآمدها!$J$5</f>
        <v>-3.813375632613141E-3</v>
      </c>
    </row>
    <row r="297" spans="1:22" s="141" customFormat="1" ht="42.75" customHeight="1">
      <c r="A297" s="140"/>
      <c r="B297" s="205" t="s">
        <v>323</v>
      </c>
      <c r="C297" s="193"/>
      <c r="D297" s="206">
        <f>VLOOKUP(B297,'درآمد سود سهام'!$A$9:$S$129,13,0)</f>
        <v>0</v>
      </c>
      <c r="E297" s="206"/>
      <c r="F297" s="206">
        <f>VLOOKUP(B297,'درآمد ناشی از تغییر قیمت اوراق '!$A$8:$Q$306,9,0)</f>
        <v>-2028322720</v>
      </c>
      <c r="G297" s="206"/>
      <c r="H297" s="206">
        <f>VLOOKUP(B297,'درآمد ناشی ازفروش'!$A$8:$Q$289,9,0)</f>
        <v>-298375199</v>
      </c>
      <c r="I297" s="206"/>
      <c r="J297" s="207">
        <f t="shared" si="12"/>
        <v>-2326697919</v>
      </c>
      <c r="K297" s="207"/>
      <c r="L297" s="208">
        <f t="shared" si="13"/>
        <v>-2.9374657083865623E-3</v>
      </c>
      <c r="M297" s="208"/>
      <c r="N297" s="206">
        <f>VLOOKUP(B297,'درآمد سود سهام'!$A$9:$S$129,19,0)</f>
        <v>930966217</v>
      </c>
      <c r="O297" s="206"/>
      <c r="P297" s="206">
        <f>VLOOKUP(B297,'درآمد ناشی از تغییر قیمت اوراق '!$A$8:$Q$306,17,0)</f>
        <v>-1390188059</v>
      </c>
      <c r="Q297" s="206"/>
      <c r="R297" s="206">
        <f>VLOOKUP(B297,'درآمد ناشی ازفروش'!$A$8:$Q$289,17,0)</f>
        <v>-298375199</v>
      </c>
      <c r="S297" s="206"/>
      <c r="T297" s="207">
        <f t="shared" si="14"/>
        <v>-757597041</v>
      </c>
      <c r="U297" s="198"/>
      <c r="V297" s="208">
        <f>T297/درآمدها!$J$5</f>
        <v>-1.0408618996548792E-3</v>
      </c>
    </row>
    <row r="298" spans="1:22" s="141" customFormat="1" ht="42.75" customHeight="1">
      <c r="A298" s="140"/>
      <c r="B298" s="205" t="s">
        <v>334</v>
      </c>
      <c r="C298" s="193"/>
      <c r="D298" s="206">
        <f>VLOOKUP(B298,'درآمد سود سهام'!$A$9:$S$129,13,0)</f>
        <v>0</v>
      </c>
      <c r="E298" s="206"/>
      <c r="F298" s="206">
        <f>VLOOKUP(B298,'درآمد ناشی از تغییر قیمت اوراق '!$A$8:$Q$306,9,0)</f>
        <v>307569768</v>
      </c>
      <c r="G298" s="206"/>
      <c r="H298" s="206">
        <f>VLOOKUP(B298,'درآمد ناشی ازفروش'!$A$8:$Q$289,9,0)</f>
        <v>-71488146</v>
      </c>
      <c r="I298" s="206"/>
      <c r="J298" s="207">
        <f t="shared" si="12"/>
        <v>236081622</v>
      </c>
      <c r="K298" s="207"/>
      <c r="L298" s="208">
        <f t="shared" si="13"/>
        <v>2.9805402039613835E-4</v>
      </c>
      <c r="M298" s="208"/>
      <c r="N298" s="206">
        <f>VLOOKUP(B298,'درآمد سود سهام'!$A$9:$S$129,19,0)</f>
        <v>4576825000</v>
      </c>
      <c r="O298" s="206"/>
      <c r="P298" s="206">
        <f>VLOOKUP(B298,'درآمد ناشی از تغییر قیمت اوراق '!$A$8:$Q$306,17,0)</f>
        <v>-2417798946</v>
      </c>
      <c r="Q298" s="206"/>
      <c r="R298" s="206">
        <f>VLOOKUP(B298,'درآمد ناشی ازفروش'!$A$8:$Q$289,17,0)</f>
        <v>-966233819</v>
      </c>
      <c r="S298" s="206"/>
      <c r="T298" s="207">
        <f t="shared" si="14"/>
        <v>1192792235</v>
      </c>
      <c r="U298" s="198"/>
      <c r="V298" s="208">
        <f>T298/درآمدها!$J$5</f>
        <v>1.6387761889578036E-3</v>
      </c>
    </row>
    <row r="299" spans="1:22" s="141" customFormat="1" ht="42.75" customHeight="1">
      <c r="A299" s="140"/>
      <c r="B299" s="205" t="s">
        <v>242</v>
      </c>
      <c r="C299" s="193"/>
      <c r="D299" s="206">
        <v>0</v>
      </c>
      <c r="E299" s="206"/>
      <c r="F299" s="206">
        <f>VLOOKUP(B299,'درآمد ناشی از تغییر قیمت اوراق '!$A$8:$Q$306,9,0)</f>
        <v>214541643</v>
      </c>
      <c r="G299" s="206"/>
      <c r="H299" s="206">
        <f>VLOOKUP(B299,'درآمد ناشی ازفروش'!$A$8:$Q$289,9,0)</f>
        <v>-61864</v>
      </c>
      <c r="I299" s="206"/>
      <c r="J299" s="207">
        <f t="shared" si="12"/>
        <v>214479779</v>
      </c>
      <c r="K299" s="207"/>
      <c r="L299" s="208">
        <f t="shared" si="13"/>
        <v>2.7078160461226097E-4</v>
      </c>
      <c r="M299" s="208"/>
      <c r="N299" s="206">
        <v>0</v>
      </c>
      <c r="O299" s="206"/>
      <c r="P299" s="206">
        <f>VLOOKUP(B299,'درآمد ناشی از تغییر قیمت اوراق '!$A$8:$Q$306,17,0)</f>
        <v>260156559</v>
      </c>
      <c r="Q299" s="206"/>
      <c r="R299" s="206">
        <f>VLOOKUP(B299,'درآمد ناشی ازفروش'!$A$8:$Q$289,17,0)</f>
        <v>-52682019</v>
      </c>
      <c r="S299" s="206"/>
      <c r="T299" s="207">
        <f t="shared" si="14"/>
        <v>207474540</v>
      </c>
      <c r="U299" s="198"/>
      <c r="V299" s="208">
        <f>T299/درآمدها!$J$5</f>
        <v>2.8504908565821891E-4</v>
      </c>
    </row>
    <row r="300" spans="1:22" s="141" customFormat="1" ht="42.75" customHeight="1">
      <c r="A300" s="140"/>
      <c r="B300" s="205" t="s">
        <v>276</v>
      </c>
      <c r="C300" s="193"/>
      <c r="D300" s="206">
        <v>0</v>
      </c>
      <c r="E300" s="206"/>
      <c r="F300" s="206">
        <f>VLOOKUP(B300,'درآمد ناشی از تغییر قیمت اوراق '!$A$8:$Q$306,9,0)</f>
        <v>-3474383529</v>
      </c>
      <c r="G300" s="206"/>
      <c r="H300" s="206">
        <f>VLOOKUP(B300,'درآمد ناشی ازفروش'!$A$8:$Q$289,9,0)</f>
        <v>8644692151</v>
      </c>
      <c r="I300" s="206"/>
      <c r="J300" s="207">
        <f t="shared" si="12"/>
        <v>5170308622</v>
      </c>
      <c r="K300" s="207"/>
      <c r="L300" s="208">
        <f t="shared" si="13"/>
        <v>6.5275359361768445E-3</v>
      </c>
      <c r="M300" s="208"/>
      <c r="N300" s="206">
        <v>0</v>
      </c>
      <c r="O300" s="206"/>
      <c r="P300" s="206">
        <f>VLOOKUP(B300,'درآمد ناشی از تغییر قیمت اوراق '!$A$8:$Q$306,17,0)</f>
        <v>10600929553</v>
      </c>
      <c r="Q300" s="206"/>
      <c r="R300" s="206">
        <f>VLOOKUP(B300,'درآمد ناشی ازفروش'!$A$8:$Q$289,17,0)</f>
        <v>14595570575</v>
      </c>
      <c r="S300" s="206"/>
      <c r="T300" s="207">
        <f t="shared" si="14"/>
        <v>25196500128</v>
      </c>
      <c r="U300" s="198"/>
      <c r="V300" s="208">
        <f>T300/درآمدها!$J$5</f>
        <v>3.461744907723905E-2</v>
      </c>
    </row>
    <row r="301" spans="1:22" s="141" customFormat="1" ht="42.75" customHeight="1">
      <c r="A301" s="140"/>
      <c r="B301" s="205" t="s">
        <v>329</v>
      </c>
      <c r="C301" s="193"/>
      <c r="D301" s="206">
        <f>VLOOKUP(B301,'درآمد سود سهام'!$A$9:$S$129,13,0)</f>
        <v>0</v>
      </c>
      <c r="E301" s="206"/>
      <c r="F301" s="206">
        <f>VLOOKUP(B301,'درآمد ناشی از تغییر قیمت اوراق '!$A$8:$Q$306,9,0)</f>
        <v>6084612904</v>
      </c>
      <c r="G301" s="206"/>
      <c r="H301" s="206">
        <f>VLOOKUP(B301,'درآمد ناشی ازفروش'!$A$8:$Q$289,9,0)</f>
        <v>80557602</v>
      </c>
      <c r="I301" s="206"/>
      <c r="J301" s="207">
        <f t="shared" si="12"/>
        <v>6165170506</v>
      </c>
      <c r="K301" s="207"/>
      <c r="L301" s="208">
        <f t="shared" si="13"/>
        <v>7.7835531634097063E-3</v>
      </c>
      <c r="M301" s="208"/>
      <c r="N301" s="206">
        <f>VLOOKUP(B301,'درآمد سود سهام'!$A$9:$S$129,19,0)</f>
        <v>2852569440</v>
      </c>
      <c r="O301" s="206"/>
      <c r="P301" s="206">
        <f>VLOOKUP(B301,'درآمد ناشی از تغییر قیمت اوراق '!$A$8:$Q$306,17,0)</f>
        <v>4765048600</v>
      </c>
      <c r="Q301" s="206"/>
      <c r="R301" s="206">
        <f>VLOOKUP(B301,'درآمد ناشی ازفروش'!$A$8:$Q$289,17,0)</f>
        <v>52453734</v>
      </c>
      <c r="S301" s="206"/>
      <c r="T301" s="207">
        <f t="shared" si="14"/>
        <v>7670071774</v>
      </c>
      <c r="U301" s="198"/>
      <c r="V301" s="208">
        <f>T301/درآمدها!$J$5</f>
        <v>1.0537904776709534E-2</v>
      </c>
    </row>
    <row r="302" spans="1:22" s="141" customFormat="1" ht="42.75" customHeight="1">
      <c r="A302" s="140"/>
      <c r="B302" s="205" t="s">
        <v>290</v>
      </c>
      <c r="C302" s="193"/>
      <c r="D302" s="206">
        <v>0</v>
      </c>
      <c r="E302" s="206"/>
      <c r="F302" s="206">
        <f>VLOOKUP(B302,'درآمد ناشی از تغییر قیمت اوراق '!$A$8:$Q$306,9,0)</f>
        <v>3179308685</v>
      </c>
      <c r="G302" s="206"/>
      <c r="H302" s="206">
        <f>VLOOKUP(B302,'درآمد ناشی ازفروش'!$A$8:$Q$289,9,0)</f>
        <v>0</v>
      </c>
      <c r="I302" s="206"/>
      <c r="J302" s="207">
        <f t="shared" si="12"/>
        <v>3179308685</v>
      </c>
      <c r="K302" s="207"/>
      <c r="L302" s="208">
        <f t="shared" si="13"/>
        <v>4.0138903130909941E-3</v>
      </c>
      <c r="M302" s="208"/>
      <c r="N302" s="206">
        <v>0</v>
      </c>
      <c r="O302" s="206"/>
      <c r="P302" s="206">
        <f>VLOOKUP(B302,'درآمد ناشی از تغییر قیمت اوراق '!$A$8:$Q$306,17,0)</f>
        <v>70475663</v>
      </c>
      <c r="Q302" s="206"/>
      <c r="R302" s="206">
        <f>VLOOKUP(B302,'درآمد ناشی ازفروش'!$A$8:$Q$289,17,0)</f>
        <v>-951668832</v>
      </c>
      <c r="S302" s="206"/>
      <c r="T302" s="207">
        <f t="shared" si="14"/>
        <v>-881193169</v>
      </c>
      <c r="U302" s="198"/>
      <c r="V302" s="208">
        <f>T302/درآمدها!$J$5</f>
        <v>-1.2106705097970978E-3</v>
      </c>
    </row>
    <row r="303" spans="1:22" s="141" customFormat="1" ht="42.75" customHeight="1">
      <c r="A303" s="140"/>
      <c r="B303" s="205" t="s">
        <v>255</v>
      </c>
      <c r="C303" s="193"/>
      <c r="D303" s="206">
        <v>0</v>
      </c>
      <c r="E303" s="206"/>
      <c r="F303" s="206">
        <f>VLOOKUP(B303,'درآمد ناشی از تغییر قیمت اوراق '!$A$8:$Q$306,9,0)</f>
        <v>970169561</v>
      </c>
      <c r="G303" s="206"/>
      <c r="H303" s="206">
        <f>VLOOKUP(B303,'درآمد ناشی ازفروش'!$A$8:$Q$289,9,0)</f>
        <v>1344043</v>
      </c>
      <c r="I303" s="206"/>
      <c r="J303" s="207">
        <f t="shared" si="12"/>
        <v>971513604</v>
      </c>
      <c r="K303" s="207"/>
      <c r="L303" s="208">
        <f t="shared" si="13"/>
        <v>1.2265399275414241E-3</v>
      </c>
      <c r="M303" s="208"/>
      <c r="N303" s="206">
        <v>0</v>
      </c>
      <c r="O303" s="206"/>
      <c r="P303" s="206">
        <f>VLOOKUP(B303,'درآمد ناشی از تغییر قیمت اوراق '!$A$8:$Q$306,17,0)</f>
        <v>71794796</v>
      </c>
      <c r="Q303" s="206"/>
      <c r="R303" s="206">
        <f>VLOOKUP(B303,'درآمد ناشی ازفروش'!$A$8:$Q$289,17,0)</f>
        <v>-524158194</v>
      </c>
      <c r="S303" s="206"/>
      <c r="T303" s="207">
        <f t="shared" si="14"/>
        <v>-452363398</v>
      </c>
      <c r="U303" s="198"/>
      <c r="V303" s="208">
        <f>T303/درآمدها!$J$5</f>
        <v>-6.2150166948265063E-4</v>
      </c>
    </row>
    <row r="304" spans="1:22" s="141" customFormat="1" ht="42.75" customHeight="1">
      <c r="A304" s="140"/>
      <c r="B304" s="205" t="s">
        <v>342</v>
      </c>
      <c r="C304" s="193"/>
      <c r="D304" s="206">
        <v>0</v>
      </c>
      <c r="E304" s="206"/>
      <c r="F304" s="206">
        <f>VLOOKUP(B304,'درآمد ناشی از تغییر قیمت اوراق '!$A$8:$Q$306,9,0)</f>
        <v>515889407</v>
      </c>
      <c r="G304" s="206"/>
      <c r="H304" s="206">
        <f>VLOOKUP(B304,'درآمد ناشی ازفروش'!$A$8:$Q$289,9,0)</f>
        <v>8783797</v>
      </c>
      <c r="I304" s="206"/>
      <c r="J304" s="207">
        <f t="shared" si="12"/>
        <v>524673204</v>
      </c>
      <c r="K304" s="207"/>
      <c r="L304" s="208">
        <f t="shared" si="13"/>
        <v>6.6240208162549497E-4</v>
      </c>
      <c r="M304" s="208"/>
      <c r="N304" s="206">
        <v>0</v>
      </c>
      <c r="O304" s="206"/>
      <c r="P304" s="206">
        <f>VLOOKUP(B304,'درآمد ناشی از تغییر قیمت اوراق '!$A$8:$Q$306,17,0)</f>
        <v>-183052241</v>
      </c>
      <c r="Q304" s="206"/>
      <c r="R304" s="206">
        <f>VLOOKUP(B304,'درآمد ناشی ازفروش'!$A$8:$Q$289,17,0)</f>
        <v>-33632569</v>
      </c>
      <c r="S304" s="206"/>
      <c r="T304" s="207">
        <f t="shared" si="14"/>
        <v>-216684810</v>
      </c>
      <c r="U304" s="198"/>
      <c r="V304" s="208">
        <f>T304/درآمدها!$J$5</f>
        <v>-2.9770306740540257E-4</v>
      </c>
    </row>
    <row r="305" spans="1:22" s="141" customFormat="1" ht="42.75" customHeight="1">
      <c r="A305" s="140"/>
      <c r="B305" s="205" t="s">
        <v>404</v>
      </c>
      <c r="C305" s="193"/>
      <c r="D305" s="206">
        <v>0</v>
      </c>
      <c r="E305" s="206"/>
      <c r="F305" s="206">
        <f>VLOOKUP(B305,'درآمد ناشی از تغییر قیمت اوراق '!$A$8:$Q$306,9,0)</f>
        <v>41576093</v>
      </c>
      <c r="G305" s="206"/>
      <c r="H305" s="206">
        <f>VLOOKUP(B305,'درآمد ناشی ازفروش'!$A$8:$Q$289,9,0)</f>
        <v>7391010</v>
      </c>
      <c r="I305" s="206"/>
      <c r="J305" s="207">
        <f t="shared" si="12"/>
        <v>48967103</v>
      </c>
      <c r="K305" s="207"/>
      <c r="L305" s="208">
        <f t="shared" si="13"/>
        <v>6.1821169274674874E-5</v>
      </c>
      <c r="M305" s="208"/>
      <c r="N305" s="206">
        <v>0</v>
      </c>
      <c r="O305" s="206"/>
      <c r="P305" s="206">
        <f>VLOOKUP(B305,'درآمد ناشی از تغییر قیمت اوراق '!$A$8:$Q$306,17,0)</f>
        <v>283209127</v>
      </c>
      <c r="Q305" s="206"/>
      <c r="R305" s="206">
        <f>VLOOKUP(B305,'درآمد ناشی ازفروش'!$A$8:$Q$289,17,0)</f>
        <v>57742745</v>
      </c>
      <c r="S305" s="206"/>
      <c r="T305" s="207">
        <f t="shared" si="14"/>
        <v>340951872</v>
      </c>
      <c r="U305" s="198"/>
      <c r="V305" s="208">
        <f>T305/درآمدها!$J$5</f>
        <v>4.6843347317245812E-4</v>
      </c>
    </row>
    <row r="306" spans="1:22" s="141" customFormat="1" ht="42.75" customHeight="1">
      <c r="A306" s="140"/>
      <c r="B306" s="205" t="s">
        <v>350</v>
      </c>
      <c r="C306" s="193"/>
      <c r="D306" s="206">
        <v>0</v>
      </c>
      <c r="E306" s="206"/>
      <c r="F306" s="206">
        <v>0</v>
      </c>
      <c r="G306" s="206"/>
      <c r="H306" s="206">
        <f>VLOOKUP(B306,'درآمد ناشی ازفروش'!$A$8:$Q$289,9,0)</f>
        <v>0</v>
      </c>
      <c r="I306" s="206"/>
      <c r="J306" s="207">
        <f t="shared" si="12"/>
        <v>0</v>
      </c>
      <c r="K306" s="207"/>
      <c r="L306" s="208">
        <f t="shared" si="13"/>
        <v>0</v>
      </c>
      <c r="M306" s="208"/>
      <c r="N306" s="206">
        <v>0</v>
      </c>
      <c r="O306" s="206"/>
      <c r="P306" s="206">
        <v>0</v>
      </c>
      <c r="Q306" s="206"/>
      <c r="R306" s="206">
        <f>VLOOKUP(B306,'درآمد ناشی ازفروش'!$A$8:$Q$289,17,0)</f>
        <v>-189460399</v>
      </c>
      <c r="S306" s="206"/>
      <c r="T306" s="207">
        <f t="shared" si="14"/>
        <v>-189460399</v>
      </c>
      <c r="U306" s="198"/>
      <c r="V306" s="208">
        <f>T306/درآمدها!$J$5</f>
        <v>-2.6029947338787368E-4</v>
      </c>
    </row>
    <row r="307" spans="1:22" s="141" customFormat="1" ht="42.75" customHeight="1">
      <c r="A307" s="140"/>
      <c r="B307" s="205" t="s">
        <v>423</v>
      </c>
      <c r="C307" s="193"/>
      <c r="D307" s="206">
        <v>0</v>
      </c>
      <c r="E307" s="206"/>
      <c r="F307" s="206">
        <f>VLOOKUP(B307,'درآمد ناشی از تغییر قیمت اوراق '!$A$8:$Q$306,9,0)</f>
        <v>-99414937</v>
      </c>
      <c r="G307" s="206"/>
      <c r="H307" s="206">
        <f>VLOOKUP(B307,'درآمد ناشی ازفروش'!$A$8:$Q$289,9,0)</f>
        <v>-2666991</v>
      </c>
      <c r="I307" s="206"/>
      <c r="J307" s="207">
        <f t="shared" si="12"/>
        <v>-102081928</v>
      </c>
      <c r="K307" s="207"/>
      <c r="L307" s="208">
        <f t="shared" si="13"/>
        <v>-1.2887885466234694E-4</v>
      </c>
      <c r="M307" s="208"/>
      <c r="N307" s="206">
        <v>0</v>
      </c>
      <c r="O307" s="206"/>
      <c r="P307" s="206">
        <f>VLOOKUP(B307,'درآمد ناشی از تغییر قیمت اوراق '!$A$8:$Q$306,17,0)</f>
        <v>-99414937</v>
      </c>
      <c r="Q307" s="206"/>
      <c r="R307" s="206">
        <f>VLOOKUP(B307,'درآمد ناشی ازفروش'!$A$8:$Q$289,17,0)</f>
        <v>-2666991</v>
      </c>
      <c r="S307" s="206"/>
      <c r="T307" s="207">
        <f t="shared" si="14"/>
        <v>-102081928</v>
      </c>
      <c r="U307" s="198"/>
      <c r="V307" s="208">
        <f>T307/درآمدها!$J$5</f>
        <v>-1.4025026993012317E-4</v>
      </c>
    </row>
    <row r="308" spans="1:22" s="141" customFormat="1" ht="42.75" customHeight="1">
      <c r="A308" s="140"/>
      <c r="B308" s="205" t="s">
        <v>380</v>
      </c>
      <c r="C308" s="193"/>
      <c r="D308" s="206">
        <v>0</v>
      </c>
      <c r="E308" s="206"/>
      <c r="F308" s="206">
        <f>VLOOKUP(B308,'درآمد ناشی از تغییر قیمت اوراق '!$A$8:$Q$306,9,0)</f>
        <v>5191788687</v>
      </c>
      <c r="G308" s="206"/>
      <c r="H308" s="206">
        <f>VLOOKUP(B308,'درآمد ناشی ازفروش'!$A$8:$Q$289,9,0)</f>
        <v>0</v>
      </c>
      <c r="I308" s="206"/>
      <c r="J308" s="207">
        <f t="shared" si="12"/>
        <v>5191788687</v>
      </c>
      <c r="K308" s="207"/>
      <c r="L308" s="208">
        <f t="shared" si="13"/>
        <v>6.5546546067340146E-3</v>
      </c>
      <c r="M308" s="208"/>
      <c r="N308" s="206">
        <v>0</v>
      </c>
      <c r="O308" s="206"/>
      <c r="P308" s="206">
        <f>VLOOKUP(B308,'درآمد ناشی از تغییر قیمت اوراق '!$A$8:$Q$306,17,0)</f>
        <v>0</v>
      </c>
      <c r="Q308" s="206"/>
      <c r="R308" s="206">
        <f>VLOOKUP(B308,'درآمد ناشی ازفروش'!$A$8:$Q$289,17,0)</f>
        <v>-36530415</v>
      </c>
      <c r="S308" s="206"/>
      <c r="T308" s="207">
        <f t="shared" si="14"/>
        <v>-36530415</v>
      </c>
      <c r="U308" s="198"/>
      <c r="V308" s="208">
        <f>T308/درآمدها!$J$5</f>
        <v>-5.0189104622019093E-5</v>
      </c>
    </row>
    <row r="309" spans="1:22" s="141" customFormat="1" ht="42.75" customHeight="1">
      <c r="A309" s="140"/>
      <c r="B309" s="205" t="s">
        <v>336</v>
      </c>
      <c r="C309" s="193"/>
      <c r="D309" s="206">
        <v>0</v>
      </c>
      <c r="E309" s="206"/>
      <c r="F309" s="206">
        <f>VLOOKUP(B309,'درآمد ناشی از تغییر قیمت اوراق '!$A$8:$Q$306,9,0)</f>
        <v>543</v>
      </c>
      <c r="G309" s="206"/>
      <c r="H309" s="206">
        <f>VLOOKUP(B309,'درآمد ناشی ازفروش'!$A$8:$Q$289,9,0)</f>
        <v>-963</v>
      </c>
      <c r="I309" s="206"/>
      <c r="J309" s="207">
        <f t="shared" si="12"/>
        <v>-420</v>
      </c>
      <c r="K309" s="207"/>
      <c r="L309" s="208">
        <f t="shared" si="13"/>
        <v>-5.3025173033747672E-10</v>
      </c>
      <c r="M309" s="208"/>
      <c r="N309" s="206">
        <v>0</v>
      </c>
      <c r="O309" s="206"/>
      <c r="P309" s="206">
        <f>VLOOKUP(B309,'درآمد ناشی از تغییر قیمت اوراق '!$A$8:$Q$306,17,0)</f>
        <v>10530785636</v>
      </c>
      <c r="Q309" s="206"/>
      <c r="R309" s="206">
        <f>VLOOKUP(B309,'درآمد ناشی ازفروش'!$A$8:$Q$289,17,0)</f>
        <v>-963</v>
      </c>
      <c r="S309" s="206"/>
      <c r="T309" s="207">
        <f t="shared" si="14"/>
        <v>10530784673</v>
      </c>
      <c r="U309" s="198"/>
      <c r="V309" s="208">
        <f>T309/درآمدها!$J$5</f>
        <v>1.4468235679916369E-2</v>
      </c>
    </row>
    <row r="310" spans="1:22" s="141" customFormat="1" ht="42.75" customHeight="1">
      <c r="A310" s="140"/>
      <c r="B310" s="205" t="s">
        <v>370</v>
      </c>
      <c r="C310" s="193"/>
      <c r="D310" s="206">
        <v>0</v>
      </c>
      <c r="E310" s="206"/>
      <c r="F310" s="206">
        <f>VLOOKUP(B310,'درآمد ناشی از تغییر قیمت اوراق '!$A$8:$Q$306,9,0)</f>
        <v>990518324</v>
      </c>
      <c r="G310" s="206"/>
      <c r="H310" s="206">
        <f>VLOOKUP(B310,'درآمد ناشی ازفروش'!$A$8:$Q$289,9,0)</f>
        <v>0</v>
      </c>
      <c r="I310" s="206"/>
      <c r="J310" s="207">
        <f t="shared" si="12"/>
        <v>990518324</v>
      </c>
      <c r="K310" s="207"/>
      <c r="L310" s="208">
        <f t="shared" si="13"/>
        <v>1.2505334648380414E-3</v>
      </c>
      <c r="M310" s="208"/>
      <c r="N310" s="206">
        <v>0</v>
      </c>
      <c r="O310" s="206"/>
      <c r="P310" s="206">
        <f>VLOOKUP(B310,'درآمد ناشی از تغییر قیمت اوراق '!$A$8:$Q$306,17,0)</f>
        <v>421071286</v>
      </c>
      <c r="Q310" s="206"/>
      <c r="R310" s="206">
        <f>VLOOKUP(B310,'درآمد ناشی ازفروش'!$A$8:$Q$289,17,0)</f>
        <v>-13883992</v>
      </c>
      <c r="S310" s="206"/>
      <c r="T310" s="207">
        <f t="shared" si="14"/>
        <v>407187294</v>
      </c>
      <c r="U310" s="198"/>
      <c r="V310" s="208">
        <f>T310/درآمدها!$J$5</f>
        <v>5.5943426044633901E-4</v>
      </c>
    </row>
    <row r="311" spans="1:22" s="141" customFormat="1" ht="42.75" customHeight="1">
      <c r="A311" s="140"/>
      <c r="B311" s="205" t="s">
        <v>379</v>
      </c>
      <c r="C311" s="193"/>
      <c r="D311" s="206">
        <v>0</v>
      </c>
      <c r="E311" s="206"/>
      <c r="F311" s="206">
        <v>0</v>
      </c>
      <c r="G311" s="206"/>
      <c r="H311" s="206">
        <f>VLOOKUP(B311,'درآمد ناشی ازفروش'!$A$8:$Q$289,9,0)</f>
        <v>0</v>
      </c>
      <c r="I311" s="206"/>
      <c r="J311" s="207">
        <f t="shared" si="12"/>
        <v>0</v>
      </c>
      <c r="K311" s="207"/>
      <c r="L311" s="208">
        <f t="shared" si="13"/>
        <v>0</v>
      </c>
      <c r="M311" s="208"/>
      <c r="N311" s="206">
        <v>0</v>
      </c>
      <c r="O311" s="206"/>
      <c r="P311" s="206">
        <v>0</v>
      </c>
      <c r="Q311" s="206"/>
      <c r="R311" s="206">
        <f>VLOOKUP(B311,'درآمد ناشی ازفروش'!$A$8:$Q$289,17,0)</f>
        <v>-1536</v>
      </c>
      <c r="S311" s="206"/>
      <c r="T311" s="207">
        <f t="shared" si="14"/>
        <v>-1536</v>
      </c>
      <c r="U311" s="198"/>
      <c r="V311" s="208">
        <f>T311/درآمدها!$J$5</f>
        <v>-2.110309031513092E-9</v>
      </c>
    </row>
    <row r="312" spans="1:22" s="141" customFormat="1" ht="42.75" customHeight="1">
      <c r="A312" s="140"/>
      <c r="B312" s="205" t="s">
        <v>371</v>
      </c>
      <c r="C312" s="193"/>
      <c r="D312" s="206">
        <v>0</v>
      </c>
      <c r="E312" s="206"/>
      <c r="F312" s="206">
        <v>0</v>
      </c>
      <c r="G312" s="206"/>
      <c r="H312" s="206">
        <v>0</v>
      </c>
      <c r="I312" s="206"/>
      <c r="J312" s="207">
        <f t="shared" si="12"/>
        <v>0</v>
      </c>
      <c r="K312" s="207"/>
      <c r="L312" s="208">
        <f t="shared" si="13"/>
        <v>0</v>
      </c>
      <c r="M312" s="208"/>
      <c r="N312" s="206">
        <v>0</v>
      </c>
      <c r="O312" s="206"/>
      <c r="P312" s="206">
        <v>0</v>
      </c>
      <c r="Q312" s="206"/>
      <c r="R312" s="206">
        <v>0</v>
      </c>
      <c r="S312" s="206"/>
      <c r="T312" s="207">
        <f t="shared" si="14"/>
        <v>0</v>
      </c>
      <c r="U312" s="198"/>
      <c r="V312" s="208">
        <f>T312/درآمدها!$J$5</f>
        <v>0</v>
      </c>
    </row>
    <row r="313" spans="1:22" s="141" customFormat="1" ht="42.75" customHeight="1">
      <c r="A313" s="140"/>
      <c r="B313" s="205" t="s">
        <v>335</v>
      </c>
      <c r="C313" s="193"/>
      <c r="D313" s="206">
        <v>0</v>
      </c>
      <c r="E313" s="206"/>
      <c r="F313" s="206">
        <f>VLOOKUP(B313,'درآمد ناشی از تغییر قیمت اوراق '!$A$8:$Q$306,9,0)</f>
        <v>-352658548</v>
      </c>
      <c r="G313" s="206"/>
      <c r="H313" s="206">
        <v>0</v>
      </c>
      <c r="I313" s="206"/>
      <c r="J313" s="207">
        <f t="shared" si="12"/>
        <v>-352658548</v>
      </c>
      <c r="K313" s="207"/>
      <c r="L313" s="208">
        <f t="shared" si="13"/>
        <v>-4.4523286975071925E-4</v>
      </c>
      <c r="M313" s="208"/>
      <c r="N313" s="206">
        <v>0</v>
      </c>
      <c r="O313" s="206"/>
      <c r="P313" s="206">
        <f>VLOOKUP(B313,'درآمد ناشی از تغییر قیمت اوراق '!$A$8:$Q$306,17,0)</f>
        <v>-352658548</v>
      </c>
      <c r="Q313" s="206"/>
      <c r="R313" s="206">
        <v>0</v>
      </c>
      <c r="S313" s="206"/>
      <c r="T313" s="207">
        <f t="shared" si="14"/>
        <v>-352658548</v>
      </c>
      <c r="U313" s="198"/>
      <c r="V313" s="208">
        <f>T313/درآمدها!$J$5</f>
        <v>-4.8451726489888886E-4</v>
      </c>
    </row>
    <row r="314" spans="1:22" s="141" customFormat="1" ht="42.75" customHeight="1">
      <c r="A314" s="140"/>
      <c r="B314" s="205" t="s">
        <v>378</v>
      </c>
      <c r="C314" s="193"/>
      <c r="D314" s="206">
        <v>0</v>
      </c>
      <c r="E314" s="206"/>
      <c r="F314" s="206">
        <f>VLOOKUP(B314,'درآمد ناشی از تغییر قیمت اوراق '!$A$8:$Q$306,9,0)</f>
        <v>757067385</v>
      </c>
      <c r="G314" s="206"/>
      <c r="H314" s="206">
        <v>0</v>
      </c>
      <c r="I314" s="206"/>
      <c r="J314" s="207">
        <f t="shared" si="12"/>
        <v>757067385</v>
      </c>
      <c r="K314" s="207"/>
      <c r="L314" s="208">
        <f t="shared" si="13"/>
        <v>9.5580069256742531E-4</v>
      </c>
      <c r="M314" s="208"/>
      <c r="N314" s="206">
        <v>0</v>
      </c>
      <c r="O314" s="206"/>
      <c r="P314" s="206">
        <f>VLOOKUP(B314,'درآمد ناشی از تغییر قیمت اوراق '!$A$8:$Q$306,17,0)</f>
        <v>-5633386609</v>
      </c>
      <c r="Q314" s="206"/>
      <c r="R314" s="206">
        <v>0</v>
      </c>
      <c r="S314" s="206"/>
      <c r="T314" s="207">
        <f t="shared" si="14"/>
        <v>-5633386609</v>
      </c>
      <c r="U314" s="198"/>
      <c r="V314" s="208">
        <f>T314/درآمدها!$J$5</f>
        <v>-7.7397048430843827E-3</v>
      </c>
    </row>
    <row r="315" spans="1:22" s="141" customFormat="1" ht="42.75" customHeight="1">
      <c r="A315" s="140"/>
      <c r="B315" s="205" t="s">
        <v>440</v>
      </c>
      <c r="C315" s="193"/>
      <c r="D315" s="206">
        <v>0</v>
      </c>
      <c r="E315" s="206"/>
      <c r="F315" s="206">
        <f>VLOOKUP(B315,'درآمد ناشی از تغییر قیمت اوراق '!$A$8:$Q$306,9,0)</f>
        <v>-7159752727</v>
      </c>
      <c r="G315" s="206"/>
      <c r="H315" s="206">
        <v>0</v>
      </c>
      <c r="I315" s="206"/>
      <c r="J315" s="207">
        <f t="shared" si="12"/>
        <v>-7159752727</v>
      </c>
      <c r="K315" s="207"/>
      <c r="L315" s="208">
        <f t="shared" si="13"/>
        <v>-9.0392173149528993E-3</v>
      </c>
      <c r="M315" s="208"/>
      <c r="N315" s="206">
        <v>0</v>
      </c>
      <c r="O315" s="206"/>
      <c r="P315" s="206">
        <f>VLOOKUP(B315,'درآمد ناشی از تغییر قیمت اوراق '!$A$8:$Q$306,17,0)</f>
        <v>-7159752727</v>
      </c>
      <c r="Q315" s="206"/>
      <c r="R315" s="206">
        <v>0</v>
      </c>
      <c r="S315" s="206"/>
      <c r="T315" s="207">
        <f t="shared" si="14"/>
        <v>-7159752727</v>
      </c>
      <c r="U315" s="198"/>
      <c r="V315" s="208">
        <f>T315/درآمدها!$J$5</f>
        <v>-9.8367778927009042E-3</v>
      </c>
    </row>
    <row r="316" spans="1:22" s="144" customFormat="1" ht="33.6" thickBot="1">
      <c r="A316" s="143"/>
      <c r="B316" s="211"/>
      <c r="C316" s="212"/>
      <c r="D316" s="213">
        <f>SUM(D11:D315)</f>
        <v>9597885209</v>
      </c>
      <c r="E316" s="214"/>
      <c r="F316" s="213">
        <f>SUM(F11:F315)</f>
        <v>735901784216</v>
      </c>
      <c r="G316" s="213"/>
      <c r="H316" s="213">
        <f>SUM(H11:H315)</f>
        <v>38299041825</v>
      </c>
      <c r="I316" s="214"/>
      <c r="J316" s="215">
        <f>SUM(J11:J315)</f>
        <v>783798711250</v>
      </c>
      <c r="K316" s="214"/>
      <c r="L316" s="216">
        <f>SUM(L11:L291)</f>
        <v>0.96056216864769206</v>
      </c>
      <c r="M316" s="217"/>
      <c r="N316" s="213">
        <f>SUM(N11:N315)</f>
        <v>376732350018</v>
      </c>
      <c r="O316" s="213"/>
      <c r="P316" s="213">
        <f>SUM(P11:P315)</f>
        <v>332522768998</v>
      </c>
      <c r="Q316" s="214"/>
      <c r="R316" s="213">
        <f>SUM(R11:R315)</f>
        <v>-22161296636</v>
      </c>
      <c r="S316" s="214"/>
      <c r="T316" s="215">
        <f>SUM(T11:T315)</f>
        <v>687093822380</v>
      </c>
      <c r="U316" s="218"/>
      <c r="V316" s="216">
        <f>SUM(V11:V291)</f>
        <v>0.8963062184625058</v>
      </c>
    </row>
    <row r="317" spans="1:22" ht="25.5" customHeight="1" thickTop="1">
      <c r="B317" s="205"/>
      <c r="E317" s="206"/>
      <c r="I317" s="206"/>
      <c r="K317" s="207"/>
      <c r="M317" s="208"/>
      <c r="P317" s="219"/>
      <c r="Q317" s="206"/>
      <c r="R317" s="219"/>
      <c r="S317" s="206"/>
      <c r="T317" s="219"/>
      <c r="U317" s="198"/>
    </row>
    <row r="318" spans="1:22" s="145" customForma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s="145" customFormat="1" ht="38.4">
      <c r="B319" s="3"/>
      <c r="C319" s="3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3"/>
      <c r="R319" s="3"/>
      <c r="S319" s="3"/>
      <c r="T319" s="3"/>
      <c r="U319" s="3"/>
      <c r="V319" s="3"/>
    </row>
    <row r="320" spans="1:22">
      <c r="F320" s="3"/>
      <c r="G320" s="3"/>
      <c r="H320" s="3"/>
      <c r="I320" s="3"/>
      <c r="J320" s="3"/>
      <c r="K320" s="3"/>
      <c r="L320" s="3"/>
      <c r="M320" s="3"/>
      <c r="P320" s="3"/>
      <c r="Q320" s="3"/>
      <c r="R320" s="3"/>
      <c r="S320" s="3"/>
      <c r="T320" s="3"/>
      <c r="U320" s="3"/>
      <c r="V320" s="3"/>
    </row>
  </sheetData>
  <autoFilter ref="B8:B315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C7" sqref="C7:I7"/>
    </sheetView>
  </sheetViews>
  <sheetFormatPr defaultColWidth="9.109375" defaultRowHeight="21"/>
  <cols>
    <col min="1" max="1" width="34.44140625" style="32" bestFit="1" customWidth="1"/>
    <col min="2" max="2" width="0.44140625" style="32" customWidth="1"/>
    <col min="3" max="3" width="18.109375" style="32" bestFit="1" customWidth="1"/>
    <col min="4" max="4" width="0.6640625" style="32" customWidth="1"/>
    <col min="5" max="5" width="20" style="32" bestFit="1" customWidth="1"/>
    <col min="6" max="6" width="0.5546875" style="32" customWidth="1"/>
    <col min="7" max="7" width="17" style="32" bestFit="1" customWidth="1"/>
    <col min="8" max="8" width="0.5546875" style="32" customWidth="1"/>
    <col min="9" max="9" width="20.44140625" style="32" bestFit="1" customWidth="1"/>
    <col min="10" max="10" width="0.44140625" style="32" customWidth="1"/>
    <col min="11" max="11" width="18.109375" style="32" bestFit="1" customWidth="1"/>
    <col min="12" max="12" width="0.5546875" style="32" customWidth="1"/>
    <col min="13" max="13" width="17.6640625" style="32" bestFit="1" customWidth="1"/>
    <col min="14" max="14" width="0.88671875" style="32" customWidth="1"/>
    <col min="15" max="15" width="19.33203125" style="32" bestFit="1" customWidth="1"/>
    <col min="16" max="16" width="0.5546875" style="32" customWidth="1"/>
    <col min="17" max="17" width="19.33203125" style="32" bestFit="1" customWidth="1"/>
    <col min="18" max="18" width="9.109375" style="32"/>
    <col min="19" max="19" width="12.6640625" style="1" bestFit="1" customWidth="1"/>
    <col min="20" max="16384" width="9.109375" style="1"/>
  </cols>
  <sheetData>
    <row r="1" spans="1:17" ht="21" customHeight="1">
      <c r="A1" s="294" t="s">
        <v>78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</row>
    <row r="2" spans="1:17" ht="18" customHeight="1">
      <c r="A2" s="294" t="s">
        <v>49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7" ht="19.5" customHeight="1">
      <c r="A3" s="294" t="str">
        <f>' سهام'!B3</f>
        <v>برای ماه منتهی به 1403/06/31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17" ht="19.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7">
      <c r="A5" s="277" t="s">
        <v>26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</row>
    <row r="6" spans="1:17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22.5" customHeight="1" thickBot="1">
      <c r="A7" s="89"/>
      <c r="B7" s="90"/>
      <c r="C7" s="297" t="str">
        <f>'درآمد سود سهام'!$I$7</f>
        <v>طی شهریور  ماه</v>
      </c>
      <c r="D7" s="278"/>
      <c r="E7" s="278"/>
      <c r="F7" s="278"/>
      <c r="G7" s="278"/>
      <c r="H7" s="278"/>
      <c r="I7" s="278"/>
      <c r="J7" s="92"/>
      <c r="K7" s="298" t="str">
        <f>'درآمد سود سهام'!$O$7</f>
        <v>از ابتدای سال مالی تا پایان شهریور ماه</v>
      </c>
      <c r="L7" s="278"/>
      <c r="M7" s="278"/>
      <c r="N7" s="278"/>
      <c r="O7" s="278"/>
      <c r="P7" s="278"/>
      <c r="Q7" s="278"/>
    </row>
    <row r="8" spans="1:17" ht="15.75" customHeight="1">
      <c r="A8" s="299"/>
      <c r="B8" s="300"/>
      <c r="C8" s="295" t="s">
        <v>12</v>
      </c>
      <c r="D8" s="295"/>
      <c r="E8" s="295" t="s">
        <v>10</v>
      </c>
      <c r="F8" s="299"/>
      <c r="G8" s="295" t="s">
        <v>11</v>
      </c>
      <c r="H8" s="299"/>
      <c r="I8" s="295" t="s">
        <v>2</v>
      </c>
      <c r="J8" s="93"/>
      <c r="K8" s="295" t="s">
        <v>12</v>
      </c>
      <c r="L8" s="295"/>
      <c r="M8" s="295" t="s">
        <v>10</v>
      </c>
      <c r="N8" s="299"/>
      <c r="O8" s="295" t="s">
        <v>11</v>
      </c>
      <c r="P8" s="299"/>
      <c r="Q8" s="295" t="s">
        <v>2</v>
      </c>
    </row>
    <row r="9" spans="1:17" ht="12" customHeight="1">
      <c r="A9" s="300"/>
      <c r="B9" s="300"/>
      <c r="C9" s="296"/>
      <c r="D9" s="296"/>
      <c r="E9" s="296"/>
      <c r="F9" s="300"/>
      <c r="G9" s="296"/>
      <c r="H9" s="300"/>
      <c r="I9" s="296"/>
      <c r="J9" s="93"/>
      <c r="K9" s="296"/>
      <c r="L9" s="296"/>
      <c r="M9" s="296"/>
      <c r="N9" s="300"/>
      <c r="O9" s="296"/>
      <c r="P9" s="300"/>
      <c r="Q9" s="296"/>
    </row>
    <row r="10" spans="1:17" ht="14.25" customHeight="1" thickBot="1">
      <c r="A10" s="300"/>
      <c r="B10" s="300"/>
      <c r="C10" s="109" t="s">
        <v>55</v>
      </c>
      <c r="D10" s="296"/>
      <c r="E10" s="109" t="s">
        <v>53</v>
      </c>
      <c r="F10" s="300"/>
      <c r="G10" s="109" t="s">
        <v>54</v>
      </c>
      <c r="H10" s="300"/>
      <c r="I10" s="278"/>
      <c r="J10" s="94"/>
      <c r="K10" s="109" t="s">
        <v>55</v>
      </c>
      <c r="L10" s="296"/>
      <c r="M10" s="109" t="s">
        <v>53</v>
      </c>
      <c r="N10" s="300"/>
      <c r="O10" s="109" t="s">
        <v>54</v>
      </c>
      <c r="P10" s="300"/>
      <c r="Q10" s="278"/>
    </row>
    <row r="11" spans="1:17" ht="21" customHeight="1">
      <c r="A11" s="110"/>
      <c r="B11" s="66"/>
      <c r="C11" s="68">
        <v>0</v>
      </c>
      <c r="D11" s="68"/>
      <c r="E11" s="68">
        <v>0</v>
      </c>
      <c r="F11" s="68"/>
      <c r="G11" s="68">
        <v>0</v>
      </c>
      <c r="H11" s="68"/>
      <c r="I11" s="68">
        <f>C11+E11+G11</f>
        <v>0</v>
      </c>
      <c r="J11" s="68"/>
      <c r="K11" s="68">
        <v>0</v>
      </c>
      <c r="L11" s="68"/>
      <c r="M11" s="68">
        <v>0</v>
      </c>
      <c r="N11" s="68"/>
      <c r="O11" s="68">
        <v>0</v>
      </c>
      <c r="P11" s="68">
        <v>1228793</v>
      </c>
      <c r="Q11" s="68">
        <f>O11+M11+K11</f>
        <v>0</v>
      </c>
    </row>
    <row r="12" spans="1:17" ht="21" customHeight="1" thickBot="1">
      <c r="A12" s="106" t="s">
        <v>2</v>
      </c>
      <c r="B12" s="107"/>
      <c r="C12" s="69">
        <f>SUM(C11:C11)</f>
        <v>0</v>
      </c>
      <c r="D12" s="70" t="e">
        <f>SUM(#REF!)</f>
        <v>#REF!</v>
      </c>
      <c r="E12" s="69">
        <f>SUM(E11:E11)</f>
        <v>0</v>
      </c>
      <c r="F12" s="70" t="e">
        <f>SUM(#REF!)</f>
        <v>#REF!</v>
      </c>
      <c r="G12" s="69">
        <f>SUM(G11:G11)</f>
        <v>0</v>
      </c>
      <c r="H12" s="70" t="e">
        <f>SUM(#REF!)</f>
        <v>#REF!</v>
      </c>
      <c r="I12" s="69">
        <f>SUM(I11:I11)</f>
        <v>0</v>
      </c>
      <c r="J12" s="70" t="e">
        <f>SUM(#REF!)</f>
        <v>#REF!</v>
      </c>
      <c r="K12" s="69">
        <v>0</v>
      </c>
      <c r="L12" s="70" t="e">
        <v>#REF!</v>
      </c>
      <c r="M12" s="69">
        <f>SUM(M11)</f>
        <v>0</v>
      </c>
      <c r="N12" s="70" t="e">
        <v>#REF!</v>
      </c>
      <c r="O12" s="69">
        <f>SUM(O11)</f>
        <v>0</v>
      </c>
      <c r="P12" s="70" t="e">
        <v>#REF!</v>
      </c>
      <c r="Q12" s="69">
        <f>SUM(Q11)</f>
        <v>0</v>
      </c>
    </row>
    <row r="13" spans="1:17" ht="21.6" thickTop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>
      <c r="I14" s="111"/>
      <c r="O14" s="112"/>
      <c r="Q14" s="112"/>
    </row>
    <row r="15" spans="1:17">
      <c r="O15" s="111"/>
      <c r="Q15" s="111"/>
    </row>
    <row r="16" spans="1:17">
      <c r="I16" s="111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7"/>
  <sheetViews>
    <sheetView rightToLeft="1" view="pageBreakPreview" zoomScale="90" zoomScaleNormal="100" zoomScaleSheetLayoutView="90" workbookViewId="0">
      <selection activeCell="A4" sqref="A4"/>
    </sheetView>
  </sheetViews>
  <sheetFormatPr defaultColWidth="9.109375" defaultRowHeight="21"/>
  <cols>
    <col min="1" max="1" width="40.33203125" style="32" bestFit="1" customWidth="1"/>
    <col min="2" max="2" width="0.6640625" style="32" customWidth="1"/>
    <col min="3" max="3" width="18.44140625" style="78" customWidth="1"/>
    <col min="4" max="4" width="1.44140625" style="78" customWidth="1"/>
    <col min="5" max="5" width="21.6640625" style="78" customWidth="1"/>
    <col min="6" max="6" width="1.44140625" style="78" customWidth="1"/>
    <col min="7" max="7" width="26.109375" style="78" customWidth="1"/>
    <col min="8" max="8" width="1.33203125" style="32" customWidth="1"/>
    <col min="9" max="9" width="22" style="32" customWidth="1"/>
    <col min="10" max="10" width="0.6640625" style="32" customWidth="1"/>
    <col min="11" max="11" width="9.109375" style="32"/>
    <col min="12" max="16384" width="9.109375" style="1"/>
  </cols>
  <sheetData>
    <row r="1" spans="1:10" ht="21.6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21.6">
      <c r="A2" s="294" t="s">
        <v>49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ht="21.6">
      <c r="A3" s="294" t="str">
        <f>' سهام'!B3</f>
        <v>برای ماه منتهی به 1403/06/31</v>
      </c>
      <c r="B3" s="294"/>
      <c r="C3" s="294"/>
      <c r="D3" s="294"/>
      <c r="E3" s="294"/>
      <c r="F3" s="294"/>
      <c r="G3" s="294"/>
      <c r="H3" s="294"/>
      <c r="I3" s="294"/>
      <c r="J3" s="294"/>
    </row>
    <row r="4" spans="1:10" ht="21.6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>
      <c r="A5" s="277" t="s">
        <v>27</v>
      </c>
      <c r="B5" s="277"/>
      <c r="C5" s="277"/>
      <c r="D5" s="277"/>
      <c r="E5" s="277"/>
      <c r="F5" s="277"/>
      <c r="G5" s="277"/>
      <c r="H5" s="277"/>
      <c r="I5" s="277"/>
      <c r="J5" s="277"/>
    </row>
    <row r="6" spans="1:10" ht="21.6" thickBot="1">
      <c r="A6" s="99"/>
      <c r="B6" s="99"/>
      <c r="C6" s="36"/>
      <c r="D6" s="36"/>
      <c r="E6" s="36"/>
      <c r="F6" s="36"/>
      <c r="G6" s="36"/>
      <c r="H6" s="99"/>
      <c r="I6" s="99"/>
      <c r="J6" s="99"/>
    </row>
    <row r="7" spans="1:10" ht="37.5" customHeight="1" thickBot="1">
      <c r="A7" s="301" t="s">
        <v>17</v>
      </c>
      <c r="B7" s="301"/>
      <c r="C7" s="302" t="str">
        <f>'درآمد سود سهام'!$I$7</f>
        <v>طی شهریور  ماه</v>
      </c>
      <c r="D7" s="302"/>
      <c r="E7" s="302"/>
      <c r="F7" s="302"/>
      <c r="G7" s="303" t="str">
        <f>'درآمد سود سهام'!$O$7</f>
        <v>از ابتدای سال مالی تا پایان شهریور ماه</v>
      </c>
      <c r="H7" s="301"/>
      <c r="I7" s="301"/>
      <c r="J7" s="301"/>
    </row>
    <row r="8" spans="1:10" ht="37.200000000000003">
      <c r="A8" s="100" t="s">
        <v>13</v>
      </c>
      <c r="B8" s="92"/>
      <c r="C8" s="101" t="s">
        <v>14</v>
      </c>
      <c r="D8" s="102"/>
      <c r="E8" s="101" t="s">
        <v>15</v>
      </c>
      <c r="F8" s="103"/>
      <c r="G8" s="101" t="s">
        <v>14</v>
      </c>
      <c r="H8" s="92"/>
      <c r="I8" s="100" t="s">
        <v>15</v>
      </c>
      <c r="J8" s="92"/>
    </row>
    <row r="9" spans="1:10" ht="27" customHeight="1">
      <c r="A9" s="104" t="s">
        <v>360</v>
      </c>
      <c r="B9" s="66"/>
      <c r="C9" s="44">
        <v>40116957</v>
      </c>
      <c r="D9" s="66"/>
      <c r="E9" s="105">
        <f>C9/$C$13</f>
        <v>0.77876051445265526</v>
      </c>
      <c r="F9" s="66"/>
      <c r="G9" s="44">
        <v>292773895</v>
      </c>
      <c r="H9" s="66"/>
      <c r="I9" s="105">
        <f>G9/$G$13</f>
        <v>0.73696998728963314</v>
      </c>
      <c r="J9" s="92"/>
    </row>
    <row r="10" spans="1:10" ht="27" customHeight="1">
      <c r="A10" s="104" t="s">
        <v>357</v>
      </c>
      <c r="B10" s="66"/>
      <c r="C10" s="44">
        <v>1755</v>
      </c>
      <c r="D10" s="66"/>
      <c r="E10" s="105">
        <f>C10/$C$13</f>
        <v>3.4068503821573755E-5</v>
      </c>
      <c r="F10" s="66"/>
      <c r="G10" s="44">
        <v>5242</v>
      </c>
      <c r="H10" s="66"/>
      <c r="I10" s="105">
        <f>G10/$G$13</f>
        <v>1.3195154142319475E-5</v>
      </c>
      <c r="J10" s="92"/>
    </row>
    <row r="11" spans="1:10" ht="27" customHeight="1">
      <c r="A11" s="104" t="s">
        <v>358</v>
      </c>
      <c r="B11" s="66"/>
      <c r="C11" s="44">
        <v>4402</v>
      </c>
      <c r="D11" s="66"/>
      <c r="E11" s="105">
        <f>C11/$C$13</f>
        <v>8.5452737220836279E-5</v>
      </c>
      <c r="F11" s="66"/>
      <c r="G11" s="44">
        <v>13150</v>
      </c>
      <c r="H11" s="66"/>
      <c r="I11" s="105">
        <f>G11/$G$13</f>
        <v>3.3101159284910545E-5</v>
      </c>
      <c r="J11" s="92"/>
    </row>
    <row r="12" spans="1:10" ht="27" customHeight="1" thickBot="1">
      <c r="A12" s="104" t="s">
        <v>359</v>
      </c>
      <c r="B12" s="66"/>
      <c r="C12" s="44">
        <v>11390742</v>
      </c>
      <c r="D12" s="66"/>
      <c r="E12" s="105">
        <f>C12/$C$13</f>
        <v>0.22111996430630237</v>
      </c>
      <c r="F12" s="66"/>
      <c r="G12" s="44">
        <v>104474766</v>
      </c>
      <c r="H12" s="66"/>
      <c r="I12" s="105">
        <f>G12/$G$13</f>
        <v>0.26298371639693968</v>
      </c>
      <c r="J12" s="92"/>
    </row>
    <row r="13" spans="1:10" ht="21.6" thickBot="1">
      <c r="A13" s="106" t="s">
        <v>2</v>
      </c>
      <c r="B13" s="107"/>
      <c r="C13" s="71">
        <f>SUM(C9:C12)</f>
        <v>51513856</v>
      </c>
      <c r="D13" s="66"/>
      <c r="E13" s="108">
        <f>SUM(E9:E12)</f>
        <v>1</v>
      </c>
      <c r="F13" s="66"/>
      <c r="G13" s="71">
        <f>SUM(G9:G12)</f>
        <v>397267053</v>
      </c>
      <c r="H13" s="66"/>
      <c r="I13" s="108">
        <f>SUM(I9:I12)</f>
        <v>1</v>
      </c>
      <c r="J13" s="92"/>
    </row>
    <row r="14" spans="1:10" ht="21.6" thickTop="1">
      <c r="D14" s="66"/>
      <c r="F14" s="66"/>
      <c r="H14" s="66"/>
    </row>
    <row r="16" spans="1:10" ht="24.6">
      <c r="C16" s="13"/>
      <c r="G16" s="13"/>
    </row>
    <row r="17" spans="3:7" ht="24.6">
      <c r="C17" s="138"/>
      <c r="G17" s="138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C14" sqref="C14"/>
    </sheetView>
  </sheetViews>
  <sheetFormatPr defaultColWidth="9.109375" defaultRowHeight="18"/>
  <cols>
    <col min="1" max="1" width="32.44140625" style="35" customWidth="1"/>
    <col min="2" max="2" width="1.44140625" style="35" customWidth="1"/>
    <col min="3" max="3" width="19" style="35" bestFit="1" customWidth="1"/>
    <col min="4" max="4" width="0.88671875" style="35" customWidth="1"/>
    <col min="5" max="5" width="19" style="35" bestFit="1" customWidth="1"/>
    <col min="6" max="6" width="10.6640625" style="35" bestFit="1" customWidth="1"/>
    <col min="7" max="16384" width="9.109375" style="2"/>
  </cols>
  <sheetData>
    <row r="1" spans="1:6" s="26" customFormat="1" ht="18.600000000000001">
      <c r="A1" s="274" t="s">
        <v>77</v>
      </c>
      <c r="B1" s="274"/>
      <c r="C1" s="274"/>
      <c r="D1" s="274"/>
      <c r="E1" s="274"/>
      <c r="F1" s="98"/>
    </row>
    <row r="2" spans="1:6" s="26" customFormat="1" ht="18.600000000000001">
      <c r="A2" s="274" t="s">
        <v>49</v>
      </c>
      <c r="B2" s="274"/>
      <c r="C2" s="274"/>
      <c r="D2" s="274"/>
      <c r="E2" s="274"/>
      <c r="F2" s="98"/>
    </row>
    <row r="3" spans="1:6" s="26" customFormat="1" ht="18.600000000000001">
      <c r="A3" s="274" t="str">
        <f>' سهام'!B3</f>
        <v>برای ماه منتهی به 1403/06/31</v>
      </c>
      <c r="B3" s="274"/>
      <c r="C3" s="274"/>
      <c r="D3" s="274"/>
      <c r="E3" s="274"/>
      <c r="F3" s="98"/>
    </row>
    <row r="4" spans="1:6" s="26" customFormat="1" ht="18.600000000000001">
      <c r="A4" s="34"/>
      <c r="B4" s="34"/>
      <c r="C4" s="34"/>
      <c r="D4" s="34"/>
      <c r="E4" s="34"/>
      <c r="F4" s="98"/>
    </row>
    <row r="5" spans="1:6" ht="18.600000000000001">
      <c r="A5" s="277" t="s">
        <v>28</v>
      </c>
      <c r="B5" s="277"/>
      <c r="C5" s="277"/>
      <c r="D5" s="277"/>
      <c r="E5" s="277"/>
    </row>
    <row r="6" spans="1:6" ht="37.799999999999997" thickBot="1">
      <c r="A6" s="89"/>
      <c r="B6" s="90"/>
      <c r="C6" s="91" t="str">
        <f>'درآمد سود سهام'!$I$7</f>
        <v>طی شهریور  ماه</v>
      </c>
      <c r="D6" s="92"/>
      <c r="E6" s="91" t="str">
        <f>'درآمد سود سهام'!$O$7</f>
        <v>از ابتدای سال مالی تا پایان شهریور ماه</v>
      </c>
    </row>
    <row r="7" spans="1:6" ht="16.5" customHeight="1">
      <c r="A7" s="299"/>
      <c r="B7" s="300"/>
      <c r="C7" s="295" t="s">
        <v>6</v>
      </c>
      <c r="D7" s="93"/>
      <c r="E7" s="295" t="s">
        <v>6</v>
      </c>
    </row>
    <row r="8" spans="1:6" ht="18.600000000000001" thickBot="1">
      <c r="A8" s="300"/>
      <c r="B8" s="300"/>
      <c r="C8" s="278"/>
      <c r="D8" s="94"/>
      <c r="E8" s="278"/>
    </row>
    <row r="9" spans="1:6">
      <c r="A9" s="80" t="s">
        <v>29</v>
      </c>
      <c r="B9" s="66"/>
      <c r="C9" s="44">
        <v>2915809054</v>
      </c>
      <c r="D9" s="44"/>
      <c r="E9" s="44">
        <v>14787771081</v>
      </c>
      <c r="F9" s="97"/>
    </row>
    <row r="10" spans="1:6">
      <c r="A10" s="80" t="s">
        <v>75</v>
      </c>
      <c r="B10" s="66"/>
      <c r="C10" s="44">
        <v>321257560</v>
      </c>
      <c r="D10" s="44"/>
      <c r="E10" s="44">
        <v>1060872920</v>
      </c>
      <c r="F10" s="97"/>
    </row>
    <row r="11" spans="1:6" ht="18.600000000000001" thickBot="1">
      <c r="A11" s="95" t="s">
        <v>2</v>
      </c>
      <c r="B11" s="92"/>
      <c r="C11" s="71">
        <f>SUM(C9:C10)</f>
        <v>3237066614</v>
      </c>
      <c r="D11" s="44"/>
      <c r="E11" s="71">
        <f>SUM(E9:E10)</f>
        <v>15848644001</v>
      </c>
    </row>
    <row r="12" spans="1:6" ht="18.600000000000001" thickTop="1">
      <c r="D12" s="44"/>
    </row>
    <row r="13" spans="1:6">
      <c r="C13" s="96"/>
      <c r="E13" s="97"/>
    </row>
    <row r="14" spans="1:6">
      <c r="C14" s="97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T147"/>
  <sheetViews>
    <sheetView rightToLeft="1" view="pageBreakPreview" topLeftCell="A126" zoomScaleNormal="100" zoomScaleSheetLayoutView="100" workbookViewId="0">
      <selection activeCell="M14" sqref="M14"/>
    </sheetView>
  </sheetViews>
  <sheetFormatPr defaultColWidth="9.109375" defaultRowHeight="16.2"/>
  <cols>
    <col min="1" max="1" width="35.109375" style="11" customWidth="1"/>
    <col min="2" max="2" width="0.5546875" style="11" customWidth="1"/>
    <col min="3" max="3" width="11.33203125" style="11" customWidth="1"/>
    <col min="4" max="4" width="0.88671875" style="11" customWidth="1"/>
    <col min="5" max="5" width="16" style="20" customWidth="1"/>
    <col min="6" max="6" width="0.6640625" style="11" customWidth="1"/>
    <col min="7" max="7" width="9.44140625" style="11" bestFit="1" customWidth="1"/>
    <col min="8" max="8" width="0.5546875" style="11" customWidth="1"/>
    <col min="9" max="9" width="15.88671875" style="11" bestFit="1" customWidth="1"/>
    <col min="10" max="10" width="1" style="11" customWidth="1"/>
    <col min="11" max="11" width="13.5546875" style="11" customWidth="1"/>
    <col min="12" max="12" width="1.109375" style="11" customWidth="1"/>
    <col min="13" max="13" width="15.44140625" style="11" customWidth="1"/>
    <col min="14" max="14" width="1" style="11" customWidth="1"/>
    <col min="15" max="15" width="18.88671875" style="11" bestFit="1" customWidth="1"/>
    <col min="16" max="16" width="1.109375" style="11" customWidth="1"/>
    <col min="17" max="17" width="16.33203125" style="11" bestFit="1" customWidth="1"/>
    <col min="18" max="18" width="1.109375" style="11" customWidth="1"/>
    <col min="19" max="19" width="16.6640625" style="11" bestFit="1" customWidth="1"/>
    <col min="20" max="20" width="9.109375" style="66"/>
    <col min="21" max="16384" width="9.109375" style="11"/>
  </cols>
  <sheetData>
    <row r="1" spans="1:19" ht="21.6">
      <c r="A1" s="306" t="s">
        <v>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19" ht="21.6">
      <c r="A2" s="306" t="s">
        <v>49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</row>
    <row r="3" spans="1:19" ht="21.6">
      <c r="A3" s="306" t="str">
        <f>روکش!B18</f>
        <v>منتهی به 1403/06/31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19" ht="21.6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21.6">
      <c r="A5" s="307" t="s">
        <v>65</v>
      </c>
      <c r="B5" s="307"/>
      <c r="C5" s="307"/>
      <c r="D5" s="307"/>
      <c r="E5" s="307"/>
      <c r="F5" s="307"/>
      <c r="G5" s="307"/>
      <c r="H5" s="307"/>
      <c r="I5" s="308"/>
      <c r="J5" s="308"/>
      <c r="K5" s="308"/>
      <c r="L5" s="308"/>
      <c r="M5" s="308"/>
      <c r="N5" s="308"/>
      <c r="O5" s="308"/>
      <c r="P5" s="308"/>
      <c r="Q5" s="307"/>
      <c r="R5" s="307"/>
      <c r="S5" s="307"/>
    </row>
    <row r="6" spans="1:19">
      <c r="E6" s="11"/>
    </row>
    <row r="7" spans="1:19" ht="18.600000000000001">
      <c r="C7" s="304" t="s">
        <v>66</v>
      </c>
      <c r="D7" s="305"/>
      <c r="E7" s="305"/>
      <c r="F7" s="305"/>
      <c r="G7" s="305"/>
      <c r="I7" s="304" t="s">
        <v>419</v>
      </c>
      <c r="J7" s="305"/>
      <c r="K7" s="305"/>
      <c r="L7" s="305"/>
      <c r="M7" s="305"/>
      <c r="O7" s="304" t="s">
        <v>420</v>
      </c>
      <c r="P7" s="305"/>
      <c r="Q7" s="305"/>
      <c r="R7" s="305"/>
      <c r="S7" s="305"/>
    </row>
    <row r="8" spans="1:19" ht="55.8">
      <c r="A8" s="175" t="s">
        <v>67</v>
      </c>
      <c r="C8" s="176" t="s">
        <v>213</v>
      </c>
      <c r="E8" s="177" t="s">
        <v>214</v>
      </c>
      <c r="G8" s="176" t="s">
        <v>68</v>
      </c>
      <c r="I8" s="176" t="s">
        <v>69</v>
      </c>
      <c r="K8" s="176" t="s">
        <v>70</v>
      </c>
      <c r="M8" s="176" t="s">
        <v>71</v>
      </c>
      <c r="O8" s="176" t="s">
        <v>69</v>
      </c>
      <c r="Q8" s="176" t="s">
        <v>70</v>
      </c>
      <c r="S8" s="176" t="s">
        <v>71</v>
      </c>
    </row>
    <row r="9" spans="1:19" ht="21">
      <c r="A9" s="154" t="s">
        <v>86</v>
      </c>
      <c r="B9" s="161"/>
      <c r="C9" s="178" t="s">
        <v>407</v>
      </c>
      <c r="D9" s="179"/>
      <c r="E9" s="180">
        <v>0</v>
      </c>
      <c r="F9" s="179"/>
      <c r="G9" s="181">
        <v>100</v>
      </c>
      <c r="H9" s="179"/>
      <c r="I9" s="182">
        <v>0</v>
      </c>
      <c r="J9" s="182"/>
      <c r="K9" s="182">
        <v>0</v>
      </c>
      <c r="L9" s="182"/>
      <c r="M9" s="182">
        <f>I9+K9</f>
        <v>0</v>
      </c>
      <c r="N9" s="182"/>
      <c r="O9" s="182">
        <v>1000</v>
      </c>
      <c r="P9" s="182"/>
      <c r="Q9" s="182">
        <v>0</v>
      </c>
      <c r="R9" s="182"/>
      <c r="S9" s="182">
        <f t="shared" ref="S9:S72" si="0">O9+Q9</f>
        <v>1000</v>
      </c>
    </row>
    <row r="10" spans="1:19" ht="21">
      <c r="A10" s="154" t="s">
        <v>176</v>
      </c>
      <c r="B10" s="161"/>
      <c r="C10" s="178" t="s">
        <v>408</v>
      </c>
      <c r="D10" s="179"/>
      <c r="E10" s="180">
        <v>0</v>
      </c>
      <c r="F10" s="179"/>
      <c r="G10" s="181">
        <v>1250</v>
      </c>
      <c r="H10" s="179"/>
      <c r="I10" s="182">
        <v>0</v>
      </c>
      <c r="J10" s="182"/>
      <c r="K10" s="182">
        <v>0</v>
      </c>
      <c r="L10" s="182"/>
      <c r="M10" s="182">
        <f t="shared" ref="M10:M73" si="1">I10+K10</f>
        <v>0</v>
      </c>
      <c r="N10" s="182"/>
      <c r="O10" s="182">
        <v>3901</v>
      </c>
      <c r="P10" s="182"/>
      <c r="Q10" s="182">
        <v>0</v>
      </c>
      <c r="R10" s="182"/>
      <c r="S10" s="182">
        <f t="shared" si="0"/>
        <v>3901</v>
      </c>
    </row>
    <row r="11" spans="1:19" ht="21">
      <c r="A11" s="154" t="s">
        <v>272</v>
      </c>
      <c r="B11" s="161"/>
      <c r="C11" s="178" t="s">
        <v>381</v>
      </c>
      <c r="D11" s="179"/>
      <c r="E11" s="180">
        <v>2591341</v>
      </c>
      <c r="F11" s="179"/>
      <c r="G11" s="181">
        <v>1603</v>
      </c>
      <c r="H11" s="179"/>
      <c r="I11" s="182">
        <v>0</v>
      </c>
      <c r="J11" s="182"/>
      <c r="K11" s="182">
        <v>0</v>
      </c>
      <c r="L11" s="182"/>
      <c r="M11" s="182">
        <f t="shared" si="1"/>
        <v>0</v>
      </c>
      <c r="N11" s="182"/>
      <c r="O11" s="182">
        <v>4153919623</v>
      </c>
      <c r="P11" s="182"/>
      <c r="Q11" s="182">
        <v>-80902397</v>
      </c>
      <c r="R11" s="182"/>
      <c r="S11" s="182">
        <f t="shared" si="0"/>
        <v>4073017226</v>
      </c>
    </row>
    <row r="12" spans="1:19" ht="21">
      <c r="A12" s="154" t="s">
        <v>271</v>
      </c>
      <c r="B12" s="161"/>
      <c r="C12" s="178" t="s">
        <v>382</v>
      </c>
      <c r="D12" s="179"/>
      <c r="E12" s="180">
        <v>632580</v>
      </c>
      <c r="F12" s="179"/>
      <c r="G12" s="181">
        <v>3700</v>
      </c>
      <c r="H12" s="179"/>
      <c r="I12" s="182">
        <v>0</v>
      </c>
      <c r="J12" s="182"/>
      <c r="K12" s="182">
        <v>0</v>
      </c>
      <c r="L12" s="182"/>
      <c r="M12" s="182">
        <f t="shared" si="1"/>
        <v>0</v>
      </c>
      <c r="N12" s="182"/>
      <c r="O12" s="182">
        <v>2340546000</v>
      </c>
      <c r="P12" s="182"/>
      <c r="Q12" s="182">
        <v>-222010873</v>
      </c>
      <c r="R12" s="182"/>
      <c r="S12" s="182">
        <f t="shared" si="0"/>
        <v>2118535127</v>
      </c>
    </row>
    <row r="13" spans="1:19" ht="21">
      <c r="A13" s="154" t="s">
        <v>273</v>
      </c>
      <c r="B13" s="161"/>
      <c r="C13" s="178" t="s">
        <v>382</v>
      </c>
      <c r="D13" s="179"/>
      <c r="E13" s="180">
        <v>3919551</v>
      </c>
      <c r="F13" s="179"/>
      <c r="G13" s="181">
        <v>470</v>
      </c>
      <c r="H13" s="179"/>
      <c r="I13" s="182">
        <v>0</v>
      </c>
      <c r="J13" s="182"/>
      <c r="K13" s="182">
        <v>0</v>
      </c>
      <c r="L13" s="182"/>
      <c r="M13" s="182">
        <f t="shared" si="1"/>
        <v>0</v>
      </c>
      <c r="N13" s="182"/>
      <c r="O13" s="182">
        <v>1842188970</v>
      </c>
      <c r="P13" s="182"/>
      <c r="Q13" s="182">
        <v>-1260910</v>
      </c>
      <c r="R13" s="182"/>
      <c r="S13" s="182">
        <f t="shared" si="0"/>
        <v>1840928060</v>
      </c>
    </row>
    <row r="14" spans="1:19" ht="21">
      <c r="A14" s="154" t="s">
        <v>257</v>
      </c>
      <c r="B14" s="161"/>
      <c r="C14" s="178" t="s">
        <v>382</v>
      </c>
      <c r="D14" s="179"/>
      <c r="E14" s="180">
        <v>2318766</v>
      </c>
      <c r="F14" s="179"/>
      <c r="G14" s="181">
        <v>850</v>
      </c>
      <c r="H14" s="179"/>
      <c r="I14" s="182">
        <v>0</v>
      </c>
      <c r="J14" s="182"/>
      <c r="K14" s="182">
        <v>0</v>
      </c>
      <c r="L14" s="182"/>
      <c r="M14" s="182">
        <f t="shared" si="1"/>
        <v>0</v>
      </c>
      <c r="N14" s="182"/>
      <c r="O14" s="182">
        <v>1970951100</v>
      </c>
      <c r="P14" s="182"/>
      <c r="Q14" s="182">
        <v>-20043571</v>
      </c>
      <c r="R14" s="182"/>
      <c r="S14" s="182">
        <f t="shared" si="0"/>
        <v>1950907529</v>
      </c>
    </row>
    <row r="15" spans="1:19" ht="21">
      <c r="A15" s="154" t="s">
        <v>197</v>
      </c>
      <c r="B15" s="161"/>
      <c r="C15" s="178" t="s">
        <v>383</v>
      </c>
      <c r="D15" s="179"/>
      <c r="E15" s="180">
        <v>4210671</v>
      </c>
      <c r="F15" s="179"/>
      <c r="G15" s="181">
        <v>480</v>
      </c>
      <c r="H15" s="179"/>
      <c r="I15" s="182">
        <v>0</v>
      </c>
      <c r="J15" s="182"/>
      <c r="K15" s="182">
        <v>0</v>
      </c>
      <c r="L15" s="182"/>
      <c r="M15" s="182">
        <f t="shared" si="1"/>
        <v>0</v>
      </c>
      <c r="N15" s="182"/>
      <c r="O15" s="182">
        <v>2021122080</v>
      </c>
      <c r="P15" s="182"/>
      <c r="Q15" s="182">
        <v>-42021988</v>
      </c>
      <c r="R15" s="182"/>
      <c r="S15" s="182">
        <f t="shared" si="0"/>
        <v>1979100092</v>
      </c>
    </row>
    <row r="16" spans="1:19" ht="21">
      <c r="A16" s="154" t="s">
        <v>141</v>
      </c>
      <c r="B16" s="161"/>
      <c r="C16" s="178" t="s">
        <v>384</v>
      </c>
      <c r="D16" s="179"/>
      <c r="E16" s="180">
        <v>5731292</v>
      </c>
      <c r="F16" s="179"/>
      <c r="G16" s="181">
        <v>380</v>
      </c>
      <c r="H16" s="179"/>
      <c r="I16" s="182">
        <v>0</v>
      </c>
      <c r="J16" s="182"/>
      <c r="K16" s="182">
        <v>0</v>
      </c>
      <c r="L16" s="182"/>
      <c r="M16" s="182">
        <f t="shared" si="1"/>
        <v>0</v>
      </c>
      <c r="N16" s="182"/>
      <c r="O16" s="182">
        <v>2177890960</v>
      </c>
      <c r="P16" s="182"/>
      <c r="Q16" s="182">
        <v>0</v>
      </c>
      <c r="R16" s="182"/>
      <c r="S16" s="182">
        <f t="shared" si="0"/>
        <v>2177890960</v>
      </c>
    </row>
    <row r="17" spans="1:19" ht="21">
      <c r="A17" s="154" t="s">
        <v>159</v>
      </c>
      <c r="B17" s="161"/>
      <c r="C17" s="178" t="s">
        <v>384</v>
      </c>
      <c r="D17" s="179"/>
      <c r="E17" s="180">
        <v>25806200</v>
      </c>
      <c r="F17" s="179"/>
      <c r="G17" s="181">
        <v>575</v>
      </c>
      <c r="H17" s="179"/>
      <c r="I17" s="182">
        <v>0</v>
      </c>
      <c r="J17" s="182"/>
      <c r="K17" s="182">
        <v>0</v>
      </c>
      <c r="L17" s="182"/>
      <c r="M17" s="182">
        <f t="shared" si="1"/>
        <v>0</v>
      </c>
      <c r="N17" s="182"/>
      <c r="O17" s="182">
        <v>14838565000</v>
      </c>
      <c r="P17" s="182"/>
      <c r="Q17" s="182">
        <v>-357077767</v>
      </c>
      <c r="R17" s="182"/>
      <c r="S17" s="182">
        <f t="shared" si="0"/>
        <v>14481487233</v>
      </c>
    </row>
    <row r="18" spans="1:19" ht="21">
      <c r="A18" s="154" t="s">
        <v>326</v>
      </c>
      <c r="B18" s="161"/>
      <c r="C18" s="178" t="s">
        <v>384</v>
      </c>
      <c r="D18" s="179"/>
      <c r="E18" s="180">
        <v>1329667</v>
      </c>
      <c r="F18" s="179"/>
      <c r="G18" s="181">
        <v>620</v>
      </c>
      <c r="H18" s="179"/>
      <c r="I18" s="182">
        <v>0</v>
      </c>
      <c r="J18" s="182"/>
      <c r="K18" s="182">
        <v>0</v>
      </c>
      <c r="L18" s="182"/>
      <c r="M18" s="182">
        <f t="shared" si="1"/>
        <v>0</v>
      </c>
      <c r="N18" s="182"/>
      <c r="O18" s="182">
        <v>824393540</v>
      </c>
      <c r="P18" s="182"/>
      <c r="Q18" s="182">
        <v>-564267</v>
      </c>
      <c r="R18" s="182"/>
      <c r="S18" s="182">
        <f t="shared" si="0"/>
        <v>823829273</v>
      </c>
    </row>
    <row r="19" spans="1:19" ht="21">
      <c r="A19" s="154" t="s">
        <v>319</v>
      </c>
      <c r="B19" s="161"/>
      <c r="C19" s="178" t="s">
        <v>385</v>
      </c>
      <c r="D19" s="179"/>
      <c r="E19" s="180">
        <v>4593195</v>
      </c>
      <c r="F19" s="179"/>
      <c r="G19" s="183">
        <v>10</v>
      </c>
      <c r="H19" s="179"/>
      <c r="I19" s="184">
        <v>0</v>
      </c>
      <c r="J19" s="184"/>
      <c r="K19" s="182">
        <v>0</v>
      </c>
      <c r="L19" s="184"/>
      <c r="M19" s="182">
        <f t="shared" si="1"/>
        <v>0</v>
      </c>
      <c r="N19" s="184"/>
      <c r="O19" s="184">
        <v>45931950</v>
      </c>
      <c r="P19" s="184"/>
      <c r="Q19" s="184">
        <v>-31439</v>
      </c>
      <c r="R19" s="184"/>
      <c r="S19" s="182">
        <f t="shared" si="0"/>
        <v>45900511</v>
      </c>
    </row>
    <row r="20" spans="1:19" ht="21">
      <c r="A20" s="154" t="s">
        <v>265</v>
      </c>
      <c r="B20" s="161"/>
      <c r="C20" s="178" t="s">
        <v>385</v>
      </c>
      <c r="D20" s="179"/>
      <c r="E20" s="180">
        <v>15699391</v>
      </c>
      <c r="F20" s="179"/>
      <c r="G20" s="181">
        <v>48</v>
      </c>
      <c r="H20" s="179"/>
      <c r="I20" s="182">
        <v>0</v>
      </c>
      <c r="J20" s="182"/>
      <c r="K20" s="182">
        <v>0</v>
      </c>
      <c r="L20" s="182"/>
      <c r="M20" s="182">
        <f t="shared" si="1"/>
        <v>0</v>
      </c>
      <c r="N20" s="182"/>
      <c r="O20" s="182">
        <v>753570768</v>
      </c>
      <c r="P20" s="182"/>
      <c r="Q20" s="182">
        <v>0</v>
      </c>
      <c r="R20" s="182"/>
      <c r="S20" s="182">
        <f t="shared" si="0"/>
        <v>753570768</v>
      </c>
    </row>
    <row r="21" spans="1:19" ht="21">
      <c r="A21" s="154" t="s">
        <v>151</v>
      </c>
      <c r="B21" s="161"/>
      <c r="C21" s="178" t="s">
        <v>385</v>
      </c>
      <c r="D21" s="179"/>
      <c r="E21" s="180">
        <v>6673218</v>
      </c>
      <c r="F21" s="179"/>
      <c r="G21" s="181">
        <v>700</v>
      </c>
      <c r="H21" s="179"/>
      <c r="I21" s="182">
        <v>0</v>
      </c>
      <c r="J21" s="182"/>
      <c r="K21" s="182">
        <v>0</v>
      </c>
      <c r="L21" s="182"/>
      <c r="M21" s="182">
        <f t="shared" si="1"/>
        <v>0</v>
      </c>
      <c r="N21" s="182"/>
      <c r="O21" s="182">
        <v>4671252600</v>
      </c>
      <c r="P21" s="182"/>
      <c r="Q21" s="182">
        <v>-47504264</v>
      </c>
      <c r="R21" s="182"/>
      <c r="S21" s="182">
        <f t="shared" si="0"/>
        <v>4623748336</v>
      </c>
    </row>
    <row r="22" spans="1:19" ht="21">
      <c r="A22" s="154" t="s">
        <v>164</v>
      </c>
      <c r="B22" s="161"/>
      <c r="C22" s="178" t="s">
        <v>385</v>
      </c>
      <c r="D22" s="179"/>
      <c r="E22" s="180">
        <v>7889190</v>
      </c>
      <c r="F22" s="179"/>
      <c r="G22" s="181">
        <v>70</v>
      </c>
      <c r="H22" s="179"/>
      <c r="I22" s="182">
        <v>0</v>
      </c>
      <c r="J22" s="182"/>
      <c r="K22" s="182">
        <v>0</v>
      </c>
      <c r="L22" s="182"/>
      <c r="M22" s="182">
        <f t="shared" si="1"/>
        <v>0</v>
      </c>
      <c r="N22" s="182"/>
      <c r="O22" s="182">
        <v>552243300</v>
      </c>
      <c r="P22" s="182"/>
      <c r="Q22" s="182">
        <v>-9297025</v>
      </c>
      <c r="R22" s="182"/>
      <c r="S22" s="182">
        <f t="shared" si="0"/>
        <v>542946275</v>
      </c>
    </row>
    <row r="23" spans="1:19" ht="21">
      <c r="A23" s="154" t="s">
        <v>89</v>
      </c>
      <c r="B23" s="161"/>
      <c r="C23" s="178" t="s">
        <v>385</v>
      </c>
      <c r="D23" s="179"/>
      <c r="E23" s="180">
        <v>1425676</v>
      </c>
      <c r="F23" s="179"/>
      <c r="G23" s="181">
        <v>320</v>
      </c>
      <c r="H23" s="179"/>
      <c r="I23" s="182">
        <v>0</v>
      </c>
      <c r="J23" s="182"/>
      <c r="K23" s="182">
        <v>0</v>
      </c>
      <c r="L23" s="182"/>
      <c r="M23" s="182">
        <f t="shared" si="1"/>
        <v>0</v>
      </c>
      <c r="N23" s="182"/>
      <c r="O23" s="182">
        <v>456216320</v>
      </c>
      <c r="P23" s="182"/>
      <c r="Q23" s="182">
        <v>-12165769</v>
      </c>
      <c r="R23" s="182"/>
      <c r="S23" s="182">
        <f t="shared" si="0"/>
        <v>444050551</v>
      </c>
    </row>
    <row r="24" spans="1:19" ht="21">
      <c r="A24" s="154" t="s">
        <v>183</v>
      </c>
      <c r="B24" s="161"/>
      <c r="C24" s="178" t="s">
        <v>386</v>
      </c>
      <c r="D24" s="179"/>
      <c r="E24" s="180">
        <v>9142565</v>
      </c>
      <c r="F24" s="179"/>
      <c r="G24" s="181">
        <v>146</v>
      </c>
      <c r="H24" s="179"/>
      <c r="I24" s="182">
        <v>0</v>
      </c>
      <c r="J24" s="182"/>
      <c r="K24" s="182">
        <v>0</v>
      </c>
      <c r="L24" s="182"/>
      <c r="M24" s="182">
        <f t="shared" si="1"/>
        <v>0</v>
      </c>
      <c r="N24" s="182"/>
      <c r="O24" s="182">
        <v>1334814490</v>
      </c>
      <c r="P24" s="182"/>
      <c r="Q24" s="182">
        <v>0</v>
      </c>
      <c r="R24" s="182"/>
      <c r="S24" s="182">
        <f t="shared" si="0"/>
        <v>1334814490</v>
      </c>
    </row>
    <row r="25" spans="1:19" ht="21">
      <c r="A25" s="154" t="s">
        <v>292</v>
      </c>
      <c r="B25" s="161"/>
      <c r="C25" s="178" t="s">
        <v>386</v>
      </c>
      <c r="D25" s="179"/>
      <c r="E25" s="180">
        <v>1277982</v>
      </c>
      <c r="F25" s="179"/>
      <c r="G25" s="181">
        <v>150</v>
      </c>
      <c r="H25" s="179"/>
      <c r="I25" s="182">
        <v>0</v>
      </c>
      <c r="J25" s="182"/>
      <c r="K25" s="182">
        <v>0</v>
      </c>
      <c r="L25" s="182"/>
      <c r="M25" s="182">
        <f t="shared" si="1"/>
        <v>0</v>
      </c>
      <c r="N25" s="182"/>
      <c r="O25" s="182">
        <v>191697300</v>
      </c>
      <c r="P25" s="182"/>
      <c r="Q25" s="182">
        <v>-5111928</v>
      </c>
      <c r="R25" s="182"/>
      <c r="S25" s="182">
        <f t="shared" si="0"/>
        <v>186585372</v>
      </c>
    </row>
    <row r="26" spans="1:19" ht="21">
      <c r="A26" s="154" t="s">
        <v>274</v>
      </c>
      <c r="B26" s="161"/>
      <c r="C26" s="178" t="s">
        <v>386</v>
      </c>
      <c r="D26" s="179"/>
      <c r="E26" s="180">
        <v>614146</v>
      </c>
      <c r="F26" s="179"/>
      <c r="G26" s="181">
        <v>2950</v>
      </c>
      <c r="H26" s="179"/>
      <c r="I26" s="182">
        <v>0</v>
      </c>
      <c r="J26" s="182"/>
      <c r="K26" s="182">
        <v>0</v>
      </c>
      <c r="L26" s="182"/>
      <c r="M26" s="182">
        <f t="shared" si="1"/>
        <v>0</v>
      </c>
      <c r="N26" s="182"/>
      <c r="O26" s="182">
        <v>1811730700</v>
      </c>
      <c r="P26" s="182"/>
      <c r="Q26" s="182">
        <v>-47136422</v>
      </c>
      <c r="R26" s="182"/>
      <c r="S26" s="182">
        <f t="shared" si="0"/>
        <v>1764594278</v>
      </c>
    </row>
    <row r="27" spans="1:19" ht="21">
      <c r="A27" s="154" t="s">
        <v>153</v>
      </c>
      <c r="B27" s="161"/>
      <c r="C27" s="178" t="s">
        <v>386</v>
      </c>
      <c r="D27" s="179"/>
      <c r="E27" s="180">
        <v>701083</v>
      </c>
      <c r="F27" s="179"/>
      <c r="G27" s="181">
        <v>4660</v>
      </c>
      <c r="H27" s="179"/>
      <c r="I27" s="182">
        <v>0</v>
      </c>
      <c r="J27" s="182"/>
      <c r="K27" s="182">
        <v>0</v>
      </c>
      <c r="L27" s="182"/>
      <c r="M27" s="182">
        <f t="shared" si="1"/>
        <v>0</v>
      </c>
      <c r="N27" s="182"/>
      <c r="O27" s="182">
        <v>3267046780</v>
      </c>
      <c r="P27" s="182"/>
      <c r="Q27" s="182">
        <v>0</v>
      </c>
      <c r="R27" s="182"/>
      <c r="S27" s="182">
        <f t="shared" si="0"/>
        <v>3267046780</v>
      </c>
    </row>
    <row r="28" spans="1:19" ht="21">
      <c r="A28" s="154" t="s">
        <v>247</v>
      </c>
      <c r="B28" s="161"/>
      <c r="C28" s="178" t="s">
        <v>386</v>
      </c>
      <c r="D28" s="179"/>
      <c r="E28" s="180">
        <v>4601737</v>
      </c>
      <c r="F28" s="179"/>
      <c r="G28" s="181">
        <v>125</v>
      </c>
      <c r="H28" s="179"/>
      <c r="I28" s="182">
        <v>0</v>
      </c>
      <c r="J28" s="182"/>
      <c r="K28" s="182">
        <v>0</v>
      </c>
      <c r="L28" s="182"/>
      <c r="M28" s="182">
        <f t="shared" si="1"/>
        <v>0</v>
      </c>
      <c r="N28" s="182"/>
      <c r="O28" s="182">
        <v>575217125</v>
      </c>
      <c r="P28" s="182"/>
      <c r="Q28" s="182">
        <v>-13466622</v>
      </c>
      <c r="R28" s="182"/>
      <c r="S28" s="182">
        <f t="shared" si="0"/>
        <v>561750503</v>
      </c>
    </row>
    <row r="29" spans="1:19" ht="21">
      <c r="A29" s="154" t="s">
        <v>348</v>
      </c>
      <c r="B29" s="161"/>
      <c r="C29" s="178" t="s">
        <v>387</v>
      </c>
      <c r="D29" s="179"/>
      <c r="E29" s="180">
        <v>11812575</v>
      </c>
      <c r="F29" s="179"/>
      <c r="G29" s="181">
        <v>265</v>
      </c>
      <c r="H29" s="179"/>
      <c r="I29" s="182">
        <v>0</v>
      </c>
      <c r="J29" s="182"/>
      <c r="K29" s="182">
        <v>0</v>
      </c>
      <c r="L29" s="182"/>
      <c r="M29" s="182">
        <f t="shared" si="1"/>
        <v>0</v>
      </c>
      <c r="N29" s="182"/>
      <c r="O29" s="182">
        <v>3130332375</v>
      </c>
      <c r="P29" s="182"/>
      <c r="Q29" s="182">
        <v>0</v>
      </c>
      <c r="R29" s="182"/>
      <c r="S29" s="182">
        <f t="shared" si="0"/>
        <v>3130332375</v>
      </c>
    </row>
    <row r="30" spans="1:19" ht="21">
      <c r="A30" s="154" t="s">
        <v>94</v>
      </c>
      <c r="B30" s="161"/>
      <c r="C30" s="178" t="s">
        <v>388</v>
      </c>
      <c r="D30" s="179"/>
      <c r="E30" s="180">
        <v>779474</v>
      </c>
      <c r="F30" s="179"/>
      <c r="G30" s="181">
        <v>5550</v>
      </c>
      <c r="H30" s="179"/>
      <c r="I30" s="182">
        <v>0</v>
      </c>
      <c r="J30" s="182"/>
      <c r="K30" s="182">
        <v>0</v>
      </c>
      <c r="L30" s="182"/>
      <c r="M30" s="182">
        <f t="shared" si="1"/>
        <v>0</v>
      </c>
      <c r="N30" s="182"/>
      <c r="O30" s="182">
        <v>4326080700</v>
      </c>
      <c r="P30" s="182"/>
      <c r="Q30" s="182">
        <v>-405486149</v>
      </c>
      <c r="R30" s="182"/>
      <c r="S30" s="182">
        <f t="shared" si="0"/>
        <v>3920594551</v>
      </c>
    </row>
    <row r="31" spans="1:19" ht="21">
      <c r="A31" s="154" t="s">
        <v>134</v>
      </c>
      <c r="B31" s="161"/>
      <c r="C31" s="178" t="s">
        <v>388</v>
      </c>
      <c r="D31" s="179"/>
      <c r="E31" s="180">
        <v>6753112</v>
      </c>
      <c r="F31" s="179"/>
      <c r="G31" s="181">
        <v>36</v>
      </c>
      <c r="H31" s="179"/>
      <c r="I31" s="182">
        <v>0</v>
      </c>
      <c r="J31" s="182"/>
      <c r="K31" s="182">
        <v>0</v>
      </c>
      <c r="L31" s="182"/>
      <c r="M31" s="182">
        <f t="shared" si="1"/>
        <v>0</v>
      </c>
      <c r="N31" s="182"/>
      <c r="O31" s="182">
        <v>243112032</v>
      </c>
      <c r="P31" s="182"/>
      <c r="Q31" s="182">
        <v>-2960769</v>
      </c>
      <c r="R31" s="182"/>
      <c r="S31" s="182">
        <f t="shared" si="0"/>
        <v>240151263</v>
      </c>
    </row>
    <row r="32" spans="1:19" ht="21">
      <c r="A32" s="154" t="s">
        <v>253</v>
      </c>
      <c r="B32" s="161"/>
      <c r="C32" s="178" t="s">
        <v>388</v>
      </c>
      <c r="D32" s="179"/>
      <c r="E32" s="180">
        <v>9561918</v>
      </c>
      <c r="F32" s="179"/>
      <c r="G32" s="181">
        <v>52</v>
      </c>
      <c r="H32" s="179"/>
      <c r="I32" s="182">
        <v>0</v>
      </c>
      <c r="J32" s="182"/>
      <c r="K32" s="182">
        <v>0</v>
      </c>
      <c r="L32" s="182"/>
      <c r="M32" s="182">
        <f t="shared" si="1"/>
        <v>0</v>
      </c>
      <c r="N32" s="182"/>
      <c r="O32" s="182">
        <v>497219736</v>
      </c>
      <c r="P32" s="182"/>
      <c r="Q32" s="182">
        <v>-12936337</v>
      </c>
      <c r="R32" s="182"/>
      <c r="S32" s="182">
        <f t="shared" si="0"/>
        <v>484283399</v>
      </c>
    </row>
    <row r="33" spans="1:19" ht="21">
      <c r="A33" s="154" t="s">
        <v>220</v>
      </c>
      <c r="B33" s="161"/>
      <c r="C33" s="178" t="s">
        <v>388</v>
      </c>
      <c r="D33" s="179"/>
      <c r="E33" s="180">
        <v>6276715</v>
      </c>
      <c r="F33" s="179"/>
      <c r="G33" s="181">
        <v>105</v>
      </c>
      <c r="H33" s="179"/>
      <c r="I33" s="182">
        <v>0</v>
      </c>
      <c r="J33" s="182"/>
      <c r="K33" s="182">
        <v>0</v>
      </c>
      <c r="L33" s="182"/>
      <c r="M33" s="182">
        <f t="shared" si="1"/>
        <v>0</v>
      </c>
      <c r="N33" s="182"/>
      <c r="O33" s="182">
        <v>659055075</v>
      </c>
      <c r="P33" s="182"/>
      <c r="Q33" s="182">
        <v>-63621653</v>
      </c>
      <c r="R33" s="182"/>
      <c r="S33" s="182">
        <f t="shared" si="0"/>
        <v>595433422</v>
      </c>
    </row>
    <row r="34" spans="1:19" ht="21">
      <c r="A34" s="154" t="s">
        <v>325</v>
      </c>
      <c r="B34" s="161"/>
      <c r="C34" s="178" t="s">
        <v>388</v>
      </c>
      <c r="D34" s="179"/>
      <c r="E34" s="180">
        <v>10571471</v>
      </c>
      <c r="F34" s="179"/>
      <c r="G34" s="181">
        <v>82</v>
      </c>
      <c r="H34" s="179"/>
      <c r="I34" s="182">
        <v>0</v>
      </c>
      <c r="J34" s="182"/>
      <c r="K34" s="182">
        <v>0</v>
      </c>
      <c r="L34" s="182"/>
      <c r="M34" s="182">
        <f t="shared" si="1"/>
        <v>0</v>
      </c>
      <c r="N34" s="182"/>
      <c r="O34" s="182">
        <v>866860622</v>
      </c>
      <c r="P34" s="182"/>
      <c r="Q34" s="182">
        <v>0</v>
      </c>
      <c r="R34" s="182"/>
      <c r="S34" s="182">
        <f t="shared" si="0"/>
        <v>866860622</v>
      </c>
    </row>
    <row r="35" spans="1:19" ht="21">
      <c r="A35" s="154" t="s">
        <v>178</v>
      </c>
      <c r="B35" s="161"/>
      <c r="C35" s="178" t="s">
        <v>389</v>
      </c>
      <c r="D35" s="179"/>
      <c r="E35" s="180">
        <v>7773028</v>
      </c>
      <c r="F35" s="179"/>
      <c r="G35" s="181">
        <v>300</v>
      </c>
      <c r="H35" s="179"/>
      <c r="I35" s="182">
        <v>0</v>
      </c>
      <c r="J35" s="182"/>
      <c r="K35" s="182">
        <v>0</v>
      </c>
      <c r="L35" s="182"/>
      <c r="M35" s="182">
        <f t="shared" si="1"/>
        <v>0</v>
      </c>
      <c r="N35" s="182"/>
      <c r="O35" s="182">
        <v>2331908400</v>
      </c>
      <c r="P35" s="182"/>
      <c r="Q35" s="182">
        <v>-59153885</v>
      </c>
      <c r="R35" s="182"/>
      <c r="S35" s="182">
        <f t="shared" si="0"/>
        <v>2272754515</v>
      </c>
    </row>
    <row r="36" spans="1:19" ht="21">
      <c r="A36" s="154" t="s">
        <v>266</v>
      </c>
      <c r="B36" s="161"/>
      <c r="C36" s="178" t="s">
        <v>388</v>
      </c>
      <c r="D36" s="179"/>
      <c r="E36" s="180">
        <v>4272788</v>
      </c>
      <c r="F36" s="179"/>
      <c r="G36" s="181">
        <v>1420</v>
      </c>
      <c r="H36" s="179"/>
      <c r="I36" s="182">
        <v>0</v>
      </c>
      <c r="J36" s="182"/>
      <c r="K36" s="182">
        <v>0</v>
      </c>
      <c r="L36" s="182"/>
      <c r="M36" s="182">
        <f t="shared" si="1"/>
        <v>0</v>
      </c>
      <c r="N36" s="182"/>
      <c r="O36" s="182">
        <v>6067358960</v>
      </c>
      <c r="P36" s="182"/>
      <c r="Q36" s="182">
        <v>-157856571</v>
      </c>
      <c r="R36" s="182"/>
      <c r="S36" s="182">
        <f t="shared" si="0"/>
        <v>5909502389</v>
      </c>
    </row>
    <row r="37" spans="1:19" ht="21">
      <c r="A37" s="154" t="s">
        <v>114</v>
      </c>
      <c r="B37" s="161"/>
      <c r="C37" s="178" t="s">
        <v>389</v>
      </c>
      <c r="D37" s="179"/>
      <c r="E37" s="180">
        <v>858513</v>
      </c>
      <c r="F37" s="179"/>
      <c r="G37" s="181">
        <v>270</v>
      </c>
      <c r="H37" s="179"/>
      <c r="I37" s="182">
        <v>0</v>
      </c>
      <c r="J37" s="182"/>
      <c r="K37" s="182">
        <v>0</v>
      </c>
      <c r="L37" s="182"/>
      <c r="M37" s="182">
        <f t="shared" si="1"/>
        <v>0</v>
      </c>
      <c r="N37" s="182"/>
      <c r="O37" s="182">
        <v>231798510</v>
      </c>
      <c r="P37" s="182"/>
      <c r="Q37" s="182">
        <v>0</v>
      </c>
      <c r="R37" s="182"/>
      <c r="S37" s="182">
        <f t="shared" si="0"/>
        <v>231798510</v>
      </c>
    </row>
    <row r="38" spans="1:19" ht="21">
      <c r="A38" s="154" t="s">
        <v>264</v>
      </c>
      <c r="B38" s="161"/>
      <c r="C38" s="178" t="s">
        <v>389</v>
      </c>
      <c r="D38" s="179"/>
      <c r="E38" s="180">
        <v>12791433</v>
      </c>
      <c r="F38" s="179"/>
      <c r="G38" s="181">
        <v>86</v>
      </c>
      <c r="H38" s="179"/>
      <c r="I38" s="182">
        <v>0</v>
      </c>
      <c r="J38" s="182"/>
      <c r="K38" s="182">
        <v>0</v>
      </c>
      <c r="L38" s="182"/>
      <c r="M38" s="182">
        <f t="shared" si="1"/>
        <v>0</v>
      </c>
      <c r="N38" s="182"/>
      <c r="O38" s="182">
        <v>1100063238</v>
      </c>
      <c r="P38" s="182"/>
      <c r="Q38" s="182">
        <v>0</v>
      </c>
      <c r="R38" s="182"/>
      <c r="S38" s="182">
        <f t="shared" si="0"/>
        <v>1100063238</v>
      </c>
    </row>
    <row r="39" spans="1:19" ht="21">
      <c r="A39" s="154" t="s">
        <v>203</v>
      </c>
      <c r="B39" s="161"/>
      <c r="C39" s="178" t="s">
        <v>389</v>
      </c>
      <c r="D39" s="179"/>
      <c r="E39" s="180">
        <v>10206403</v>
      </c>
      <c r="F39" s="179"/>
      <c r="G39" s="181">
        <v>400</v>
      </c>
      <c r="H39" s="179"/>
      <c r="I39" s="182">
        <v>0</v>
      </c>
      <c r="J39" s="182"/>
      <c r="K39" s="182">
        <v>0</v>
      </c>
      <c r="L39" s="182"/>
      <c r="M39" s="182">
        <f t="shared" si="1"/>
        <v>0</v>
      </c>
      <c r="N39" s="182"/>
      <c r="O39" s="182">
        <v>4082561200</v>
      </c>
      <c r="P39" s="182"/>
      <c r="Q39" s="182">
        <v>-108868299</v>
      </c>
      <c r="R39" s="182"/>
      <c r="S39" s="182">
        <f t="shared" si="0"/>
        <v>3973692901</v>
      </c>
    </row>
    <row r="40" spans="1:19" ht="21">
      <c r="A40" s="154" t="s">
        <v>337</v>
      </c>
      <c r="B40" s="161"/>
      <c r="C40" s="178" t="s">
        <v>390</v>
      </c>
      <c r="D40" s="179"/>
      <c r="E40" s="180">
        <v>831278</v>
      </c>
      <c r="F40" s="179"/>
      <c r="G40" s="181">
        <v>670</v>
      </c>
      <c r="H40" s="179"/>
      <c r="I40" s="182">
        <v>0</v>
      </c>
      <c r="J40" s="182"/>
      <c r="K40" s="182">
        <v>0</v>
      </c>
      <c r="L40" s="182"/>
      <c r="M40" s="182">
        <f t="shared" si="1"/>
        <v>0</v>
      </c>
      <c r="N40" s="182"/>
      <c r="O40" s="182">
        <v>556956260</v>
      </c>
      <c r="P40" s="182"/>
      <c r="Q40" s="182">
        <v>0</v>
      </c>
      <c r="R40" s="182"/>
      <c r="S40" s="182">
        <f t="shared" si="0"/>
        <v>556956260</v>
      </c>
    </row>
    <row r="41" spans="1:19" ht="21">
      <c r="A41" s="154" t="s">
        <v>217</v>
      </c>
      <c r="B41" s="161"/>
      <c r="C41" s="178" t="s">
        <v>390</v>
      </c>
      <c r="D41" s="179"/>
      <c r="E41" s="180">
        <v>4398645</v>
      </c>
      <c r="F41" s="179"/>
      <c r="G41" s="181">
        <v>110</v>
      </c>
      <c r="H41" s="179"/>
      <c r="I41" s="182">
        <v>0</v>
      </c>
      <c r="J41" s="182"/>
      <c r="K41" s="182">
        <v>0</v>
      </c>
      <c r="L41" s="182"/>
      <c r="M41" s="182">
        <f t="shared" si="1"/>
        <v>0</v>
      </c>
      <c r="N41" s="182"/>
      <c r="O41" s="182">
        <v>483850950</v>
      </c>
      <c r="P41" s="182"/>
      <c r="Q41" s="182">
        <v>0</v>
      </c>
      <c r="R41" s="182"/>
      <c r="S41" s="182">
        <f t="shared" si="0"/>
        <v>483850950</v>
      </c>
    </row>
    <row r="42" spans="1:19" ht="21">
      <c r="A42" s="154" t="s">
        <v>170</v>
      </c>
      <c r="B42" s="161"/>
      <c r="C42" s="178" t="s">
        <v>390</v>
      </c>
      <c r="D42" s="179"/>
      <c r="E42" s="180">
        <v>4277459</v>
      </c>
      <c r="F42" s="179"/>
      <c r="G42" s="181">
        <v>187</v>
      </c>
      <c r="H42" s="179"/>
      <c r="I42" s="182">
        <v>0</v>
      </c>
      <c r="J42" s="182"/>
      <c r="K42" s="182">
        <v>0</v>
      </c>
      <c r="L42" s="182"/>
      <c r="M42" s="182">
        <f t="shared" si="1"/>
        <v>0</v>
      </c>
      <c r="N42" s="182"/>
      <c r="O42" s="182">
        <v>799884833</v>
      </c>
      <c r="P42" s="182"/>
      <c r="Q42" s="182">
        <v>0</v>
      </c>
      <c r="R42" s="182"/>
      <c r="S42" s="182">
        <f t="shared" si="0"/>
        <v>799884833</v>
      </c>
    </row>
    <row r="43" spans="1:19" ht="21">
      <c r="A43" s="154" t="s">
        <v>377</v>
      </c>
      <c r="B43" s="161"/>
      <c r="C43" s="178" t="s">
        <v>390</v>
      </c>
      <c r="D43" s="179"/>
      <c r="E43" s="180">
        <v>11947406</v>
      </c>
      <c r="F43" s="179"/>
      <c r="G43" s="181">
        <v>50</v>
      </c>
      <c r="H43" s="179"/>
      <c r="I43" s="182">
        <v>0</v>
      </c>
      <c r="J43" s="182"/>
      <c r="K43" s="182">
        <v>0</v>
      </c>
      <c r="L43" s="182"/>
      <c r="M43" s="182">
        <f t="shared" si="1"/>
        <v>0</v>
      </c>
      <c r="N43" s="182"/>
      <c r="O43" s="182">
        <v>597370300</v>
      </c>
      <c r="P43" s="182"/>
      <c r="Q43" s="182">
        <v>0</v>
      </c>
      <c r="R43" s="182"/>
      <c r="S43" s="182">
        <f t="shared" si="0"/>
        <v>597370300</v>
      </c>
    </row>
    <row r="44" spans="1:19" ht="21">
      <c r="A44" s="154" t="s">
        <v>93</v>
      </c>
      <c r="B44" s="161"/>
      <c r="C44" s="178" t="s">
        <v>390</v>
      </c>
      <c r="D44" s="179"/>
      <c r="E44" s="180">
        <v>2961129</v>
      </c>
      <c r="F44" s="179"/>
      <c r="G44" s="181">
        <v>6350</v>
      </c>
      <c r="H44" s="179"/>
      <c r="I44" s="182">
        <v>0</v>
      </c>
      <c r="J44" s="182"/>
      <c r="K44" s="182">
        <v>0</v>
      </c>
      <c r="L44" s="182"/>
      <c r="M44" s="182">
        <f t="shared" si="1"/>
        <v>0</v>
      </c>
      <c r="N44" s="182"/>
      <c r="O44" s="182">
        <v>18803169150</v>
      </c>
      <c r="P44" s="182"/>
      <c r="Q44" s="182">
        <v>-203828392</v>
      </c>
      <c r="R44" s="182"/>
      <c r="S44" s="182">
        <f t="shared" si="0"/>
        <v>18599340758</v>
      </c>
    </row>
    <row r="45" spans="1:19" ht="21">
      <c r="A45" s="154" t="s">
        <v>318</v>
      </c>
      <c r="B45" s="161"/>
      <c r="C45" s="178" t="s">
        <v>390</v>
      </c>
      <c r="D45" s="179"/>
      <c r="E45" s="180">
        <v>4171905</v>
      </c>
      <c r="F45" s="179"/>
      <c r="G45" s="181">
        <v>70</v>
      </c>
      <c r="H45" s="179"/>
      <c r="I45" s="182">
        <v>0</v>
      </c>
      <c r="J45" s="182"/>
      <c r="K45" s="182">
        <v>0</v>
      </c>
      <c r="L45" s="182"/>
      <c r="M45" s="182">
        <f t="shared" si="1"/>
        <v>0</v>
      </c>
      <c r="N45" s="182"/>
      <c r="O45" s="182">
        <v>292033350</v>
      </c>
      <c r="P45" s="182"/>
      <c r="Q45" s="182">
        <v>-8731894</v>
      </c>
      <c r="R45" s="182"/>
      <c r="S45" s="182">
        <f t="shared" si="0"/>
        <v>283301456</v>
      </c>
    </row>
    <row r="46" spans="1:19" ht="21">
      <c r="A46" s="154" t="s">
        <v>129</v>
      </c>
      <c r="B46" s="161"/>
      <c r="C46" s="178" t="s">
        <v>390</v>
      </c>
      <c r="D46" s="179"/>
      <c r="E46" s="180">
        <v>6222812</v>
      </c>
      <c r="F46" s="179"/>
      <c r="G46" s="181">
        <v>630</v>
      </c>
      <c r="H46" s="179"/>
      <c r="I46" s="182">
        <v>0</v>
      </c>
      <c r="J46" s="182"/>
      <c r="K46" s="182">
        <v>0</v>
      </c>
      <c r="L46" s="182"/>
      <c r="M46" s="182">
        <f t="shared" si="1"/>
        <v>0</v>
      </c>
      <c r="N46" s="182"/>
      <c r="O46" s="182">
        <v>3920371560</v>
      </c>
      <c r="P46" s="182"/>
      <c r="Q46" s="182">
        <v>0</v>
      </c>
      <c r="R46" s="182"/>
      <c r="S46" s="182">
        <f t="shared" si="0"/>
        <v>3920371560</v>
      </c>
    </row>
    <row r="47" spans="1:19" ht="21">
      <c r="A47" s="154" t="s">
        <v>216</v>
      </c>
      <c r="B47" s="161"/>
      <c r="C47" s="178" t="s">
        <v>390</v>
      </c>
      <c r="D47" s="179"/>
      <c r="E47" s="180">
        <v>6101042</v>
      </c>
      <c r="F47" s="179"/>
      <c r="G47" s="181">
        <v>50</v>
      </c>
      <c r="H47" s="179"/>
      <c r="I47" s="182">
        <v>0</v>
      </c>
      <c r="J47" s="182"/>
      <c r="K47" s="182">
        <v>0</v>
      </c>
      <c r="L47" s="182"/>
      <c r="M47" s="182">
        <f t="shared" si="1"/>
        <v>0</v>
      </c>
      <c r="N47" s="182"/>
      <c r="O47" s="182">
        <v>305052100</v>
      </c>
      <c r="P47" s="182"/>
      <c r="Q47" s="182">
        <v>0</v>
      </c>
      <c r="R47" s="182"/>
      <c r="S47" s="182">
        <f t="shared" si="0"/>
        <v>305052100</v>
      </c>
    </row>
    <row r="48" spans="1:19" ht="21">
      <c r="A48" s="154" t="s">
        <v>334</v>
      </c>
      <c r="B48" s="161"/>
      <c r="C48" s="178" t="s">
        <v>390</v>
      </c>
      <c r="D48" s="179"/>
      <c r="E48" s="180">
        <v>2080375</v>
      </c>
      <c r="F48" s="179"/>
      <c r="G48" s="181">
        <v>2200</v>
      </c>
      <c r="H48" s="179"/>
      <c r="I48" s="182">
        <v>0</v>
      </c>
      <c r="J48" s="182"/>
      <c r="K48" s="182">
        <v>0</v>
      </c>
      <c r="L48" s="182"/>
      <c r="M48" s="182">
        <f t="shared" si="1"/>
        <v>0</v>
      </c>
      <c r="N48" s="182"/>
      <c r="O48" s="182">
        <v>4576825000</v>
      </c>
      <c r="P48" s="182"/>
      <c r="Q48" s="182">
        <v>0</v>
      </c>
      <c r="R48" s="182"/>
      <c r="S48" s="182">
        <f t="shared" si="0"/>
        <v>4576825000</v>
      </c>
    </row>
    <row r="49" spans="1:19" ht="21">
      <c r="A49" s="154" t="s">
        <v>193</v>
      </c>
      <c r="B49" s="161"/>
      <c r="C49" s="178" t="s">
        <v>391</v>
      </c>
      <c r="D49" s="179"/>
      <c r="E49" s="180">
        <v>5360181</v>
      </c>
      <c r="F49" s="179"/>
      <c r="G49" s="181">
        <v>200</v>
      </c>
      <c r="H49" s="179"/>
      <c r="I49" s="182">
        <v>0</v>
      </c>
      <c r="J49" s="182"/>
      <c r="K49" s="182">
        <v>0</v>
      </c>
      <c r="L49" s="182"/>
      <c r="M49" s="182">
        <f t="shared" si="1"/>
        <v>0</v>
      </c>
      <c r="N49" s="182"/>
      <c r="O49" s="182">
        <v>1072036200</v>
      </c>
      <c r="P49" s="182"/>
      <c r="Q49" s="182">
        <v>-29977044</v>
      </c>
      <c r="R49" s="182"/>
      <c r="S49" s="182">
        <f t="shared" si="0"/>
        <v>1042059156</v>
      </c>
    </row>
    <row r="50" spans="1:19" ht="21">
      <c r="A50" s="154" t="s">
        <v>215</v>
      </c>
      <c r="B50" s="161"/>
      <c r="C50" s="178" t="s">
        <v>391</v>
      </c>
      <c r="D50" s="179"/>
      <c r="E50" s="180">
        <v>1529069</v>
      </c>
      <c r="F50" s="179"/>
      <c r="G50" s="181">
        <v>30</v>
      </c>
      <c r="H50" s="179"/>
      <c r="I50" s="182">
        <v>0</v>
      </c>
      <c r="J50" s="182"/>
      <c r="K50" s="182">
        <v>0</v>
      </c>
      <c r="L50" s="182"/>
      <c r="M50" s="182">
        <f t="shared" si="1"/>
        <v>0</v>
      </c>
      <c r="N50" s="182"/>
      <c r="O50" s="182">
        <v>45872070</v>
      </c>
      <c r="P50" s="182"/>
      <c r="Q50" s="182">
        <v>-466496</v>
      </c>
      <c r="R50" s="182"/>
      <c r="S50" s="182">
        <f t="shared" si="0"/>
        <v>45405574</v>
      </c>
    </row>
    <row r="51" spans="1:19" ht="21">
      <c r="A51" s="154" t="s">
        <v>227</v>
      </c>
      <c r="B51" s="161"/>
      <c r="C51" s="178" t="s">
        <v>391</v>
      </c>
      <c r="D51" s="179"/>
      <c r="E51" s="180">
        <v>531592</v>
      </c>
      <c r="F51" s="179"/>
      <c r="G51" s="181">
        <v>1540</v>
      </c>
      <c r="H51" s="179"/>
      <c r="I51" s="182">
        <v>0</v>
      </c>
      <c r="J51" s="182"/>
      <c r="K51" s="182">
        <v>0</v>
      </c>
      <c r="L51" s="182"/>
      <c r="M51" s="182">
        <f t="shared" si="1"/>
        <v>0</v>
      </c>
      <c r="N51" s="182"/>
      <c r="O51" s="182">
        <v>818651680</v>
      </c>
      <c r="P51" s="182"/>
      <c r="Q51" s="182">
        <v>0</v>
      </c>
      <c r="R51" s="182"/>
      <c r="S51" s="182">
        <f t="shared" si="0"/>
        <v>818651680</v>
      </c>
    </row>
    <row r="52" spans="1:19" ht="21">
      <c r="A52" s="154" t="s">
        <v>136</v>
      </c>
      <c r="B52" s="161"/>
      <c r="C52" s="178" t="s">
        <v>391</v>
      </c>
      <c r="D52" s="179"/>
      <c r="E52" s="180">
        <v>2838930</v>
      </c>
      <c r="F52" s="179"/>
      <c r="G52" s="181">
        <v>2000</v>
      </c>
      <c r="H52" s="179"/>
      <c r="I52" s="182">
        <v>0</v>
      </c>
      <c r="J52" s="182"/>
      <c r="K52" s="182">
        <v>0</v>
      </c>
      <c r="L52" s="182"/>
      <c r="M52" s="182">
        <f t="shared" si="1"/>
        <v>0</v>
      </c>
      <c r="N52" s="182"/>
      <c r="O52" s="182">
        <v>5677860000</v>
      </c>
      <c r="P52" s="182"/>
      <c r="Q52" s="182">
        <v>0</v>
      </c>
      <c r="R52" s="182"/>
      <c r="S52" s="182">
        <f t="shared" si="0"/>
        <v>5677860000</v>
      </c>
    </row>
    <row r="53" spans="1:19" ht="21">
      <c r="A53" s="154" t="s">
        <v>82</v>
      </c>
      <c r="B53" s="161"/>
      <c r="C53" s="178" t="s">
        <v>391</v>
      </c>
      <c r="D53" s="179"/>
      <c r="E53" s="180">
        <v>9597207</v>
      </c>
      <c r="F53" s="179"/>
      <c r="G53" s="181">
        <v>500</v>
      </c>
      <c r="H53" s="179"/>
      <c r="I53" s="182">
        <v>0</v>
      </c>
      <c r="J53" s="182"/>
      <c r="K53" s="182">
        <v>0</v>
      </c>
      <c r="L53" s="182"/>
      <c r="M53" s="182">
        <f t="shared" si="1"/>
        <v>0</v>
      </c>
      <c r="N53" s="182"/>
      <c r="O53" s="182">
        <v>4798603500</v>
      </c>
      <c r="P53" s="182"/>
      <c r="Q53" s="182">
        <v>-102919110</v>
      </c>
      <c r="R53" s="182"/>
      <c r="S53" s="182">
        <f t="shared" si="0"/>
        <v>4695684390</v>
      </c>
    </row>
    <row r="54" spans="1:19" ht="21">
      <c r="A54" s="154" t="s">
        <v>310</v>
      </c>
      <c r="B54" s="161"/>
      <c r="C54" s="178" t="s">
        <v>391</v>
      </c>
      <c r="D54" s="179"/>
      <c r="E54" s="180">
        <v>8967300</v>
      </c>
      <c r="F54" s="179"/>
      <c r="G54" s="181">
        <v>150</v>
      </c>
      <c r="H54" s="179"/>
      <c r="I54" s="182">
        <v>0</v>
      </c>
      <c r="J54" s="182"/>
      <c r="K54" s="182">
        <v>0</v>
      </c>
      <c r="L54" s="182"/>
      <c r="M54" s="182">
        <f t="shared" si="1"/>
        <v>0</v>
      </c>
      <c r="N54" s="182"/>
      <c r="O54" s="182">
        <v>1345095000</v>
      </c>
      <c r="P54" s="182"/>
      <c r="Q54" s="182">
        <v>0</v>
      </c>
      <c r="R54" s="182"/>
      <c r="S54" s="182">
        <f t="shared" si="0"/>
        <v>1345095000</v>
      </c>
    </row>
    <row r="55" spans="1:19" ht="21">
      <c r="A55" s="154" t="s">
        <v>315</v>
      </c>
      <c r="B55" s="161"/>
      <c r="C55" s="178" t="s">
        <v>391</v>
      </c>
      <c r="D55" s="179"/>
      <c r="E55" s="180">
        <v>18707017</v>
      </c>
      <c r="F55" s="179"/>
      <c r="G55" s="181">
        <v>57</v>
      </c>
      <c r="H55" s="179"/>
      <c r="I55" s="182">
        <v>0</v>
      </c>
      <c r="J55" s="182"/>
      <c r="K55" s="182">
        <v>0</v>
      </c>
      <c r="L55" s="182"/>
      <c r="M55" s="182">
        <f t="shared" si="1"/>
        <v>0</v>
      </c>
      <c r="N55" s="182"/>
      <c r="O55" s="182">
        <v>1066299969</v>
      </c>
      <c r="P55" s="182"/>
      <c r="Q55" s="182">
        <v>-16537356</v>
      </c>
      <c r="R55" s="182"/>
      <c r="S55" s="182">
        <f t="shared" si="0"/>
        <v>1049762613</v>
      </c>
    </row>
    <row r="56" spans="1:19" ht="21">
      <c r="A56" s="154" t="s">
        <v>233</v>
      </c>
      <c r="B56" s="161"/>
      <c r="C56" s="178" t="s">
        <v>392</v>
      </c>
      <c r="D56" s="179"/>
      <c r="E56" s="180">
        <v>4199839</v>
      </c>
      <c r="F56" s="179"/>
      <c r="G56" s="181">
        <v>200</v>
      </c>
      <c r="H56" s="179"/>
      <c r="I56" s="182">
        <v>0</v>
      </c>
      <c r="J56" s="182"/>
      <c r="K56" s="182">
        <v>0</v>
      </c>
      <c r="L56" s="182"/>
      <c r="M56" s="182">
        <f t="shared" si="1"/>
        <v>0</v>
      </c>
      <c r="N56" s="182"/>
      <c r="O56" s="182">
        <v>839967800</v>
      </c>
      <c r="P56" s="182"/>
      <c r="Q56" s="182">
        <v>0</v>
      </c>
      <c r="R56" s="182"/>
      <c r="S56" s="182">
        <f t="shared" si="0"/>
        <v>839967800</v>
      </c>
    </row>
    <row r="57" spans="1:19" ht="21">
      <c r="A57" s="154" t="s">
        <v>90</v>
      </c>
      <c r="B57" s="161"/>
      <c r="C57" s="178" t="s">
        <v>392</v>
      </c>
      <c r="D57" s="179"/>
      <c r="E57" s="180">
        <v>30815491</v>
      </c>
      <c r="F57" s="179"/>
      <c r="G57" s="181">
        <v>450</v>
      </c>
      <c r="H57" s="179"/>
      <c r="I57" s="182">
        <v>0</v>
      </c>
      <c r="J57" s="182"/>
      <c r="K57" s="182">
        <v>0</v>
      </c>
      <c r="L57" s="182"/>
      <c r="M57" s="182">
        <f t="shared" si="1"/>
        <v>0</v>
      </c>
      <c r="N57" s="182"/>
      <c r="O57" s="182">
        <v>13866970950</v>
      </c>
      <c r="P57" s="182"/>
      <c r="Q57" s="182">
        <v>0</v>
      </c>
      <c r="R57" s="182"/>
      <c r="S57" s="182">
        <f t="shared" si="0"/>
        <v>13866970950</v>
      </c>
    </row>
    <row r="58" spans="1:19" ht="21">
      <c r="A58" s="154" t="s">
        <v>285</v>
      </c>
      <c r="B58" s="161"/>
      <c r="C58" s="178" t="s">
        <v>393</v>
      </c>
      <c r="D58" s="179"/>
      <c r="E58" s="180">
        <v>10744950</v>
      </c>
      <c r="F58" s="179"/>
      <c r="G58" s="181">
        <v>66</v>
      </c>
      <c r="H58" s="179"/>
      <c r="I58" s="182">
        <v>0</v>
      </c>
      <c r="J58" s="182"/>
      <c r="K58" s="182">
        <v>0</v>
      </c>
      <c r="L58" s="182"/>
      <c r="M58" s="182">
        <f t="shared" si="1"/>
        <v>0</v>
      </c>
      <c r="N58" s="182"/>
      <c r="O58" s="182">
        <v>709166700</v>
      </c>
      <c r="P58" s="182"/>
      <c r="Q58" s="182">
        <v>0</v>
      </c>
      <c r="R58" s="182"/>
      <c r="S58" s="182">
        <f t="shared" si="0"/>
        <v>709166700</v>
      </c>
    </row>
    <row r="59" spans="1:19" ht="21">
      <c r="A59" s="154" t="s">
        <v>188</v>
      </c>
      <c r="B59" s="161"/>
      <c r="C59" s="178" t="s">
        <v>393</v>
      </c>
      <c r="D59" s="179"/>
      <c r="E59" s="180">
        <v>87647961</v>
      </c>
      <c r="F59" s="179"/>
      <c r="G59" s="181">
        <v>40</v>
      </c>
      <c r="H59" s="179"/>
      <c r="I59" s="182">
        <v>0</v>
      </c>
      <c r="J59" s="182"/>
      <c r="K59" s="182">
        <v>0</v>
      </c>
      <c r="L59" s="182"/>
      <c r="M59" s="182">
        <f t="shared" si="1"/>
        <v>0</v>
      </c>
      <c r="N59" s="182"/>
      <c r="O59" s="182">
        <v>3505918440</v>
      </c>
      <c r="P59" s="182"/>
      <c r="Q59" s="182">
        <v>-107086486</v>
      </c>
      <c r="R59" s="182"/>
      <c r="S59" s="182">
        <f t="shared" si="0"/>
        <v>3398831954</v>
      </c>
    </row>
    <row r="60" spans="1:19" ht="21">
      <c r="A60" s="154" t="s">
        <v>166</v>
      </c>
      <c r="B60" s="161"/>
      <c r="C60" s="178" t="s">
        <v>393</v>
      </c>
      <c r="D60" s="179"/>
      <c r="E60" s="180">
        <v>515318</v>
      </c>
      <c r="F60" s="179"/>
      <c r="G60" s="181">
        <v>6500</v>
      </c>
      <c r="H60" s="179"/>
      <c r="I60" s="182">
        <v>0</v>
      </c>
      <c r="J60" s="182"/>
      <c r="K60" s="182">
        <v>0</v>
      </c>
      <c r="L60" s="182"/>
      <c r="M60" s="182">
        <f t="shared" si="1"/>
        <v>0</v>
      </c>
      <c r="N60" s="182"/>
      <c r="O60" s="182">
        <v>3349567000</v>
      </c>
      <c r="P60" s="182"/>
      <c r="Q60" s="182">
        <v>-108766589</v>
      </c>
      <c r="R60" s="182"/>
      <c r="S60" s="182">
        <f t="shared" si="0"/>
        <v>3240800411</v>
      </c>
    </row>
    <row r="61" spans="1:19" ht="21">
      <c r="A61" s="154" t="s">
        <v>296</v>
      </c>
      <c r="B61" s="161"/>
      <c r="C61" s="178" t="s">
        <v>393</v>
      </c>
      <c r="D61" s="179"/>
      <c r="E61" s="180">
        <v>32724199</v>
      </c>
      <c r="F61" s="179"/>
      <c r="G61" s="181">
        <v>360</v>
      </c>
      <c r="H61" s="179"/>
      <c r="I61" s="182">
        <v>0</v>
      </c>
      <c r="J61" s="182"/>
      <c r="K61" s="182">
        <v>0</v>
      </c>
      <c r="L61" s="182"/>
      <c r="M61" s="182">
        <f t="shared" si="1"/>
        <v>0</v>
      </c>
      <c r="N61" s="182"/>
      <c r="O61" s="182">
        <v>11780711640</v>
      </c>
      <c r="P61" s="182"/>
      <c r="Q61" s="182">
        <v>-8063458</v>
      </c>
      <c r="R61" s="182"/>
      <c r="S61" s="182">
        <f t="shared" si="0"/>
        <v>11772648182</v>
      </c>
    </row>
    <row r="62" spans="1:19" ht="21">
      <c r="A62" s="154" t="s">
        <v>109</v>
      </c>
      <c r="B62" s="161"/>
      <c r="C62" s="178" t="s">
        <v>394</v>
      </c>
      <c r="D62" s="179"/>
      <c r="E62" s="180">
        <v>14382789</v>
      </c>
      <c r="F62" s="179"/>
      <c r="G62" s="181">
        <v>19</v>
      </c>
      <c r="H62" s="179"/>
      <c r="I62" s="182">
        <v>0</v>
      </c>
      <c r="J62" s="182"/>
      <c r="K62" s="182">
        <v>0</v>
      </c>
      <c r="L62" s="182"/>
      <c r="M62" s="182">
        <f t="shared" si="1"/>
        <v>0</v>
      </c>
      <c r="N62" s="182"/>
      <c r="O62" s="182">
        <v>273272991</v>
      </c>
      <c r="P62" s="182"/>
      <c r="Q62" s="182">
        <v>-5502141</v>
      </c>
      <c r="R62" s="182"/>
      <c r="S62" s="182">
        <f t="shared" si="0"/>
        <v>267770850</v>
      </c>
    </row>
    <row r="63" spans="1:19" ht="21">
      <c r="A63" s="154" t="s">
        <v>124</v>
      </c>
      <c r="B63" s="161"/>
      <c r="C63" s="178" t="s">
        <v>395</v>
      </c>
      <c r="D63" s="179"/>
      <c r="E63" s="180">
        <v>18382789</v>
      </c>
      <c r="F63" s="179"/>
      <c r="G63" s="181">
        <v>90</v>
      </c>
      <c r="H63" s="179"/>
      <c r="I63" s="182">
        <v>629</v>
      </c>
      <c r="J63" s="182"/>
      <c r="K63" s="182">
        <v>0</v>
      </c>
      <c r="L63" s="182"/>
      <c r="M63" s="182">
        <f t="shared" si="1"/>
        <v>629</v>
      </c>
      <c r="N63" s="182"/>
      <c r="O63" s="182">
        <v>1654451639</v>
      </c>
      <c r="P63" s="182"/>
      <c r="Q63" s="182">
        <v>0</v>
      </c>
      <c r="R63" s="182"/>
      <c r="S63" s="182">
        <f t="shared" si="0"/>
        <v>1654451639</v>
      </c>
    </row>
    <row r="64" spans="1:19" ht="21">
      <c r="A64" s="154" t="s">
        <v>105</v>
      </c>
      <c r="B64" s="161"/>
      <c r="C64" s="178" t="s">
        <v>395</v>
      </c>
      <c r="D64" s="179"/>
      <c r="E64" s="180">
        <v>930626</v>
      </c>
      <c r="F64" s="179"/>
      <c r="G64" s="181">
        <v>3570</v>
      </c>
      <c r="H64" s="179"/>
      <c r="I64" s="182">
        <v>0</v>
      </c>
      <c r="J64" s="182"/>
      <c r="K64" s="182">
        <v>0</v>
      </c>
      <c r="L64" s="182"/>
      <c r="M64" s="182">
        <f t="shared" si="1"/>
        <v>0</v>
      </c>
      <c r="N64" s="182"/>
      <c r="O64" s="182">
        <v>3322334820</v>
      </c>
      <c r="P64" s="182"/>
      <c r="Q64" s="182">
        <v>-69076043</v>
      </c>
      <c r="R64" s="182"/>
      <c r="S64" s="182">
        <f t="shared" si="0"/>
        <v>3253258777</v>
      </c>
    </row>
    <row r="65" spans="1:19" ht="21">
      <c r="A65" s="154" t="s">
        <v>126</v>
      </c>
      <c r="B65" s="161"/>
      <c r="C65" s="178" t="s">
        <v>396</v>
      </c>
      <c r="D65" s="179"/>
      <c r="E65" s="180">
        <v>13269896</v>
      </c>
      <c r="F65" s="179"/>
      <c r="G65" s="181">
        <v>34</v>
      </c>
      <c r="H65" s="179"/>
      <c r="I65" s="182">
        <v>0</v>
      </c>
      <c r="J65" s="182"/>
      <c r="K65" s="182">
        <v>0</v>
      </c>
      <c r="L65" s="182"/>
      <c r="M65" s="182">
        <f t="shared" si="1"/>
        <v>0</v>
      </c>
      <c r="N65" s="182"/>
      <c r="O65" s="182">
        <v>451176464</v>
      </c>
      <c r="P65" s="182"/>
      <c r="Q65" s="182">
        <v>-4588235</v>
      </c>
      <c r="R65" s="182"/>
      <c r="S65" s="182">
        <f t="shared" si="0"/>
        <v>446588229</v>
      </c>
    </row>
    <row r="66" spans="1:19" ht="21">
      <c r="A66" s="154" t="s">
        <v>118</v>
      </c>
      <c r="B66" s="161"/>
      <c r="C66" s="178" t="s">
        <v>396</v>
      </c>
      <c r="D66" s="179"/>
      <c r="E66" s="180">
        <v>7819089</v>
      </c>
      <c r="F66" s="179"/>
      <c r="G66" s="181">
        <v>9</v>
      </c>
      <c r="H66" s="179"/>
      <c r="I66" s="182">
        <v>0</v>
      </c>
      <c r="J66" s="182"/>
      <c r="K66" s="182">
        <v>0</v>
      </c>
      <c r="L66" s="182"/>
      <c r="M66" s="182">
        <f t="shared" si="1"/>
        <v>0</v>
      </c>
      <c r="N66" s="182"/>
      <c r="O66" s="182">
        <v>70371801</v>
      </c>
      <c r="P66" s="182"/>
      <c r="Q66" s="182">
        <v>-2285102</v>
      </c>
      <c r="R66" s="182"/>
      <c r="S66" s="182">
        <f t="shared" si="0"/>
        <v>68086699</v>
      </c>
    </row>
    <row r="67" spans="1:19" ht="21">
      <c r="A67" s="154" t="s">
        <v>246</v>
      </c>
      <c r="B67" s="161"/>
      <c r="C67" s="178" t="s">
        <v>396</v>
      </c>
      <c r="D67" s="179"/>
      <c r="E67" s="180">
        <v>2091178</v>
      </c>
      <c r="F67" s="179"/>
      <c r="G67" s="181">
        <v>1650</v>
      </c>
      <c r="H67" s="179"/>
      <c r="I67" s="182">
        <v>0</v>
      </c>
      <c r="J67" s="182"/>
      <c r="K67" s="182">
        <v>0</v>
      </c>
      <c r="L67" s="182"/>
      <c r="M67" s="182">
        <f t="shared" si="1"/>
        <v>0</v>
      </c>
      <c r="N67" s="182"/>
      <c r="O67" s="182">
        <v>3450443700</v>
      </c>
      <c r="P67" s="182"/>
      <c r="Q67" s="182">
        <v>-35089258</v>
      </c>
      <c r="R67" s="182"/>
      <c r="S67" s="182">
        <f t="shared" si="0"/>
        <v>3415354442</v>
      </c>
    </row>
    <row r="68" spans="1:19" ht="21">
      <c r="A68" s="154" t="s">
        <v>232</v>
      </c>
      <c r="B68" s="161"/>
      <c r="C68" s="178" t="s">
        <v>396</v>
      </c>
      <c r="D68" s="179"/>
      <c r="E68" s="180">
        <v>7554680</v>
      </c>
      <c r="F68" s="179"/>
      <c r="G68" s="181">
        <v>10</v>
      </c>
      <c r="H68" s="179"/>
      <c r="I68" s="182">
        <v>0</v>
      </c>
      <c r="J68" s="182"/>
      <c r="K68" s="182">
        <v>0</v>
      </c>
      <c r="L68" s="182"/>
      <c r="M68" s="182">
        <f t="shared" si="1"/>
        <v>0</v>
      </c>
      <c r="N68" s="182"/>
      <c r="O68" s="182">
        <v>75546800</v>
      </c>
      <c r="P68" s="182"/>
      <c r="Q68" s="182">
        <v>0</v>
      </c>
      <c r="R68" s="182"/>
      <c r="S68" s="182">
        <f t="shared" si="0"/>
        <v>75546800</v>
      </c>
    </row>
    <row r="69" spans="1:19" ht="21">
      <c r="A69" s="154" t="s">
        <v>172</v>
      </c>
      <c r="B69" s="161"/>
      <c r="C69" s="178" t="s">
        <v>396</v>
      </c>
      <c r="D69" s="179"/>
      <c r="E69" s="180">
        <v>4553099</v>
      </c>
      <c r="F69" s="179"/>
      <c r="G69" s="181">
        <v>450</v>
      </c>
      <c r="H69" s="179"/>
      <c r="I69" s="182">
        <v>0</v>
      </c>
      <c r="J69" s="182"/>
      <c r="K69" s="182">
        <v>0</v>
      </c>
      <c r="L69" s="182"/>
      <c r="M69" s="182">
        <f t="shared" si="1"/>
        <v>0</v>
      </c>
      <c r="N69" s="182"/>
      <c r="O69" s="182">
        <v>2048894550</v>
      </c>
      <c r="P69" s="182"/>
      <c r="Q69" s="182">
        <v>0</v>
      </c>
      <c r="R69" s="182"/>
      <c r="S69" s="182">
        <f t="shared" si="0"/>
        <v>2048894550</v>
      </c>
    </row>
    <row r="70" spans="1:19" ht="21">
      <c r="A70" s="154" t="s">
        <v>221</v>
      </c>
      <c r="B70" s="161"/>
      <c r="C70" s="178" t="s">
        <v>396</v>
      </c>
      <c r="D70" s="179"/>
      <c r="E70" s="180">
        <v>16026151</v>
      </c>
      <c r="F70" s="179"/>
      <c r="G70" s="181">
        <v>103</v>
      </c>
      <c r="H70" s="179"/>
      <c r="I70" s="182">
        <v>0</v>
      </c>
      <c r="J70" s="182"/>
      <c r="K70" s="182">
        <v>0</v>
      </c>
      <c r="L70" s="182"/>
      <c r="M70" s="182">
        <f t="shared" si="1"/>
        <v>0</v>
      </c>
      <c r="N70" s="182"/>
      <c r="O70" s="182">
        <v>1650693553</v>
      </c>
      <c r="P70" s="182"/>
      <c r="Q70" s="182">
        <v>0</v>
      </c>
      <c r="R70" s="182"/>
      <c r="S70" s="182">
        <f t="shared" si="0"/>
        <v>1650693553</v>
      </c>
    </row>
    <row r="71" spans="1:19" ht="21">
      <c r="A71" s="154" t="s">
        <v>123</v>
      </c>
      <c r="B71" s="161"/>
      <c r="C71" s="178" t="s">
        <v>397</v>
      </c>
      <c r="D71" s="179"/>
      <c r="E71" s="180">
        <v>15132135</v>
      </c>
      <c r="F71" s="179"/>
      <c r="G71" s="181">
        <v>600</v>
      </c>
      <c r="H71" s="179"/>
      <c r="I71" s="182">
        <v>0</v>
      </c>
      <c r="J71" s="182"/>
      <c r="K71" s="182">
        <v>0</v>
      </c>
      <c r="L71" s="182"/>
      <c r="M71" s="182">
        <f t="shared" si="1"/>
        <v>0</v>
      </c>
      <c r="N71" s="182"/>
      <c r="O71" s="182">
        <v>9079281000</v>
      </c>
      <c r="P71" s="182"/>
      <c r="Q71" s="182">
        <v>0</v>
      </c>
      <c r="R71" s="182"/>
      <c r="S71" s="182">
        <f t="shared" si="0"/>
        <v>9079281000</v>
      </c>
    </row>
    <row r="72" spans="1:19" ht="21">
      <c r="A72" s="154" t="s">
        <v>201</v>
      </c>
      <c r="B72" s="161"/>
      <c r="C72" s="178" t="s">
        <v>397</v>
      </c>
      <c r="D72" s="179"/>
      <c r="E72" s="180">
        <v>42841</v>
      </c>
      <c r="F72" s="179"/>
      <c r="G72" s="181">
        <v>11000</v>
      </c>
      <c r="H72" s="179"/>
      <c r="I72" s="182">
        <v>0</v>
      </c>
      <c r="J72" s="182"/>
      <c r="K72" s="182">
        <v>0</v>
      </c>
      <c r="L72" s="182"/>
      <c r="M72" s="182">
        <f t="shared" si="1"/>
        <v>0</v>
      </c>
      <c r="N72" s="182"/>
      <c r="O72" s="182">
        <v>471251000</v>
      </c>
      <c r="P72" s="182"/>
      <c r="Q72" s="182">
        <v>0</v>
      </c>
      <c r="R72" s="182"/>
      <c r="S72" s="182">
        <f t="shared" si="0"/>
        <v>471251000</v>
      </c>
    </row>
    <row r="73" spans="1:19" ht="21">
      <c r="A73" s="154" t="s">
        <v>191</v>
      </c>
      <c r="B73" s="161"/>
      <c r="C73" s="178" t="s">
        <v>397</v>
      </c>
      <c r="D73" s="179"/>
      <c r="E73" s="180">
        <v>3753010</v>
      </c>
      <c r="F73" s="179"/>
      <c r="G73" s="181">
        <v>450</v>
      </c>
      <c r="H73" s="179"/>
      <c r="I73" s="182">
        <v>0</v>
      </c>
      <c r="J73" s="182"/>
      <c r="K73" s="182">
        <v>0</v>
      </c>
      <c r="L73" s="182"/>
      <c r="M73" s="182">
        <f t="shared" si="1"/>
        <v>0</v>
      </c>
      <c r="N73" s="182"/>
      <c r="O73" s="182">
        <v>1688854500</v>
      </c>
      <c r="P73" s="182"/>
      <c r="Q73" s="182">
        <v>-47224959</v>
      </c>
      <c r="R73" s="182"/>
      <c r="S73" s="182">
        <f t="shared" ref="S73:S112" si="2">O73+Q73</f>
        <v>1641629541</v>
      </c>
    </row>
    <row r="74" spans="1:19" ht="21">
      <c r="A74" s="154" t="s">
        <v>108</v>
      </c>
      <c r="B74" s="161"/>
      <c r="C74" s="178" t="s">
        <v>397</v>
      </c>
      <c r="D74" s="179"/>
      <c r="E74" s="180">
        <v>3190014</v>
      </c>
      <c r="F74" s="179"/>
      <c r="G74" s="181">
        <v>2150</v>
      </c>
      <c r="H74" s="179"/>
      <c r="I74" s="182">
        <v>0</v>
      </c>
      <c r="J74" s="182"/>
      <c r="K74" s="182">
        <v>0</v>
      </c>
      <c r="L74" s="182"/>
      <c r="M74" s="182">
        <f t="shared" ref="M74:M126" si="3">I74+K74</f>
        <v>0</v>
      </c>
      <c r="N74" s="182"/>
      <c r="O74" s="182">
        <v>6858530100</v>
      </c>
      <c r="P74" s="182"/>
      <c r="Q74" s="182">
        <v>-205072329</v>
      </c>
      <c r="R74" s="182"/>
      <c r="S74" s="182">
        <f t="shared" si="2"/>
        <v>6653457771</v>
      </c>
    </row>
    <row r="75" spans="1:19" ht="21">
      <c r="A75" s="154" t="s">
        <v>133</v>
      </c>
      <c r="B75" s="161"/>
      <c r="C75" s="178" t="s">
        <v>397</v>
      </c>
      <c r="D75" s="179"/>
      <c r="E75" s="180">
        <v>3582834</v>
      </c>
      <c r="F75" s="179"/>
      <c r="G75" s="181">
        <v>96</v>
      </c>
      <c r="H75" s="179"/>
      <c r="I75" s="182">
        <v>0</v>
      </c>
      <c r="J75" s="182"/>
      <c r="K75" s="182">
        <v>0</v>
      </c>
      <c r="L75" s="182"/>
      <c r="M75" s="182">
        <f t="shared" si="3"/>
        <v>0</v>
      </c>
      <c r="N75" s="182"/>
      <c r="O75" s="182">
        <v>343952064</v>
      </c>
      <c r="P75" s="182"/>
      <c r="Q75" s="182">
        <v>-11168755</v>
      </c>
      <c r="R75" s="182"/>
      <c r="S75" s="182">
        <f t="shared" si="2"/>
        <v>332783309</v>
      </c>
    </row>
    <row r="76" spans="1:19" ht="21">
      <c r="A76" s="154" t="s">
        <v>198</v>
      </c>
      <c r="B76" s="161"/>
      <c r="C76" s="178" t="s">
        <v>398</v>
      </c>
      <c r="D76" s="179"/>
      <c r="E76" s="180">
        <v>9948652</v>
      </c>
      <c r="F76" s="179"/>
      <c r="G76" s="181">
        <v>30</v>
      </c>
      <c r="H76" s="179"/>
      <c r="I76" s="182">
        <v>0</v>
      </c>
      <c r="J76" s="182"/>
      <c r="K76" s="182">
        <v>0</v>
      </c>
      <c r="L76" s="182"/>
      <c r="M76" s="182">
        <f t="shared" si="3"/>
        <v>0</v>
      </c>
      <c r="N76" s="182"/>
      <c r="O76" s="182">
        <v>298459560</v>
      </c>
      <c r="P76" s="182"/>
      <c r="Q76" s="182">
        <v>-5024572</v>
      </c>
      <c r="R76" s="182"/>
      <c r="S76" s="182">
        <f t="shared" si="2"/>
        <v>293434988</v>
      </c>
    </row>
    <row r="77" spans="1:19" ht="21">
      <c r="A77" s="154" t="s">
        <v>80</v>
      </c>
      <c r="B77" s="161"/>
      <c r="C77" s="178" t="s">
        <v>398</v>
      </c>
      <c r="D77" s="179"/>
      <c r="E77" s="180">
        <v>10823361</v>
      </c>
      <c r="F77" s="179"/>
      <c r="G77" s="181">
        <v>150</v>
      </c>
      <c r="H77" s="179"/>
      <c r="I77" s="182">
        <v>0</v>
      </c>
      <c r="J77" s="182"/>
      <c r="K77" s="182">
        <v>0</v>
      </c>
      <c r="L77" s="182"/>
      <c r="M77" s="182">
        <f t="shared" si="3"/>
        <v>0</v>
      </c>
      <c r="N77" s="182"/>
      <c r="O77" s="182">
        <v>1623504150</v>
      </c>
      <c r="P77" s="182"/>
      <c r="Q77" s="182">
        <v>-2220936</v>
      </c>
      <c r="R77" s="182"/>
      <c r="S77" s="182">
        <f t="shared" si="2"/>
        <v>1621283214</v>
      </c>
    </row>
    <row r="78" spans="1:19" ht="21">
      <c r="A78" s="154" t="s">
        <v>286</v>
      </c>
      <c r="B78" s="161"/>
      <c r="C78" s="178" t="s">
        <v>399</v>
      </c>
      <c r="D78" s="179"/>
      <c r="E78" s="180">
        <v>223648</v>
      </c>
      <c r="F78" s="179"/>
      <c r="G78" s="181">
        <v>1500</v>
      </c>
      <c r="H78" s="179"/>
      <c r="I78" s="182">
        <v>0</v>
      </c>
      <c r="J78" s="182"/>
      <c r="K78" s="182">
        <v>0</v>
      </c>
      <c r="L78" s="182"/>
      <c r="M78" s="182">
        <f t="shared" si="3"/>
        <v>0</v>
      </c>
      <c r="N78" s="182"/>
      <c r="O78" s="182">
        <v>335472000</v>
      </c>
      <c r="P78" s="182"/>
      <c r="Q78" s="182">
        <v>-229618</v>
      </c>
      <c r="R78" s="182"/>
      <c r="S78" s="182">
        <f t="shared" si="2"/>
        <v>335242382</v>
      </c>
    </row>
    <row r="79" spans="1:19" ht="21">
      <c r="A79" s="154" t="s">
        <v>174</v>
      </c>
      <c r="B79" s="161"/>
      <c r="C79" s="178" t="s">
        <v>399</v>
      </c>
      <c r="D79" s="179"/>
      <c r="E79" s="180">
        <v>33724726</v>
      </c>
      <c r="F79" s="179"/>
      <c r="G79" s="181">
        <v>300</v>
      </c>
      <c r="H79" s="179"/>
      <c r="I79" s="182">
        <v>0</v>
      </c>
      <c r="J79" s="182"/>
      <c r="K79" s="182">
        <v>0</v>
      </c>
      <c r="L79" s="182"/>
      <c r="M79" s="182">
        <f t="shared" si="3"/>
        <v>0</v>
      </c>
      <c r="N79" s="182"/>
      <c r="O79" s="182">
        <v>10117417800</v>
      </c>
      <c r="P79" s="182"/>
      <c r="Q79" s="182">
        <v>0</v>
      </c>
      <c r="R79" s="182"/>
      <c r="S79" s="182">
        <f t="shared" si="2"/>
        <v>10117417800</v>
      </c>
    </row>
    <row r="80" spans="1:19" ht="21">
      <c r="A80" s="154" t="s">
        <v>254</v>
      </c>
      <c r="B80" s="161"/>
      <c r="C80" s="178" t="s">
        <v>399</v>
      </c>
      <c r="D80" s="179"/>
      <c r="E80" s="180">
        <v>2361793</v>
      </c>
      <c r="F80" s="179"/>
      <c r="G80" s="181">
        <v>6500</v>
      </c>
      <c r="H80" s="179"/>
      <c r="I80" s="182">
        <v>0</v>
      </c>
      <c r="J80" s="182"/>
      <c r="K80" s="182">
        <v>0</v>
      </c>
      <c r="L80" s="182"/>
      <c r="M80" s="182">
        <f t="shared" si="3"/>
        <v>0</v>
      </c>
      <c r="N80" s="182"/>
      <c r="O80" s="182">
        <v>15351654500</v>
      </c>
      <c r="P80" s="182"/>
      <c r="Q80" s="182">
        <v>-156118520</v>
      </c>
      <c r="R80" s="182"/>
      <c r="S80" s="182">
        <f t="shared" si="2"/>
        <v>15195535980</v>
      </c>
    </row>
    <row r="81" spans="1:19" ht="21">
      <c r="A81" s="154" t="s">
        <v>235</v>
      </c>
      <c r="B81" s="161"/>
      <c r="C81" s="178" t="s">
        <v>399</v>
      </c>
      <c r="D81" s="179"/>
      <c r="E81" s="180">
        <v>19079319</v>
      </c>
      <c r="F81" s="179"/>
      <c r="G81" s="183">
        <v>1680</v>
      </c>
      <c r="H81" s="179"/>
      <c r="I81" s="184">
        <v>0</v>
      </c>
      <c r="J81" s="184"/>
      <c r="K81" s="182">
        <v>0</v>
      </c>
      <c r="L81" s="184"/>
      <c r="M81" s="182">
        <f t="shared" si="3"/>
        <v>0</v>
      </c>
      <c r="N81" s="184"/>
      <c r="O81" s="184">
        <v>32053255920</v>
      </c>
      <c r="P81" s="184"/>
      <c r="Q81" s="184">
        <v>-750410674</v>
      </c>
      <c r="R81" s="184"/>
      <c r="S81" s="182">
        <f t="shared" si="2"/>
        <v>31302845246</v>
      </c>
    </row>
    <row r="82" spans="1:19" ht="21">
      <c r="A82" s="154" t="s">
        <v>168</v>
      </c>
      <c r="B82" s="161"/>
      <c r="C82" s="178" t="s">
        <v>399</v>
      </c>
      <c r="D82" s="179"/>
      <c r="E82" s="180">
        <v>11233173</v>
      </c>
      <c r="F82" s="179"/>
      <c r="G82" s="181">
        <v>200</v>
      </c>
      <c r="H82" s="179"/>
      <c r="I82" s="182">
        <v>0</v>
      </c>
      <c r="J82" s="182"/>
      <c r="K82" s="182">
        <v>0</v>
      </c>
      <c r="L82" s="182"/>
      <c r="M82" s="182">
        <f t="shared" si="3"/>
        <v>0</v>
      </c>
      <c r="N82" s="182"/>
      <c r="O82" s="182">
        <v>2246634600</v>
      </c>
      <c r="P82" s="182"/>
      <c r="Q82" s="182">
        <v>-74391874</v>
      </c>
      <c r="R82" s="182"/>
      <c r="S82" s="182">
        <f t="shared" si="2"/>
        <v>2172242726</v>
      </c>
    </row>
    <row r="83" spans="1:19" ht="21">
      <c r="A83" s="154" t="s">
        <v>339</v>
      </c>
      <c r="B83" s="161"/>
      <c r="C83" s="178" t="s">
        <v>399</v>
      </c>
      <c r="D83" s="179"/>
      <c r="E83" s="180">
        <v>856640</v>
      </c>
      <c r="F83" s="179"/>
      <c r="G83" s="181">
        <v>2470</v>
      </c>
      <c r="H83" s="179"/>
      <c r="I83" s="182">
        <v>0</v>
      </c>
      <c r="J83" s="182"/>
      <c r="K83" s="182">
        <v>0</v>
      </c>
      <c r="L83" s="182"/>
      <c r="M83" s="182">
        <f t="shared" si="3"/>
        <v>0</v>
      </c>
      <c r="N83" s="182"/>
      <c r="O83" s="182">
        <v>2115900800</v>
      </c>
      <c r="P83" s="182"/>
      <c r="Q83" s="182">
        <v>0</v>
      </c>
      <c r="R83" s="182"/>
      <c r="S83" s="182">
        <f t="shared" si="2"/>
        <v>2115900800</v>
      </c>
    </row>
    <row r="84" spans="1:19" ht="21">
      <c r="A84" s="154" t="s">
        <v>219</v>
      </c>
      <c r="B84" s="161"/>
      <c r="C84" s="178" t="s">
        <v>399</v>
      </c>
      <c r="D84" s="179"/>
      <c r="E84" s="180">
        <v>14183646</v>
      </c>
      <c r="F84" s="179"/>
      <c r="G84" s="181">
        <v>120</v>
      </c>
      <c r="H84" s="179"/>
      <c r="I84" s="182">
        <v>0</v>
      </c>
      <c r="J84" s="182"/>
      <c r="K84" s="182">
        <v>0</v>
      </c>
      <c r="L84" s="182"/>
      <c r="M84" s="182">
        <f t="shared" si="3"/>
        <v>0</v>
      </c>
      <c r="N84" s="182"/>
      <c r="O84" s="182">
        <v>1702037520</v>
      </c>
      <c r="P84" s="182"/>
      <c r="Q84" s="182">
        <v>-9175930</v>
      </c>
      <c r="R84" s="182"/>
      <c r="S84" s="182">
        <f t="shared" si="2"/>
        <v>1692861590</v>
      </c>
    </row>
    <row r="85" spans="1:19" ht="21">
      <c r="A85" s="154" t="s">
        <v>323</v>
      </c>
      <c r="B85" s="161"/>
      <c r="C85" s="178" t="s">
        <v>399</v>
      </c>
      <c r="D85" s="179"/>
      <c r="E85" s="180">
        <v>12587339</v>
      </c>
      <c r="F85" s="179"/>
      <c r="G85" s="181">
        <v>77</v>
      </c>
      <c r="H85" s="179"/>
      <c r="I85" s="182">
        <v>0</v>
      </c>
      <c r="J85" s="182"/>
      <c r="K85" s="182">
        <v>0</v>
      </c>
      <c r="L85" s="182"/>
      <c r="M85" s="182">
        <f t="shared" si="3"/>
        <v>0</v>
      </c>
      <c r="N85" s="182"/>
      <c r="O85" s="182">
        <v>969225103</v>
      </c>
      <c r="P85" s="182"/>
      <c r="Q85" s="182">
        <v>-38258886</v>
      </c>
      <c r="R85" s="182"/>
      <c r="S85" s="182">
        <f t="shared" si="2"/>
        <v>930966217</v>
      </c>
    </row>
    <row r="86" spans="1:19" ht="21">
      <c r="A86" s="154" t="s">
        <v>249</v>
      </c>
      <c r="B86" s="161"/>
      <c r="C86" s="178" t="s">
        <v>400</v>
      </c>
      <c r="D86" s="179"/>
      <c r="E86" s="180">
        <v>1134986</v>
      </c>
      <c r="F86" s="179"/>
      <c r="G86" s="181">
        <v>1330</v>
      </c>
      <c r="H86" s="179"/>
      <c r="I86" s="182">
        <v>0</v>
      </c>
      <c r="J86" s="182"/>
      <c r="K86" s="182">
        <v>0</v>
      </c>
      <c r="L86" s="182"/>
      <c r="M86" s="182">
        <f t="shared" si="3"/>
        <v>0</v>
      </c>
      <c r="N86" s="182"/>
      <c r="O86" s="182">
        <v>1509531380</v>
      </c>
      <c r="P86" s="182"/>
      <c r="Q86" s="182">
        <v>-29399872</v>
      </c>
      <c r="R86" s="182"/>
      <c r="S86" s="182">
        <f t="shared" si="2"/>
        <v>1480131508</v>
      </c>
    </row>
    <row r="87" spans="1:19" ht="21">
      <c r="A87" s="154" t="s">
        <v>341</v>
      </c>
      <c r="B87" s="161"/>
      <c r="C87" s="178" t="s">
        <v>401</v>
      </c>
      <c r="D87" s="179"/>
      <c r="E87" s="180">
        <v>4024896</v>
      </c>
      <c r="F87" s="179"/>
      <c r="G87" s="181">
        <v>630</v>
      </c>
      <c r="H87" s="179"/>
      <c r="I87" s="182">
        <v>0</v>
      </c>
      <c r="J87" s="182"/>
      <c r="K87" s="182">
        <v>0</v>
      </c>
      <c r="L87" s="182"/>
      <c r="M87" s="182">
        <f t="shared" si="3"/>
        <v>0</v>
      </c>
      <c r="N87" s="182"/>
      <c r="O87" s="182">
        <v>2535684480</v>
      </c>
      <c r="P87" s="182"/>
      <c r="Q87" s="182">
        <v>-96883860</v>
      </c>
      <c r="R87" s="182"/>
      <c r="S87" s="182">
        <f t="shared" si="2"/>
        <v>2438800620</v>
      </c>
    </row>
    <row r="88" spans="1:19" ht="21">
      <c r="A88" s="154" t="s">
        <v>293</v>
      </c>
      <c r="B88" s="161"/>
      <c r="C88" s="178" t="s">
        <v>401</v>
      </c>
      <c r="D88" s="179"/>
      <c r="E88" s="180">
        <v>773404</v>
      </c>
      <c r="F88" s="179"/>
      <c r="G88" s="181">
        <v>74</v>
      </c>
      <c r="H88" s="179"/>
      <c r="I88" s="182">
        <v>0</v>
      </c>
      <c r="J88" s="182"/>
      <c r="K88" s="182">
        <v>0</v>
      </c>
      <c r="L88" s="182"/>
      <c r="M88" s="182">
        <f t="shared" si="3"/>
        <v>0</v>
      </c>
      <c r="N88" s="182"/>
      <c r="O88" s="182">
        <v>57231896</v>
      </c>
      <c r="P88" s="182"/>
      <c r="Q88" s="182">
        <v>-1189932</v>
      </c>
      <c r="R88" s="182"/>
      <c r="S88" s="182">
        <f t="shared" si="2"/>
        <v>56041964</v>
      </c>
    </row>
    <row r="89" spans="1:19" ht="21">
      <c r="A89" s="154" t="s">
        <v>101</v>
      </c>
      <c r="B89" s="161"/>
      <c r="C89" s="178" t="s">
        <v>401</v>
      </c>
      <c r="D89" s="179"/>
      <c r="E89" s="180">
        <v>7059446</v>
      </c>
      <c r="F89" s="179"/>
      <c r="G89" s="181">
        <v>537</v>
      </c>
      <c r="H89" s="179"/>
      <c r="I89" s="182">
        <v>0</v>
      </c>
      <c r="J89" s="182"/>
      <c r="K89" s="182">
        <v>0</v>
      </c>
      <c r="L89" s="182"/>
      <c r="M89" s="182">
        <f t="shared" si="3"/>
        <v>0</v>
      </c>
      <c r="N89" s="182"/>
      <c r="O89" s="182">
        <v>3790922502</v>
      </c>
      <c r="P89" s="182"/>
      <c r="Q89" s="182">
        <v>0</v>
      </c>
      <c r="R89" s="182"/>
      <c r="S89" s="182">
        <f t="shared" si="2"/>
        <v>3790922502</v>
      </c>
    </row>
    <row r="90" spans="1:19" ht="21">
      <c r="A90" s="154" t="s">
        <v>83</v>
      </c>
      <c r="B90" s="161"/>
      <c r="C90" s="178" t="s">
        <v>401</v>
      </c>
      <c r="D90" s="179"/>
      <c r="E90" s="180">
        <v>19600800</v>
      </c>
      <c r="F90" s="179"/>
      <c r="G90" s="181">
        <v>278</v>
      </c>
      <c r="H90" s="179"/>
      <c r="I90" s="182">
        <v>0</v>
      </c>
      <c r="J90" s="182"/>
      <c r="K90" s="182">
        <v>0</v>
      </c>
      <c r="L90" s="182"/>
      <c r="M90" s="182">
        <f t="shared" si="3"/>
        <v>0</v>
      </c>
      <c r="N90" s="182"/>
      <c r="O90" s="182">
        <v>5449022400</v>
      </c>
      <c r="P90" s="182"/>
      <c r="Q90" s="182">
        <v>-215092989</v>
      </c>
      <c r="R90" s="182"/>
      <c r="S90" s="182">
        <f t="shared" si="2"/>
        <v>5233929411</v>
      </c>
    </row>
    <row r="91" spans="1:19" ht="21">
      <c r="A91" s="154" t="s">
        <v>275</v>
      </c>
      <c r="B91" s="161"/>
      <c r="C91" s="178" t="s">
        <v>401</v>
      </c>
      <c r="D91" s="179"/>
      <c r="E91" s="180">
        <v>10332325</v>
      </c>
      <c r="F91" s="179"/>
      <c r="G91" s="181">
        <v>440</v>
      </c>
      <c r="H91" s="179"/>
      <c r="I91" s="182">
        <v>0</v>
      </c>
      <c r="J91" s="182"/>
      <c r="K91" s="182">
        <v>0</v>
      </c>
      <c r="L91" s="182"/>
      <c r="M91" s="182">
        <f t="shared" si="3"/>
        <v>0</v>
      </c>
      <c r="N91" s="182"/>
      <c r="O91" s="182">
        <v>4546223000</v>
      </c>
      <c r="P91" s="182"/>
      <c r="Q91" s="182">
        <v>-150537185</v>
      </c>
      <c r="R91" s="182"/>
      <c r="S91" s="182">
        <f t="shared" si="2"/>
        <v>4395685815</v>
      </c>
    </row>
    <row r="92" spans="1:19" ht="21">
      <c r="A92" s="154" t="s">
        <v>138</v>
      </c>
      <c r="B92" s="161"/>
      <c r="C92" s="178" t="s">
        <v>401</v>
      </c>
      <c r="D92" s="179"/>
      <c r="E92" s="180">
        <v>1139835</v>
      </c>
      <c r="F92" s="179"/>
      <c r="G92" s="181">
        <v>1200</v>
      </c>
      <c r="H92" s="179"/>
      <c r="I92" s="182">
        <v>0</v>
      </c>
      <c r="J92" s="182"/>
      <c r="K92" s="182">
        <v>0</v>
      </c>
      <c r="L92" s="182"/>
      <c r="M92" s="182">
        <f t="shared" si="3"/>
        <v>0</v>
      </c>
      <c r="N92" s="182"/>
      <c r="O92" s="182">
        <v>1367802000</v>
      </c>
      <c r="P92" s="182"/>
      <c r="Q92" s="182">
        <v>-80251439</v>
      </c>
      <c r="R92" s="182"/>
      <c r="S92" s="182">
        <f t="shared" si="2"/>
        <v>1287550561</v>
      </c>
    </row>
    <row r="93" spans="1:19" ht="21">
      <c r="A93" s="154" t="s">
        <v>241</v>
      </c>
      <c r="B93" s="161"/>
      <c r="C93" s="178" t="s">
        <v>401</v>
      </c>
      <c r="D93" s="179"/>
      <c r="E93" s="180">
        <v>5617827</v>
      </c>
      <c r="F93" s="179"/>
      <c r="G93" s="181">
        <v>960</v>
      </c>
      <c r="H93" s="179"/>
      <c r="I93" s="182">
        <v>0</v>
      </c>
      <c r="J93" s="182"/>
      <c r="K93" s="182">
        <v>0</v>
      </c>
      <c r="L93" s="182"/>
      <c r="M93" s="182">
        <f t="shared" si="3"/>
        <v>0</v>
      </c>
      <c r="N93" s="182"/>
      <c r="O93" s="182">
        <v>5393113920</v>
      </c>
      <c r="P93" s="182"/>
      <c r="Q93" s="182">
        <v>-202641723</v>
      </c>
      <c r="R93" s="182"/>
      <c r="S93" s="182">
        <f t="shared" si="2"/>
        <v>5190472197</v>
      </c>
    </row>
    <row r="94" spans="1:19" ht="21">
      <c r="A94" s="154" t="s">
        <v>365</v>
      </c>
      <c r="B94" s="161"/>
      <c r="C94" s="178" t="s">
        <v>401</v>
      </c>
      <c r="D94" s="179"/>
      <c r="E94" s="180">
        <v>1193652</v>
      </c>
      <c r="F94" s="179"/>
      <c r="G94" s="181">
        <v>140</v>
      </c>
      <c r="H94" s="179"/>
      <c r="I94" s="182">
        <v>0</v>
      </c>
      <c r="J94" s="182"/>
      <c r="K94" s="182">
        <v>0</v>
      </c>
      <c r="L94" s="182"/>
      <c r="M94" s="182">
        <f t="shared" si="3"/>
        <v>0</v>
      </c>
      <c r="N94" s="182"/>
      <c r="O94" s="182">
        <v>167111280</v>
      </c>
      <c r="P94" s="182"/>
      <c r="Q94" s="182">
        <v>-3474480</v>
      </c>
      <c r="R94" s="182"/>
      <c r="S94" s="182">
        <f t="shared" si="2"/>
        <v>163636800</v>
      </c>
    </row>
    <row r="95" spans="1:19" ht="21">
      <c r="A95" s="154" t="s">
        <v>364</v>
      </c>
      <c r="B95" s="161"/>
      <c r="C95" s="178" t="s">
        <v>401</v>
      </c>
      <c r="D95" s="179"/>
      <c r="E95" s="180">
        <v>1227322</v>
      </c>
      <c r="F95" s="179"/>
      <c r="G95" s="181">
        <v>500</v>
      </c>
      <c r="H95" s="179"/>
      <c r="I95" s="182">
        <v>0</v>
      </c>
      <c r="J95" s="182"/>
      <c r="K95" s="182">
        <v>0</v>
      </c>
      <c r="L95" s="182"/>
      <c r="M95" s="182">
        <f t="shared" si="3"/>
        <v>0</v>
      </c>
      <c r="N95" s="182"/>
      <c r="O95" s="182">
        <v>613661000</v>
      </c>
      <c r="P95" s="182"/>
      <c r="Q95" s="182">
        <v>0</v>
      </c>
      <c r="R95" s="182"/>
      <c r="S95" s="182">
        <f t="shared" si="2"/>
        <v>613661000</v>
      </c>
    </row>
    <row r="96" spans="1:19" ht="21">
      <c r="A96" s="154" t="s">
        <v>157</v>
      </c>
      <c r="B96" s="161"/>
      <c r="C96" s="178" t="s">
        <v>401</v>
      </c>
      <c r="D96" s="179"/>
      <c r="E96" s="180">
        <v>15285930</v>
      </c>
      <c r="F96" s="179"/>
      <c r="G96" s="181">
        <v>400</v>
      </c>
      <c r="H96" s="179"/>
      <c r="I96" s="182">
        <v>0</v>
      </c>
      <c r="J96" s="182"/>
      <c r="K96" s="182">
        <v>0</v>
      </c>
      <c r="L96" s="182"/>
      <c r="M96" s="182">
        <f t="shared" si="3"/>
        <v>0</v>
      </c>
      <c r="N96" s="182"/>
      <c r="O96" s="182">
        <v>6114372000</v>
      </c>
      <c r="P96" s="182"/>
      <c r="Q96" s="182">
        <v>-41594367</v>
      </c>
      <c r="R96" s="182"/>
      <c r="S96" s="182">
        <f t="shared" si="2"/>
        <v>6072777633</v>
      </c>
    </row>
    <row r="97" spans="1:19" ht="21">
      <c r="A97" s="154" t="s">
        <v>87</v>
      </c>
      <c r="B97" s="161"/>
      <c r="C97" s="178" t="s">
        <v>401</v>
      </c>
      <c r="D97" s="179"/>
      <c r="E97" s="180">
        <v>11982911</v>
      </c>
      <c r="F97" s="179"/>
      <c r="G97" s="181">
        <v>300</v>
      </c>
      <c r="H97" s="179"/>
      <c r="I97" s="182">
        <v>0</v>
      </c>
      <c r="J97" s="182"/>
      <c r="K97" s="182">
        <v>0</v>
      </c>
      <c r="L97" s="182"/>
      <c r="M97" s="182">
        <f t="shared" si="3"/>
        <v>0</v>
      </c>
      <c r="N97" s="182"/>
      <c r="O97" s="182">
        <v>3594873300</v>
      </c>
      <c r="P97" s="182"/>
      <c r="Q97" s="182">
        <v>0</v>
      </c>
      <c r="R97" s="182"/>
      <c r="S97" s="182">
        <f t="shared" si="2"/>
        <v>3594873300</v>
      </c>
    </row>
    <row r="98" spans="1:19" ht="21">
      <c r="A98" s="154" t="s">
        <v>347</v>
      </c>
      <c r="B98" s="161"/>
      <c r="C98" s="178" t="s">
        <v>401</v>
      </c>
      <c r="D98" s="179"/>
      <c r="E98" s="180">
        <v>19060509</v>
      </c>
      <c r="F98" s="179"/>
      <c r="G98" s="181">
        <v>255</v>
      </c>
      <c r="H98" s="179"/>
      <c r="I98" s="182">
        <v>0</v>
      </c>
      <c r="J98" s="182"/>
      <c r="K98" s="182">
        <v>0</v>
      </c>
      <c r="L98" s="182"/>
      <c r="M98" s="182">
        <f t="shared" si="3"/>
        <v>0</v>
      </c>
      <c r="N98" s="182"/>
      <c r="O98" s="182">
        <v>4860429795</v>
      </c>
      <c r="P98" s="182"/>
      <c r="Q98" s="182">
        <v>-78605334</v>
      </c>
      <c r="R98" s="182"/>
      <c r="S98" s="182">
        <f t="shared" si="2"/>
        <v>4781824461</v>
      </c>
    </row>
    <row r="99" spans="1:19" ht="21">
      <c r="A99" s="154" t="s">
        <v>230</v>
      </c>
      <c r="B99" s="161"/>
      <c r="C99" s="178" t="s">
        <v>401</v>
      </c>
      <c r="D99" s="179"/>
      <c r="E99" s="180">
        <v>17617379</v>
      </c>
      <c r="F99" s="179"/>
      <c r="G99" s="181">
        <v>34</v>
      </c>
      <c r="H99" s="179"/>
      <c r="I99" s="182">
        <v>0</v>
      </c>
      <c r="J99" s="182"/>
      <c r="K99" s="182">
        <v>0</v>
      </c>
      <c r="L99" s="182"/>
      <c r="M99" s="182">
        <f t="shared" si="3"/>
        <v>0</v>
      </c>
      <c r="N99" s="182"/>
      <c r="O99" s="182">
        <v>598990886</v>
      </c>
      <c r="P99" s="182"/>
      <c r="Q99" s="182">
        <v>-22126312</v>
      </c>
      <c r="R99" s="182"/>
      <c r="S99" s="182">
        <f t="shared" si="2"/>
        <v>576864574</v>
      </c>
    </row>
    <row r="100" spans="1:19" ht="21">
      <c r="A100" s="154" t="s">
        <v>177</v>
      </c>
      <c r="B100" s="161"/>
      <c r="C100" s="178" t="s">
        <v>401</v>
      </c>
      <c r="D100" s="179"/>
      <c r="E100" s="180">
        <v>20989371</v>
      </c>
      <c r="F100" s="179"/>
      <c r="G100" s="181">
        <v>70</v>
      </c>
      <c r="H100" s="179"/>
      <c r="I100" s="182">
        <v>0</v>
      </c>
      <c r="J100" s="182"/>
      <c r="K100" s="182">
        <v>0</v>
      </c>
      <c r="L100" s="182"/>
      <c r="M100" s="182">
        <f t="shared" si="3"/>
        <v>0</v>
      </c>
      <c r="N100" s="182"/>
      <c r="O100" s="182">
        <v>1469255970</v>
      </c>
      <c r="P100" s="182"/>
      <c r="Q100" s="182">
        <v>-48650860</v>
      </c>
      <c r="R100" s="182"/>
      <c r="S100" s="182">
        <f t="shared" si="2"/>
        <v>1420605110</v>
      </c>
    </row>
    <row r="101" spans="1:19" ht="21">
      <c r="A101" s="154" t="s">
        <v>243</v>
      </c>
      <c r="B101" s="161"/>
      <c r="C101" s="178" t="s">
        <v>373</v>
      </c>
      <c r="D101" s="179"/>
      <c r="E101" s="180">
        <v>8960008</v>
      </c>
      <c r="F101" s="179"/>
      <c r="G101" s="181">
        <v>75</v>
      </c>
      <c r="H101" s="179"/>
      <c r="I101" s="182">
        <v>0</v>
      </c>
      <c r="J101" s="182"/>
      <c r="K101" s="182">
        <v>0</v>
      </c>
      <c r="L101" s="182"/>
      <c r="M101" s="182">
        <f t="shared" si="3"/>
        <v>0</v>
      </c>
      <c r="N101" s="182"/>
      <c r="O101" s="182">
        <v>672000600</v>
      </c>
      <c r="P101" s="182"/>
      <c r="Q101" s="182">
        <v>-71926670</v>
      </c>
      <c r="R101" s="182"/>
      <c r="S101" s="182">
        <f t="shared" si="2"/>
        <v>600073930</v>
      </c>
    </row>
    <row r="102" spans="1:19" ht="21">
      <c r="A102" s="154" t="s">
        <v>299</v>
      </c>
      <c r="B102" s="161"/>
      <c r="C102" s="178" t="s">
        <v>373</v>
      </c>
      <c r="D102" s="179"/>
      <c r="E102" s="180">
        <v>1135697</v>
      </c>
      <c r="F102" s="179"/>
      <c r="G102" s="181">
        <v>580</v>
      </c>
      <c r="H102" s="179"/>
      <c r="I102" s="182">
        <v>0</v>
      </c>
      <c r="J102" s="182"/>
      <c r="K102" s="182">
        <v>0</v>
      </c>
      <c r="L102" s="182"/>
      <c r="M102" s="182">
        <f t="shared" si="3"/>
        <v>0</v>
      </c>
      <c r="N102" s="182"/>
      <c r="O102" s="182">
        <v>658704260</v>
      </c>
      <c r="P102" s="182"/>
      <c r="Q102" s="182">
        <v>-23913356</v>
      </c>
      <c r="R102" s="182"/>
      <c r="S102" s="182">
        <f t="shared" si="2"/>
        <v>634790904</v>
      </c>
    </row>
    <row r="103" spans="1:19" ht="21">
      <c r="A103" s="154" t="s">
        <v>263</v>
      </c>
      <c r="B103" s="161"/>
      <c r="C103" s="178" t="s">
        <v>401</v>
      </c>
      <c r="D103" s="179"/>
      <c r="E103" s="180">
        <v>12043428</v>
      </c>
      <c r="F103" s="179"/>
      <c r="G103" s="181">
        <v>160</v>
      </c>
      <c r="H103" s="179"/>
      <c r="I103" s="182">
        <v>0</v>
      </c>
      <c r="J103" s="182"/>
      <c r="K103" s="182">
        <v>0</v>
      </c>
      <c r="L103" s="182"/>
      <c r="M103" s="182">
        <f t="shared" si="3"/>
        <v>0</v>
      </c>
      <c r="N103" s="182"/>
      <c r="O103" s="182">
        <v>1926948480</v>
      </c>
      <c r="P103" s="182"/>
      <c r="Q103" s="182">
        <v>-14409540</v>
      </c>
      <c r="R103" s="182"/>
      <c r="S103" s="182">
        <f t="shared" si="2"/>
        <v>1912538940</v>
      </c>
    </row>
    <row r="104" spans="1:19" ht="21">
      <c r="A104" s="154" t="s">
        <v>116</v>
      </c>
      <c r="B104" s="161"/>
      <c r="C104" s="178" t="s">
        <v>373</v>
      </c>
      <c r="D104" s="179"/>
      <c r="E104" s="180">
        <v>10212925</v>
      </c>
      <c r="F104" s="179"/>
      <c r="G104" s="181">
        <v>680</v>
      </c>
      <c r="H104" s="179"/>
      <c r="I104" s="182">
        <v>0</v>
      </c>
      <c r="J104" s="182"/>
      <c r="K104" s="182">
        <v>0</v>
      </c>
      <c r="L104" s="182"/>
      <c r="M104" s="182">
        <f t="shared" si="3"/>
        <v>0</v>
      </c>
      <c r="N104" s="182"/>
      <c r="O104" s="182">
        <v>6944789000</v>
      </c>
      <c r="P104" s="182"/>
      <c r="Q104" s="182">
        <v>-207651498</v>
      </c>
      <c r="R104" s="182"/>
      <c r="S104" s="182">
        <f t="shared" si="2"/>
        <v>6737137502</v>
      </c>
    </row>
    <row r="105" spans="1:19" ht="21">
      <c r="A105" s="154" t="s">
        <v>240</v>
      </c>
      <c r="B105" s="161"/>
      <c r="C105" s="178" t="s">
        <v>373</v>
      </c>
      <c r="D105" s="179"/>
      <c r="E105" s="180">
        <v>4289312</v>
      </c>
      <c r="F105" s="179"/>
      <c r="G105" s="181">
        <v>1780</v>
      </c>
      <c r="H105" s="179"/>
      <c r="I105" s="182">
        <v>0</v>
      </c>
      <c r="J105" s="182"/>
      <c r="K105" s="182">
        <v>0</v>
      </c>
      <c r="L105" s="182"/>
      <c r="M105" s="182">
        <f t="shared" si="3"/>
        <v>0</v>
      </c>
      <c r="N105" s="182"/>
      <c r="O105" s="182">
        <v>7634975360</v>
      </c>
      <c r="P105" s="182"/>
      <c r="Q105" s="182">
        <v>-301380606</v>
      </c>
      <c r="R105" s="182"/>
      <c r="S105" s="182">
        <f t="shared" si="2"/>
        <v>7333594754</v>
      </c>
    </row>
    <row r="106" spans="1:19" ht="21">
      <c r="A106" s="154" t="s">
        <v>262</v>
      </c>
      <c r="B106" s="161"/>
      <c r="C106" s="178" t="s">
        <v>373</v>
      </c>
      <c r="D106" s="179"/>
      <c r="E106" s="180">
        <v>815839</v>
      </c>
      <c r="F106" s="179"/>
      <c r="G106" s="181">
        <v>500</v>
      </c>
      <c r="H106" s="179"/>
      <c r="I106" s="182">
        <v>0</v>
      </c>
      <c r="J106" s="182"/>
      <c r="K106" s="182">
        <v>0</v>
      </c>
      <c r="L106" s="182"/>
      <c r="M106" s="182">
        <f t="shared" si="3"/>
        <v>0</v>
      </c>
      <c r="N106" s="182"/>
      <c r="O106" s="182">
        <v>407919500</v>
      </c>
      <c r="P106" s="182"/>
      <c r="Q106" s="182">
        <v>-10612982</v>
      </c>
      <c r="R106" s="182"/>
      <c r="S106" s="182">
        <f t="shared" si="2"/>
        <v>397306518</v>
      </c>
    </row>
    <row r="107" spans="1:19" ht="21">
      <c r="A107" s="154" t="s">
        <v>173</v>
      </c>
      <c r="B107" s="161"/>
      <c r="C107" s="178" t="s">
        <v>373</v>
      </c>
      <c r="D107" s="179"/>
      <c r="E107" s="180">
        <v>2927062</v>
      </c>
      <c r="F107" s="179"/>
      <c r="G107" s="181">
        <v>68</v>
      </c>
      <c r="H107" s="179"/>
      <c r="I107" s="182">
        <v>0</v>
      </c>
      <c r="J107" s="182"/>
      <c r="K107" s="182">
        <v>0</v>
      </c>
      <c r="L107" s="182"/>
      <c r="M107" s="182">
        <f t="shared" si="3"/>
        <v>0</v>
      </c>
      <c r="N107" s="182"/>
      <c r="O107" s="182">
        <v>199040216</v>
      </c>
      <c r="P107" s="182"/>
      <c r="Q107" s="182">
        <v>-3876539</v>
      </c>
      <c r="R107" s="182"/>
      <c r="S107" s="182">
        <f t="shared" si="2"/>
        <v>195163677</v>
      </c>
    </row>
    <row r="108" spans="1:19" ht="21">
      <c r="A108" s="154" t="s">
        <v>131</v>
      </c>
      <c r="B108" s="161"/>
      <c r="C108" s="178" t="s">
        <v>401</v>
      </c>
      <c r="D108" s="179"/>
      <c r="E108" s="180">
        <v>8391433</v>
      </c>
      <c r="F108" s="179"/>
      <c r="G108" s="181">
        <v>2920</v>
      </c>
      <c r="H108" s="179"/>
      <c r="I108" s="182">
        <v>0</v>
      </c>
      <c r="J108" s="182"/>
      <c r="K108" s="182">
        <v>0</v>
      </c>
      <c r="L108" s="182"/>
      <c r="M108" s="182">
        <f t="shared" si="3"/>
        <v>0</v>
      </c>
      <c r="N108" s="182"/>
      <c r="O108" s="182">
        <v>24502984360</v>
      </c>
      <c r="P108" s="182"/>
      <c r="Q108" s="182">
        <v>0</v>
      </c>
      <c r="R108" s="182"/>
      <c r="S108" s="182">
        <f t="shared" si="2"/>
        <v>24502984360</v>
      </c>
    </row>
    <row r="109" spans="1:19" ht="21">
      <c r="A109" s="154" t="s">
        <v>261</v>
      </c>
      <c r="B109" s="161"/>
      <c r="C109" s="178" t="s">
        <v>373</v>
      </c>
      <c r="D109" s="179"/>
      <c r="E109" s="180">
        <v>19552694</v>
      </c>
      <c r="F109" s="179"/>
      <c r="G109" s="181">
        <v>22</v>
      </c>
      <c r="H109" s="179"/>
      <c r="I109" s="182">
        <v>0</v>
      </c>
      <c r="J109" s="182"/>
      <c r="K109" s="182">
        <v>0</v>
      </c>
      <c r="L109" s="182"/>
      <c r="M109" s="182">
        <f t="shared" si="3"/>
        <v>0</v>
      </c>
      <c r="N109" s="182"/>
      <c r="O109" s="182">
        <v>430159268</v>
      </c>
      <c r="P109" s="182"/>
      <c r="Q109" s="182">
        <v>-15889788</v>
      </c>
      <c r="R109" s="182"/>
      <c r="S109" s="182">
        <f t="shared" si="2"/>
        <v>414269480</v>
      </c>
    </row>
    <row r="110" spans="1:19" ht="21">
      <c r="A110" s="154" t="s">
        <v>234</v>
      </c>
      <c r="B110" s="161"/>
      <c r="C110" s="178" t="s">
        <v>373</v>
      </c>
      <c r="D110" s="179"/>
      <c r="E110" s="180">
        <v>2815854</v>
      </c>
      <c r="F110" s="179"/>
      <c r="G110" s="181">
        <v>354</v>
      </c>
      <c r="H110" s="179"/>
      <c r="I110" s="182">
        <v>0</v>
      </c>
      <c r="J110" s="182"/>
      <c r="K110" s="182">
        <v>0</v>
      </c>
      <c r="L110" s="182"/>
      <c r="M110" s="182">
        <f t="shared" si="3"/>
        <v>0</v>
      </c>
      <c r="N110" s="182"/>
      <c r="O110" s="182">
        <v>996812316</v>
      </c>
      <c r="P110" s="182"/>
      <c r="Q110" s="182">
        <v>-34918078</v>
      </c>
      <c r="R110" s="182"/>
      <c r="S110" s="182">
        <f t="shared" si="2"/>
        <v>961894238</v>
      </c>
    </row>
    <row r="111" spans="1:19" ht="21">
      <c r="A111" s="154" t="s">
        <v>145</v>
      </c>
      <c r="B111" s="161"/>
      <c r="C111" s="178" t="s">
        <v>373</v>
      </c>
      <c r="D111" s="179"/>
      <c r="E111" s="180">
        <v>4234760</v>
      </c>
      <c r="F111" s="179"/>
      <c r="G111" s="181">
        <v>750</v>
      </c>
      <c r="H111" s="179"/>
      <c r="I111" s="182">
        <v>0</v>
      </c>
      <c r="J111" s="182"/>
      <c r="K111" s="182">
        <v>0</v>
      </c>
      <c r="L111" s="182"/>
      <c r="M111" s="182">
        <f t="shared" si="3"/>
        <v>0</v>
      </c>
      <c r="N111" s="182"/>
      <c r="O111" s="182">
        <v>3176070000</v>
      </c>
      <c r="P111" s="182"/>
      <c r="Q111" s="182">
        <v>-125371184</v>
      </c>
      <c r="R111" s="182"/>
      <c r="S111" s="182">
        <f t="shared" si="2"/>
        <v>3050698816</v>
      </c>
    </row>
    <row r="112" spans="1:19" ht="21">
      <c r="A112" s="154" t="s">
        <v>147</v>
      </c>
      <c r="B112" s="161"/>
      <c r="C112" s="178" t="s">
        <v>373</v>
      </c>
      <c r="D112" s="179"/>
      <c r="E112" s="180">
        <v>1920387</v>
      </c>
      <c r="F112" s="179"/>
      <c r="G112" s="181">
        <v>200</v>
      </c>
      <c r="H112" s="179"/>
      <c r="I112" s="182">
        <v>0</v>
      </c>
      <c r="J112" s="182"/>
      <c r="K112" s="182">
        <v>0</v>
      </c>
      <c r="L112" s="182"/>
      <c r="M112" s="182">
        <f t="shared" si="3"/>
        <v>0</v>
      </c>
      <c r="N112" s="182"/>
      <c r="O112" s="182">
        <v>384077400</v>
      </c>
      <c r="P112" s="182"/>
      <c r="Q112" s="182">
        <v>-12717795</v>
      </c>
      <c r="R112" s="182"/>
      <c r="S112" s="182">
        <f t="shared" si="2"/>
        <v>371359605</v>
      </c>
    </row>
    <row r="113" spans="1:19" ht="21">
      <c r="A113" s="154" t="s">
        <v>309</v>
      </c>
      <c r="B113" s="161"/>
      <c r="C113" s="178" t="s">
        <v>373</v>
      </c>
      <c r="D113" s="179"/>
      <c r="E113" s="180">
        <v>755353</v>
      </c>
      <c r="F113" s="179"/>
      <c r="G113" s="181">
        <v>289</v>
      </c>
      <c r="H113" s="179"/>
      <c r="I113" s="182">
        <v>0</v>
      </c>
      <c r="J113" s="182"/>
      <c r="K113" s="182">
        <v>0</v>
      </c>
      <c r="L113" s="182"/>
      <c r="M113" s="182">
        <f t="shared" si="3"/>
        <v>0</v>
      </c>
      <c r="N113" s="182"/>
      <c r="O113" s="182">
        <v>218297017</v>
      </c>
      <c r="P113" s="182"/>
      <c r="Q113" s="182">
        <v>-8616988</v>
      </c>
      <c r="R113" s="182"/>
      <c r="S113" s="182">
        <f t="shared" ref="S113:S129" si="4">O113+Q113</f>
        <v>209680029</v>
      </c>
    </row>
    <row r="114" spans="1:19" ht="21">
      <c r="A114" s="154" t="s">
        <v>329</v>
      </c>
      <c r="B114" s="161"/>
      <c r="C114" s="178" t="s">
        <v>373</v>
      </c>
      <c r="D114" s="179"/>
      <c r="E114" s="180">
        <v>5942853</v>
      </c>
      <c r="F114" s="179"/>
      <c r="G114" s="181">
        <v>480</v>
      </c>
      <c r="H114" s="179"/>
      <c r="I114" s="182">
        <v>0</v>
      </c>
      <c r="J114" s="182"/>
      <c r="K114" s="182">
        <v>0</v>
      </c>
      <c r="L114" s="182"/>
      <c r="M114" s="182">
        <f t="shared" si="3"/>
        <v>0</v>
      </c>
      <c r="N114" s="182"/>
      <c r="O114" s="182">
        <v>2852569440</v>
      </c>
      <c r="P114" s="182"/>
      <c r="Q114" s="182">
        <v>0</v>
      </c>
      <c r="R114" s="182"/>
      <c r="S114" s="182">
        <f t="shared" si="4"/>
        <v>2852569440</v>
      </c>
    </row>
    <row r="115" spans="1:19" ht="21">
      <c r="A115" s="154" t="s">
        <v>81</v>
      </c>
      <c r="B115" s="161"/>
      <c r="C115" s="178" t="s">
        <v>373</v>
      </c>
      <c r="D115" s="179"/>
      <c r="E115" s="180">
        <v>24674797</v>
      </c>
      <c r="F115" s="179"/>
      <c r="G115" s="181">
        <v>40</v>
      </c>
      <c r="H115" s="179"/>
      <c r="I115" s="182">
        <v>0</v>
      </c>
      <c r="J115" s="182"/>
      <c r="K115" s="182">
        <v>0</v>
      </c>
      <c r="L115" s="182"/>
      <c r="M115" s="182">
        <f t="shared" si="3"/>
        <v>0</v>
      </c>
      <c r="N115" s="182"/>
      <c r="O115" s="182">
        <v>986991880</v>
      </c>
      <c r="P115" s="182"/>
      <c r="Q115" s="182">
        <v>0</v>
      </c>
      <c r="R115" s="182"/>
      <c r="S115" s="182">
        <f t="shared" si="4"/>
        <v>986991880</v>
      </c>
    </row>
    <row r="116" spans="1:19" ht="21">
      <c r="A116" s="154" t="s">
        <v>148</v>
      </c>
      <c r="B116" s="161"/>
      <c r="C116" s="178" t="s">
        <v>373</v>
      </c>
      <c r="D116" s="179"/>
      <c r="E116" s="180">
        <v>2218484</v>
      </c>
      <c r="F116" s="179"/>
      <c r="G116" s="181">
        <v>380</v>
      </c>
      <c r="H116" s="179"/>
      <c r="I116" s="182">
        <v>0</v>
      </c>
      <c r="J116" s="182"/>
      <c r="K116" s="182">
        <v>0</v>
      </c>
      <c r="L116" s="182"/>
      <c r="M116" s="182">
        <f t="shared" si="3"/>
        <v>0</v>
      </c>
      <c r="N116" s="182"/>
      <c r="O116" s="182">
        <v>843023920</v>
      </c>
      <c r="P116" s="182"/>
      <c r="Q116" s="182">
        <v>-16973636</v>
      </c>
      <c r="R116" s="182"/>
      <c r="S116" s="182">
        <f t="shared" si="4"/>
        <v>826050284</v>
      </c>
    </row>
    <row r="117" spans="1:19" ht="21">
      <c r="A117" s="154" t="s">
        <v>248</v>
      </c>
      <c r="B117" s="161"/>
      <c r="C117" s="178" t="s">
        <v>373</v>
      </c>
      <c r="D117" s="179"/>
      <c r="E117" s="180">
        <v>11520174</v>
      </c>
      <c r="F117" s="179"/>
      <c r="G117" s="181">
        <v>40</v>
      </c>
      <c r="H117" s="179"/>
      <c r="I117" s="182">
        <v>0</v>
      </c>
      <c r="J117" s="182"/>
      <c r="K117" s="182">
        <v>0</v>
      </c>
      <c r="L117" s="182"/>
      <c r="M117" s="182">
        <f t="shared" si="3"/>
        <v>0</v>
      </c>
      <c r="N117" s="182"/>
      <c r="O117" s="182">
        <v>460806960</v>
      </c>
      <c r="P117" s="182"/>
      <c r="Q117" s="182">
        <v>-17021893</v>
      </c>
      <c r="R117" s="182"/>
      <c r="S117" s="182">
        <f t="shared" si="4"/>
        <v>443785067</v>
      </c>
    </row>
    <row r="118" spans="1:19" ht="21">
      <c r="A118" s="154" t="s">
        <v>127</v>
      </c>
      <c r="B118" s="161"/>
      <c r="C118" s="178" t="s">
        <v>373</v>
      </c>
      <c r="D118" s="179"/>
      <c r="E118" s="180">
        <v>21541687</v>
      </c>
      <c r="F118" s="179"/>
      <c r="G118" s="181">
        <v>1000</v>
      </c>
      <c r="H118" s="179"/>
      <c r="I118" s="182">
        <v>0</v>
      </c>
      <c r="J118" s="182"/>
      <c r="K118" s="182">
        <v>0</v>
      </c>
      <c r="L118" s="182"/>
      <c r="M118" s="182">
        <f t="shared" si="3"/>
        <v>0</v>
      </c>
      <c r="N118" s="182"/>
      <c r="O118" s="182">
        <v>21541687000</v>
      </c>
      <c r="P118" s="182"/>
      <c r="Q118" s="182">
        <v>-809410784</v>
      </c>
      <c r="R118" s="182"/>
      <c r="S118" s="182">
        <f t="shared" si="4"/>
        <v>20732276216</v>
      </c>
    </row>
    <row r="119" spans="1:19" ht="21">
      <c r="A119" s="154" t="s">
        <v>327</v>
      </c>
      <c r="B119" s="161"/>
      <c r="C119" s="178" t="s">
        <v>401</v>
      </c>
      <c r="D119" s="179"/>
      <c r="E119" s="180">
        <v>400609</v>
      </c>
      <c r="F119" s="179"/>
      <c r="G119" s="181">
        <v>280</v>
      </c>
      <c r="H119" s="179"/>
      <c r="I119" s="182">
        <v>0</v>
      </c>
      <c r="J119" s="182"/>
      <c r="K119" s="182">
        <v>0</v>
      </c>
      <c r="L119" s="182"/>
      <c r="M119" s="182">
        <f t="shared" si="3"/>
        <v>0</v>
      </c>
      <c r="N119" s="182"/>
      <c r="O119" s="182">
        <v>112170520</v>
      </c>
      <c r="P119" s="182"/>
      <c r="Q119" s="182">
        <v>-3353936</v>
      </c>
      <c r="R119" s="182"/>
      <c r="S119" s="182">
        <f t="shared" si="4"/>
        <v>108816584</v>
      </c>
    </row>
    <row r="120" spans="1:19" ht="21">
      <c r="A120" s="154" t="s">
        <v>237</v>
      </c>
      <c r="B120" s="161"/>
      <c r="C120" s="178" t="s">
        <v>409</v>
      </c>
      <c r="D120" s="179"/>
      <c r="E120" s="180">
        <v>2471859</v>
      </c>
      <c r="F120" s="179"/>
      <c r="G120" s="181">
        <v>143</v>
      </c>
      <c r="H120" s="179"/>
      <c r="I120" s="182">
        <v>0</v>
      </c>
      <c r="J120" s="182"/>
      <c r="K120" s="182">
        <v>0</v>
      </c>
      <c r="L120" s="182"/>
      <c r="M120" s="182">
        <f t="shared" si="3"/>
        <v>0</v>
      </c>
      <c r="N120" s="182"/>
      <c r="O120" s="182">
        <v>353475837</v>
      </c>
      <c r="P120" s="182"/>
      <c r="Q120" s="182">
        <v>-38219440</v>
      </c>
      <c r="R120" s="182"/>
      <c r="S120" s="182">
        <f t="shared" si="4"/>
        <v>315256397</v>
      </c>
    </row>
    <row r="121" spans="1:19" ht="21">
      <c r="A121" s="154" t="s">
        <v>194</v>
      </c>
      <c r="B121" s="161"/>
      <c r="C121" s="178" t="s">
        <v>410</v>
      </c>
      <c r="D121" s="179"/>
      <c r="E121" s="180">
        <v>906984</v>
      </c>
      <c r="F121" s="179"/>
      <c r="G121" s="181">
        <v>800</v>
      </c>
      <c r="H121" s="179"/>
      <c r="I121" s="182">
        <v>0</v>
      </c>
      <c r="J121" s="182"/>
      <c r="K121" s="182">
        <v>0</v>
      </c>
      <c r="L121" s="182"/>
      <c r="M121" s="182">
        <f t="shared" si="3"/>
        <v>0</v>
      </c>
      <c r="N121" s="182"/>
      <c r="O121" s="182">
        <v>725587200</v>
      </c>
      <c r="P121" s="182"/>
      <c r="Q121" s="182">
        <v>-15085985</v>
      </c>
      <c r="R121" s="182"/>
      <c r="S121" s="182">
        <f t="shared" si="4"/>
        <v>710501215</v>
      </c>
    </row>
    <row r="122" spans="1:19" ht="21">
      <c r="A122" s="154" t="s">
        <v>117</v>
      </c>
      <c r="B122" s="161"/>
      <c r="C122" s="178" t="s">
        <v>411</v>
      </c>
      <c r="D122" s="179"/>
      <c r="E122" s="180">
        <v>2867950</v>
      </c>
      <c r="F122" s="179"/>
      <c r="G122" s="181">
        <v>500</v>
      </c>
      <c r="H122" s="179"/>
      <c r="I122" s="182">
        <v>0</v>
      </c>
      <c r="J122" s="182"/>
      <c r="K122" s="182">
        <v>0</v>
      </c>
      <c r="L122" s="182"/>
      <c r="M122" s="182">
        <f t="shared" si="3"/>
        <v>0</v>
      </c>
      <c r="N122" s="182"/>
      <c r="O122" s="182">
        <v>1433975000</v>
      </c>
      <c r="P122" s="182"/>
      <c r="Q122" s="182">
        <v>-69174804</v>
      </c>
      <c r="R122" s="182"/>
      <c r="S122" s="182">
        <f t="shared" si="4"/>
        <v>1364800196</v>
      </c>
    </row>
    <row r="123" spans="1:19" ht="21">
      <c r="A123" s="154" t="s">
        <v>333</v>
      </c>
      <c r="B123" s="161"/>
      <c r="C123" s="178" t="s">
        <v>442</v>
      </c>
      <c r="D123" s="179"/>
      <c r="E123" s="180">
        <v>9316956</v>
      </c>
      <c r="F123" s="179"/>
      <c r="G123" s="181">
        <v>450</v>
      </c>
      <c r="H123" s="179"/>
      <c r="I123" s="182">
        <v>4192630200</v>
      </c>
      <c r="J123" s="182"/>
      <c r="K123" s="182">
        <v>-89922364</v>
      </c>
      <c r="L123" s="182"/>
      <c r="M123" s="182">
        <f>I123+K123</f>
        <v>4102707836</v>
      </c>
      <c r="N123" s="182"/>
      <c r="O123" s="182">
        <v>4192630200</v>
      </c>
      <c r="P123" s="182"/>
      <c r="Q123" s="182">
        <v>-89922364</v>
      </c>
      <c r="R123" s="182"/>
      <c r="S123" s="182">
        <f t="shared" si="4"/>
        <v>4102707836</v>
      </c>
    </row>
    <row r="124" spans="1:19" ht="21">
      <c r="A124" s="154" t="s">
        <v>95</v>
      </c>
      <c r="B124" s="161"/>
      <c r="C124" s="178" t="s">
        <v>412</v>
      </c>
      <c r="D124" s="179"/>
      <c r="E124" s="180">
        <v>12262824</v>
      </c>
      <c r="F124" s="179"/>
      <c r="G124" s="181">
        <v>70</v>
      </c>
      <c r="H124" s="179"/>
      <c r="I124" s="182">
        <v>0</v>
      </c>
      <c r="J124" s="182"/>
      <c r="K124" s="182">
        <v>0</v>
      </c>
      <c r="L124" s="182"/>
      <c r="M124" s="182">
        <f t="shared" si="3"/>
        <v>0</v>
      </c>
      <c r="N124" s="182"/>
      <c r="O124" s="182">
        <v>858397680</v>
      </c>
      <c r="P124" s="182"/>
      <c r="Q124" s="182">
        <v>-30616562</v>
      </c>
      <c r="R124" s="182"/>
      <c r="S124" s="182">
        <f t="shared" si="4"/>
        <v>827781118</v>
      </c>
    </row>
    <row r="125" spans="1:19" ht="21">
      <c r="A125" s="154" t="s">
        <v>405</v>
      </c>
      <c r="B125" s="161"/>
      <c r="C125" s="178" t="s">
        <v>413</v>
      </c>
      <c r="D125" s="179"/>
      <c r="E125" s="180">
        <v>843170</v>
      </c>
      <c r="F125" s="179"/>
      <c r="G125" s="181">
        <v>6500</v>
      </c>
      <c r="H125" s="179"/>
      <c r="I125" s="182">
        <v>0</v>
      </c>
      <c r="J125" s="182"/>
      <c r="K125" s="182">
        <v>0</v>
      </c>
      <c r="L125" s="182"/>
      <c r="M125" s="182">
        <f t="shared" si="3"/>
        <v>0</v>
      </c>
      <c r="N125" s="182"/>
      <c r="O125" s="182">
        <v>5480605000</v>
      </c>
      <c r="P125" s="182"/>
      <c r="Q125" s="182">
        <v>-191984180</v>
      </c>
      <c r="R125" s="182"/>
      <c r="S125" s="182">
        <f t="shared" si="4"/>
        <v>5288620820</v>
      </c>
    </row>
    <row r="126" spans="1:19" ht="21">
      <c r="A126" s="154" t="s">
        <v>106</v>
      </c>
      <c r="B126" s="161"/>
      <c r="C126" s="178" t="s">
        <v>414</v>
      </c>
      <c r="D126" s="179"/>
      <c r="E126" s="180">
        <v>3463120</v>
      </c>
      <c r="F126" s="179"/>
      <c r="G126" s="181">
        <v>950</v>
      </c>
      <c r="H126" s="179"/>
      <c r="I126" s="182">
        <v>0</v>
      </c>
      <c r="J126" s="182"/>
      <c r="K126" s="182">
        <v>0</v>
      </c>
      <c r="L126" s="182"/>
      <c r="M126" s="182">
        <f t="shared" si="3"/>
        <v>0</v>
      </c>
      <c r="N126" s="182"/>
      <c r="O126" s="182">
        <v>3289964000</v>
      </c>
      <c r="P126" s="182"/>
      <c r="Q126" s="182">
        <v>-191030168</v>
      </c>
      <c r="R126" s="182"/>
      <c r="S126" s="182">
        <f t="shared" si="4"/>
        <v>3098933832</v>
      </c>
    </row>
    <row r="127" spans="1:19" ht="21">
      <c r="A127" s="154" t="s">
        <v>375</v>
      </c>
      <c r="B127" s="161"/>
      <c r="C127" s="178" t="s">
        <v>443</v>
      </c>
      <c r="D127" s="179"/>
      <c r="E127" s="180">
        <v>1115005</v>
      </c>
      <c r="F127" s="179"/>
      <c r="G127" s="181">
        <v>1350</v>
      </c>
      <c r="H127" s="179"/>
      <c r="I127" s="182">
        <v>1505256750</v>
      </c>
      <c r="J127" s="182"/>
      <c r="K127" s="182">
        <v>0</v>
      </c>
      <c r="L127" s="182"/>
      <c r="M127" s="182">
        <f>I127+K127</f>
        <v>1505256750</v>
      </c>
      <c r="N127" s="182"/>
      <c r="O127" s="182">
        <v>1505256750</v>
      </c>
      <c r="P127" s="182"/>
      <c r="Q127" s="182">
        <v>0</v>
      </c>
      <c r="R127" s="182"/>
      <c r="S127" s="182">
        <f t="shared" si="4"/>
        <v>1505256750</v>
      </c>
    </row>
    <row r="128" spans="1:19" ht="21">
      <c r="A128" s="154" t="s">
        <v>132</v>
      </c>
      <c r="B128" s="161"/>
      <c r="C128" s="178" t="s">
        <v>444</v>
      </c>
      <c r="D128" s="179"/>
      <c r="E128" s="180">
        <v>1089030</v>
      </c>
      <c r="F128" s="179"/>
      <c r="G128" s="181">
        <v>3000</v>
      </c>
      <c r="H128" s="179"/>
      <c r="I128" s="182">
        <v>3267090000</v>
      </c>
      <c r="J128" s="182"/>
      <c r="K128" s="182">
        <v>-414248254</v>
      </c>
      <c r="L128" s="182"/>
      <c r="M128" s="182">
        <f>I128+K128</f>
        <v>2852841746</v>
      </c>
      <c r="N128" s="182"/>
      <c r="O128" s="182">
        <v>3267090000</v>
      </c>
      <c r="P128" s="182"/>
      <c r="Q128" s="182">
        <v>-414248254</v>
      </c>
      <c r="R128" s="182"/>
      <c r="S128" s="182">
        <f t="shared" si="4"/>
        <v>2852841746</v>
      </c>
    </row>
    <row r="129" spans="1:19" ht="21">
      <c r="A129" s="154" t="s">
        <v>441</v>
      </c>
      <c r="B129" s="161"/>
      <c r="C129" s="178" t="s">
        <v>445</v>
      </c>
      <c r="D129" s="179"/>
      <c r="E129" s="180">
        <v>13232164</v>
      </c>
      <c r="F129" s="179"/>
      <c r="G129" s="181">
        <v>100</v>
      </c>
      <c r="H129" s="179"/>
      <c r="I129" s="182">
        <v>1323216400</v>
      </c>
      <c r="J129" s="182"/>
      <c r="K129" s="182">
        <v>-186138152</v>
      </c>
      <c r="L129" s="182"/>
      <c r="M129" s="182">
        <f>I129+K129</f>
        <v>1137078248</v>
      </c>
      <c r="N129" s="182"/>
      <c r="O129" s="182">
        <v>1323216400</v>
      </c>
      <c r="P129" s="182"/>
      <c r="Q129" s="182">
        <v>-186138152</v>
      </c>
      <c r="R129" s="182"/>
      <c r="S129" s="182">
        <f t="shared" si="4"/>
        <v>1137078248</v>
      </c>
    </row>
    <row r="130" spans="1:19" ht="21.6" thickBot="1">
      <c r="A130" s="11" t="s">
        <v>2</v>
      </c>
      <c r="B130" s="161"/>
      <c r="C130" s="178"/>
      <c r="D130" s="179"/>
      <c r="E130" s="180"/>
      <c r="F130" s="179"/>
      <c r="G130" s="183"/>
      <c r="H130" s="179"/>
      <c r="I130" s="185">
        <f>SUM(I9:I129)</f>
        <v>10288193979</v>
      </c>
      <c r="J130" s="182"/>
      <c r="K130" s="185">
        <f>SUM(K9:K129)</f>
        <v>-690308770</v>
      </c>
      <c r="L130" s="182"/>
      <c r="M130" s="185">
        <f>SUM(M9:M129)</f>
        <v>9597885209</v>
      </c>
      <c r="N130" s="182"/>
      <c r="O130" s="185">
        <f>SUM(O9:O129)</f>
        <v>384278957115</v>
      </c>
      <c r="P130" s="182"/>
      <c r="Q130" s="185">
        <f>SUM(Q9:Q129)</f>
        <v>-7546607097</v>
      </c>
      <c r="R130" s="182"/>
      <c r="S130" s="185">
        <f>SUM(S9:S129)</f>
        <v>376732350018</v>
      </c>
    </row>
    <row r="131" spans="1:19" ht="21.6" thickTop="1">
      <c r="A131" s="154"/>
      <c r="B131" s="161"/>
      <c r="C131" s="178"/>
      <c r="D131" s="179"/>
      <c r="E131" s="180"/>
      <c r="F131" s="179"/>
      <c r="G131" s="183"/>
      <c r="H131" s="179"/>
      <c r="I131" s="184"/>
      <c r="J131" s="184"/>
      <c r="K131" s="184">
        <v>0</v>
      </c>
      <c r="L131" s="184"/>
      <c r="M131" s="184"/>
      <c r="N131" s="184"/>
      <c r="O131" s="184"/>
      <c r="P131" s="184"/>
      <c r="Q131" s="184"/>
      <c r="R131" s="184"/>
      <c r="S131" s="184"/>
    </row>
    <row r="132" spans="1:19" ht="18">
      <c r="C132" s="182"/>
      <c r="E132" s="11"/>
      <c r="F132" s="182"/>
      <c r="I132" s="182"/>
      <c r="L132" s="182"/>
      <c r="O132" s="182"/>
      <c r="R132" s="182"/>
    </row>
    <row r="133" spans="1:19" ht="18">
      <c r="C133" s="182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</row>
    <row r="134" spans="1:19">
      <c r="I134" s="12"/>
      <c r="K134" s="12"/>
      <c r="M134" s="12"/>
      <c r="O134" s="12"/>
      <c r="Q134" s="12"/>
      <c r="S134" s="12"/>
    </row>
    <row r="135" spans="1:19">
      <c r="K135" s="12"/>
    </row>
    <row r="136" spans="1:19">
      <c r="K136" s="20"/>
    </row>
    <row r="137" spans="1:19">
      <c r="K137" s="20"/>
    </row>
    <row r="138" spans="1:19">
      <c r="K138" s="20"/>
    </row>
    <row r="139" spans="1:19">
      <c r="K139" s="20"/>
    </row>
    <row r="140" spans="1:19">
      <c r="K140" s="20"/>
    </row>
    <row r="141" spans="1:19">
      <c r="K141" s="20"/>
    </row>
    <row r="142" spans="1:19">
      <c r="K142" s="20"/>
    </row>
    <row r="143" spans="1:19">
      <c r="K143" s="20"/>
    </row>
    <row r="144" spans="1:19">
      <c r="K144" s="20"/>
    </row>
    <row r="145" spans="11:11">
      <c r="K145" s="20"/>
    </row>
    <row r="146" spans="11:11">
      <c r="K146" s="12"/>
    </row>
    <row r="147" spans="11:11">
      <c r="K147" s="12"/>
    </row>
  </sheetData>
  <autoFilter ref="A8:A130" xr:uid="{00000000-0001-0000-0600-000000000000}"/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S37" sqref="S37"/>
    </sheetView>
  </sheetViews>
  <sheetFormatPr defaultColWidth="9.109375" defaultRowHeight="21"/>
  <cols>
    <col min="1" max="1" width="50.88671875" style="35" customWidth="1"/>
    <col min="2" max="2" width="1" style="35" customWidth="1"/>
    <col min="3" max="3" width="13.109375" style="35" customWidth="1"/>
    <col min="4" max="4" width="1" style="35" customWidth="1"/>
    <col min="5" max="5" width="13" style="35" customWidth="1"/>
    <col min="6" max="6" width="1" style="35" customWidth="1"/>
    <col min="7" max="7" width="11.88671875" style="35" customWidth="1"/>
    <col min="8" max="8" width="1" style="35" customWidth="1"/>
    <col min="9" max="9" width="25" style="42" bestFit="1" customWidth="1"/>
    <col min="10" max="10" width="0.88671875" style="42" customWidth="1"/>
    <col min="11" max="11" width="25" style="42" bestFit="1" customWidth="1"/>
    <col min="12" max="12" width="0.6640625" style="42" customWidth="1"/>
    <col min="13" max="13" width="23.109375" style="42" bestFit="1" customWidth="1"/>
    <col min="14" max="14" width="0.6640625" style="42" customWidth="1"/>
    <col min="15" max="15" width="23.109375" style="42" bestFit="1" customWidth="1"/>
    <col min="16" max="16" width="0.5546875" style="42" customWidth="1"/>
    <col min="17" max="17" width="17" style="42" bestFit="1" customWidth="1"/>
    <col min="18" max="18" width="0.5546875" style="42" customWidth="1"/>
    <col min="19" max="19" width="23.109375" style="42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60" t="s">
        <v>77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</row>
    <row r="2" spans="1:22" ht="25.2">
      <c r="A2" s="260" t="s">
        <v>49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2" ht="25.2">
      <c r="A3" s="260" t="str">
        <f>' سهام'!B3</f>
        <v>برای ماه منتهی به 1403/06/31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22" ht="25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22" ht="25.2">
      <c r="A5" s="261" t="s">
        <v>355</v>
      </c>
      <c r="B5" s="261"/>
      <c r="C5" s="261"/>
      <c r="D5" s="261"/>
      <c r="E5" s="261"/>
      <c r="F5" s="261"/>
      <c r="G5" s="261"/>
      <c r="H5" s="261"/>
      <c r="I5" s="261"/>
      <c r="J5" s="72"/>
      <c r="K5" s="73"/>
      <c r="L5" s="73"/>
      <c r="M5" s="73"/>
      <c r="N5" s="73"/>
      <c r="O5" s="73"/>
      <c r="P5" s="73"/>
      <c r="Q5" s="73"/>
      <c r="R5" s="73"/>
      <c r="S5" s="73"/>
    </row>
    <row r="6" spans="1:22" ht="24.75" customHeight="1" thickBot="1">
      <c r="A6" s="82"/>
      <c r="B6" s="83"/>
      <c r="C6" s="83"/>
      <c r="D6" s="83"/>
      <c r="E6" s="83"/>
      <c r="F6" s="83"/>
      <c r="G6" s="83"/>
      <c r="H6" s="83"/>
      <c r="I6" s="309" t="str">
        <f>'درآمد سود سهام'!$I$7</f>
        <v>طی شهریور  ماه</v>
      </c>
      <c r="J6" s="309"/>
      <c r="K6" s="309"/>
      <c r="L6" s="309"/>
      <c r="M6" s="309"/>
      <c r="N6" s="73"/>
      <c r="O6" s="309" t="str">
        <f>'درآمد سود سهام'!$O$7</f>
        <v>از ابتدای سال مالی تا پایان شهریور ماه</v>
      </c>
      <c r="P6" s="309"/>
      <c r="Q6" s="309"/>
      <c r="R6" s="309"/>
      <c r="S6" s="309"/>
    </row>
    <row r="7" spans="1:22" ht="46.5" customHeight="1" thickBot="1">
      <c r="A7" s="84" t="s">
        <v>33</v>
      </c>
      <c r="B7" s="85"/>
      <c r="C7" s="74" t="s">
        <v>356</v>
      </c>
      <c r="D7" s="88"/>
      <c r="E7" s="74" t="s">
        <v>20</v>
      </c>
      <c r="F7" s="88"/>
      <c r="G7" s="74" t="s">
        <v>30</v>
      </c>
      <c r="H7" s="85"/>
      <c r="I7" s="74" t="s">
        <v>50</v>
      </c>
      <c r="J7" s="75"/>
      <c r="K7" s="74" t="s">
        <v>35</v>
      </c>
      <c r="L7" s="75"/>
      <c r="M7" s="74" t="s">
        <v>36</v>
      </c>
      <c r="N7" s="73"/>
      <c r="O7" s="74" t="s">
        <v>50</v>
      </c>
      <c r="P7" s="75"/>
      <c r="Q7" s="74" t="s">
        <v>35</v>
      </c>
      <c r="R7" s="75"/>
      <c r="S7" s="74" t="s">
        <v>36</v>
      </c>
    </row>
    <row r="8" spans="1:22" ht="24.6">
      <c r="A8" s="84"/>
      <c r="B8" s="85"/>
      <c r="C8" s="85"/>
      <c r="D8" s="85"/>
      <c r="E8" s="85"/>
      <c r="F8" s="85"/>
      <c r="G8" s="85"/>
      <c r="H8" s="85"/>
      <c r="I8" s="68">
        <v>0</v>
      </c>
      <c r="J8" s="68"/>
      <c r="K8" s="68">
        <v>0</v>
      </c>
      <c r="L8" s="68"/>
      <c r="M8" s="68">
        <v>0</v>
      </c>
      <c r="N8" s="68"/>
      <c r="O8" s="68">
        <v>0</v>
      </c>
      <c r="P8" s="68"/>
      <c r="Q8" s="68">
        <v>0</v>
      </c>
      <c r="R8" s="68"/>
      <c r="S8" s="68">
        <f>Q8+O8</f>
        <v>0</v>
      </c>
    </row>
    <row r="9" spans="1:22" s="1" customFormat="1" ht="25.2" thickBot="1">
      <c r="A9" s="86" t="s">
        <v>2</v>
      </c>
      <c r="B9" s="83"/>
      <c r="C9" s="83"/>
      <c r="D9" s="83"/>
      <c r="E9" s="83"/>
      <c r="F9" s="83"/>
      <c r="G9" s="83"/>
      <c r="H9" s="83"/>
      <c r="I9" s="76">
        <f>SUM(I8:I8)</f>
        <v>0</v>
      </c>
      <c r="J9" s="87"/>
      <c r="K9" s="76">
        <f>SUM(K8:K8)</f>
        <v>0</v>
      </c>
      <c r="L9" s="87"/>
      <c r="M9" s="76">
        <f>SUM(M8:M8)</f>
        <v>0</v>
      </c>
      <c r="N9" s="87"/>
      <c r="O9" s="76">
        <f>SUM(O8:O8)</f>
        <v>0</v>
      </c>
      <c r="P9" s="87"/>
      <c r="Q9" s="76">
        <f>SUM(Q8:Q8)</f>
        <v>0</v>
      </c>
      <c r="R9" s="77" t="e">
        <f>SUM(#REF!)</f>
        <v>#REF!</v>
      </c>
      <c r="S9" s="76">
        <f>SUM(S8:S8)</f>
        <v>0</v>
      </c>
      <c r="U9" s="10"/>
      <c r="V9" s="10"/>
    </row>
    <row r="10" spans="1:22" s="1" customFormat="1" ht="21.6" thickTop="1">
      <c r="A10" s="35"/>
      <c r="B10" s="35"/>
      <c r="C10" s="35"/>
      <c r="D10" s="35"/>
      <c r="E10" s="35"/>
      <c r="F10" s="35"/>
      <c r="G10" s="35"/>
      <c r="H10" s="35"/>
      <c r="I10" s="42"/>
      <c r="J10" s="32"/>
      <c r="K10" s="42"/>
      <c r="L10" s="32"/>
      <c r="M10" s="42"/>
      <c r="N10" s="32"/>
      <c r="O10" s="42"/>
      <c r="P10" s="32"/>
      <c r="Q10" s="42"/>
      <c r="R10" s="42"/>
      <c r="S10" s="42"/>
      <c r="T10" s="10"/>
      <c r="U10" s="10"/>
      <c r="V10" s="10"/>
    </row>
    <row r="11" spans="1:22" s="1" customFormat="1">
      <c r="A11" s="35"/>
      <c r="B11" s="35"/>
      <c r="C11" s="35"/>
      <c r="D11" s="35"/>
      <c r="E11" s="35"/>
      <c r="F11" s="35"/>
      <c r="G11" s="35"/>
      <c r="H11" s="35"/>
      <c r="I11" s="42"/>
      <c r="J11" s="32"/>
      <c r="K11" s="42"/>
      <c r="L11" s="32"/>
      <c r="M11" s="42"/>
      <c r="N11" s="32"/>
      <c r="O11" s="42"/>
      <c r="P11" s="32"/>
      <c r="Q11" s="42"/>
      <c r="R11" s="42"/>
      <c r="S11" s="42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9"/>
  <sheetViews>
    <sheetView rightToLeft="1" view="pageBreakPreview" zoomScale="80" zoomScaleNormal="100" zoomScaleSheetLayoutView="80" workbookViewId="0">
      <selection activeCell="A4" sqref="A4"/>
    </sheetView>
  </sheetViews>
  <sheetFormatPr defaultColWidth="9.109375" defaultRowHeight="21"/>
  <cols>
    <col min="1" max="1" width="50.88671875" style="35" customWidth="1"/>
    <col min="2" max="2" width="1" style="35" customWidth="1"/>
    <col min="3" max="3" width="25" style="42" bestFit="1" customWidth="1"/>
    <col min="4" max="4" width="0.88671875" style="42" customWidth="1"/>
    <col min="5" max="5" width="25" style="42" bestFit="1" customWidth="1"/>
    <col min="6" max="6" width="0.6640625" style="42" customWidth="1"/>
    <col min="7" max="7" width="23.109375" style="42" bestFit="1" customWidth="1"/>
    <col min="8" max="8" width="0.6640625" style="42" customWidth="1"/>
    <col min="9" max="9" width="23.109375" style="42" bestFit="1" customWidth="1"/>
    <col min="10" max="10" width="0.5546875" style="42" customWidth="1"/>
    <col min="11" max="11" width="17" style="42" bestFit="1" customWidth="1"/>
    <col min="12" max="12" width="0.5546875" style="42" customWidth="1"/>
    <col min="13" max="13" width="23.109375" style="42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60" t="s">
        <v>77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6" ht="25.2">
      <c r="A2" s="260" t="s">
        <v>49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6" ht="25.2">
      <c r="A3" s="260" t="str">
        <f>' سهام'!B3</f>
        <v>برای ماه منتهی به 1403/06/31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6" ht="25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6" ht="25.2">
      <c r="A5" s="261" t="s">
        <v>354</v>
      </c>
      <c r="B5" s="261"/>
      <c r="C5" s="261"/>
      <c r="D5" s="72"/>
      <c r="E5" s="73"/>
      <c r="F5" s="73"/>
      <c r="G5" s="73"/>
      <c r="H5" s="73"/>
      <c r="I5" s="73"/>
      <c r="J5" s="73"/>
      <c r="K5" s="73"/>
      <c r="L5" s="73"/>
      <c r="M5" s="73"/>
    </row>
    <row r="6" spans="1:16" ht="24.75" customHeight="1" thickBot="1">
      <c r="A6" s="82"/>
      <c r="B6" s="83"/>
      <c r="C6" s="309" t="str">
        <f>'درآمد سود سهام'!$I$7</f>
        <v>طی شهریور  ماه</v>
      </c>
      <c r="D6" s="309"/>
      <c r="E6" s="309"/>
      <c r="F6" s="309"/>
      <c r="G6" s="309"/>
      <c r="H6" s="73"/>
      <c r="I6" s="309" t="str">
        <f>'درآمد سود سهام'!$O$7</f>
        <v>از ابتدای سال مالی تا پایان شهریور ماه</v>
      </c>
      <c r="J6" s="309"/>
      <c r="K6" s="309"/>
      <c r="L6" s="309"/>
      <c r="M6" s="309"/>
    </row>
    <row r="7" spans="1:16" ht="46.5" customHeight="1" thickBot="1">
      <c r="A7" s="84" t="s">
        <v>33</v>
      </c>
      <c r="B7" s="85"/>
      <c r="C7" s="74" t="s">
        <v>50</v>
      </c>
      <c r="D7" s="75"/>
      <c r="E7" s="74" t="s">
        <v>35</v>
      </c>
      <c r="F7" s="75"/>
      <c r="G7" s="74" t="s">
        <v>36</v>
      </c>
      <c r="H7" s="73"/>
      <c r="I7" s="74" t="s">
        <v>50</v>
      </c>
      <c r="J7" s="75"/>
      <c r="K7" s="74" t="s">
        <v>35</v>
      </c>
      <c r="L7" s="75"/>
      <c r="M7" s="74" t="s">
        <v>36</v>
      </c>
    </row>
    <row r="8" spans="1:16" ht="24.6">
      <c r="A8" s="84" t="s">
        <v>360</v>
      </c>
      <c r="B8" s="85"/>
      <c r="C8" s="68">
        <v>40116957</v>
      </c>
      <c r="D8" s="68"/>
      <c r="E8" s="68">
        <v>0</v>
      </c>
      <c r="F8" s="68"/>
      <c r="G8" s="68">
        <f>C8+E8</f>
        <v>40116957</v>
      </c>
      <c r="H8" s="68"/>
      <c r="I8" s="68">
        <v>292773895</v>
      </c>
      <c r="J8" s="68"/>
      <c r="K8" s="68">
        <v>0</v>
      </c>
      <c r="L8" s="68"/>
      <c r="M8" s="68">
        <f>I8+K8</f>
        <v>292773895</v>
      </c>
    </row>
    <row r="9" spans="1:16" ht="24.6">
      <c r="A9" s="84" t="s">
        <v>357</v>
      </c>
      <c r="B9" s="85"/>
      <c r="C9" s="68">
        <v>11390742</v>
      </c>
      <c r="D9" s="68"/>
      <c r="E9" s="68">
        <v>0</v>
      </c>
      <c r="F9" s="68"/>
      <c r="G9" s="68">
        <f>C9+E9</f>
        <v>11390742</v>
      </c>
      <c r="H9" s="68"/>
      <c r="I9" s="68">
        <v>104474766</v>
      </c>
      <c r="J9" s="68"/>
      <c r="K9" s="68">
        <v>0</v>
      </c>
      <c r="L9" s="68"/>
      <c r="M9" s="68">
        <f>I9+K9</f>
        <v>104474766</v>
      </c>
    </row>
    <row r="10" spans="1:16" ht="24.6">
      <c r="A10" s="84" t="s">
        <v>358</v>
      </c>
      <c r="B10" s="85"/>
      <c r="C10" s="68">
        <v>4402</v>
      </c>
      <c r="D10" s="68"/>
      <c r="E10" s="68">
        <v>0</v>
      </c>
      <c r="F10" s="68"/>
      <c r="G10" s="68">
        <f>C10+E10</f>
        <v>4402</v>
      </c>
      <c r="H10" s="68"/>
      <c r="I10" s="68">
        <v>13150</v>
      </c>
      <c r="J10" s="68"/>
      <c r="K10" s="68">
        <v>0</v>
      </c>
      <c r="L10" s="68"/>
      <c r="M10" s="68">
        <f>I10+K10</f>
        <v>13150</v>
      </c>
    </row>
    <row r="11" spans="1:16" s="1" customFormat="1" ht="24.6">
      <c r="A11" s="84" t="s">
        <v>359</v>
      </c>
      <c r="B11" s="32"/>
      <c r="C11" s="68">
        <v>1755</v>
      </c>
      <c r="D11" s="68"/>
      <c r="E11" s="68">
        <v>0</v>
      </c>
      <c r="F11" s="68"/>
      <c r="G11" s="68">
        <f>C11+E11</f>
        <v>1755</v>
      </c>
      <c r="H11" s="68"/>
      <c r="I11" s="68">
        <v>5242</v>
      </c>
      <c r="J11" s="68"/>
      <c r="K11" s="68">
        <v>0</v>
      </c>
      <c r="L11" s="68"/>
      <c r="M11" s="68">
        <f>I11+K11</f>
        <v>5242</v>
      </c>
      <c r="O11" s="10"/>
      <c r="P11" s="10"/>
    </row>
    <row r="12" spans="1:16" s="1" customFormat="1" ht="25.2" thickBot="1">
      <c r="A12" s="86" t="s">
        <v>2</v>
      </c>
      <c r="B12" s="83"/>
      <c r="C12" s="76">
        <f>SUM(C8:C11)</f>
        <v>51513856</v>
      </c>
      <c r="D12" s="87"/>
      <c r="E12" s="76">
        <f>SUM(E8:E11)</f>
        <v>0</v>
      </c>
      <c r="F12" s="87"/>
      <c r="G12" s="76">
        <f>SUM(G8:G11)</f>
        <v>51513856</v>
      </c>
      <c r="H12" s="87"/>
      <c r="I12" s="76">
        <f>SUM(I8:I11)</f>
        <v>397267053</v>
      </c>
      <c r="J12" s="87"/>
      <c r="K12" s="76">
        <f>SUM(K8:K11)</f>
        <v>0</v>
      </c>
      <c r="L12" s="77" t="e">
        <f>SUM(#REF!)</f>
        <v>#REF!</v>
      </c>
      <c r="M12" s="76">
        <f>SUM(M8:M11)</f>
        <v>397267053</v>
      </c>
      <c r="O12" s="10"/>
      <c r="P12" s="10"/>
    </row>
    <row r="13" spans="1:16" s="1" customFormat="1" ht="21.6" thickTop="1">
      <c r="A13" s="35"/>
      <c r="B13" s="35"/>
      <c r="C13" s="42"/>
      <c r="D13" s="32"/>
      <c r="E13" s="42"/>
      <c r="F13" s="32"/>
      <c r="G13" s="42"/>
      <c r="H13" s="32"/>
      <c r="I13" s="42"/>
      <c r="J13" s="32"/>
      <c r="K13" s="42"/>
      <c r="L13" s="42"/>
      <c r="M13" s="42"/>
      <c r="N13" s="10"/>
      <c r="O13" s="10"/>
      <c r="P13" s="10"/>
    </row>
    <row r="14" spans="1:16" s="68" customFormat="1"/>
    <row r="15" spans="1:16" s="68" customFormat="1"/>
    <row r="16" spans="1:16" s="68" customFormat="1"/>
    <row r="17" s="68" customFormat="1"/>
    <row r="18" s="68" customFormat="1"/>
    <row r="19" s="68" customFormat="1"/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07"/>
  <sheetViews>
    <sheetView rightToLeft="1" view="pageBreakPreview" topLeftCell="A285" zoomScale="75" zoomScaleNormal="100" zoomScaleSheetLayoutView="75" workbookViewId="0">
      <selection activeCell="S305" sqref="S305"/>
    </sheetView>
  </sheetViews>
  <sheetFormatPr defaultColWidth="9.109375" defaultRowHeight="16.2"/>
  <cols>
    <col min="1" max="1" width="37.88671875" style="11" bestFit="1" customWidth="1"/>
    <col min="2" max="2" width="1.33203125" style="11" customWidth="1"/>
    <col min="3" max="3" width="13.88671875" style="11" bestFit="1" customWidth="1"/>
    <col min="4" max="4" width="0.88671875" style="11" customWidth="1"/>
    <col min="5" max="5" width="30.33203125" style="174" bestFit="1" customWidth="1"/>
    <col min="6" max="6" width="0.5546875" style="174" customWidth="1"/>
    <col min="7" max="7" width="27.44140625" style="174" bestFit="1" customWidth="1"/>
    <col min="8" max="8" width="0.88671875" style="174" customWidth="1"/>
    <col min="9" max="9" width="25.44140625" style="168" bestFit="1" customWidth="1"/>
    <col min="10" max="10" width="0.5546875" style="168" customWidth="1"/>
    <col min="11" max="11" width="15.6640625" style="168" bestFit="1" customWidth="1"/>
    <col min="12" max="12" width="0.44140625" style="168" customWidth="1"/>
    <col min="13" max="13" width="20" style="168" bestFit="1" customWidth="1"/>
    <col min="14" max="14" width="0.44140625" style="168" customWidth="1"/>
    <col min="15" max="15" width="24.5546875" style="168" bestFit="1" customWidth="1"/>
    <col min="16" max="16" width="0.5546875" style="168" customWidth="1"/>
    <col min="17" max="17" width="23.6640625" style="168" bestFit="1" customWidth="1"/>
    <col min="18" max="16384" width="9.109375" style="11"/>
  </cols>
  <sheetData>
    <row r="1" spans="1:17" ht="21.6">
      <c r="A1" s="306" t="s">
        <v>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17" ht="21.6">
      <c r="A2" s="306" t="s">
        <v>49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3" spans="1:17" ht="21.6">
      <c r="A3" s="306" t="str">
        <f>' سهام'!B3</f>
        <v>برای ماه منتهی به 1403/06/31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7" ht="21.6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7" ht="21.6">
      <c r="A5" s="159" t="s">
        <v>353</v>
      </c>
      <c r="B5" s="159"/>
      <c r="C5" s="159"/>
      <c r="D5" s="159"/>
      <c r="E5" s="159"/>
      <c r="F5" s="159"/>
      <c r="G5" s="159"/>
      <c r="H5" s="159"/>
      <c r="I5" s="159"/>
      <c r="J5" s="160"/>
      <c r="K5" s="160"/>
      <c r="L5" s="160"/>
      <c r="M5" s="160"/>
      <c r="N5" s="160"/>
      <c r="O5" s="160"/>
      <c r="P5" s="160"/>
      <c r="Q5" s="160"/>
    </row>
    <row r="6" spans="1:17" ht="22.2" thickBot="1">
      <c r="A6" s="1"/>
      <c r="B6" s="1"/>
      <c r="C6" s="314" t="str">
        <f>'درآمد سود سهام'!$I$7</f>
        <v>طی شهریور  ماه</v>
      </c>
      <c r="D6" s="315"/>
      <c r="E6" s="315"/>
      <c r="F6" s="315"/>
      <c r="G6" s="315"/>
      <c r="H6" s="315"/>
      <c r="I6" s="315"/>
      <c r="J6" s="149"/>
      <c r="K6" s="313" t="str">
        <f>'درآمد سود سهام'!$O$7</f>
        <v>از ابتدای سال مالی تا پایان شهریور ماه</v>
      </c>
      <c r="L6" s="313"/>
      <c r="M6" s="313"/>
      <c r="N6" s="313"/>
      <c r="O6" s="313"/>
      <c r="P6" s="313"/>
      <c r="Q6" s="313"/>
    </row>
    <row r="7" spans="1:17" ht="42.6" thickBot="1">
      <c r="A7" s="161" t="s">
        <v>33</v>
      </c>
      <c r="B7" s="161"/>
      <c r="C7" s="162" t="s">
        <v>3</v>
      </c>
      <c r="D7" s="161"/>
      <c r="E7" s="163" t="s">
        <v>208</v>
      </c>
      <c r="F7" s="156"/>
      <c r="G7" s="164" t="s">
        <v>37</v>
      </c>
      <c r="H7" s="156"/>
      <c r="I7" s="153" t="s">
        <v>207</v>
      </c>
      <c r="J7" s="149"/>
      <c r="K7" s="152" t="s">
        <v>3</v>
      </c>
      <c r="L7" s="148"/>
      <c r="M7" s="153" t="s">
        <v>208</v>
      </c>
      <c r="N7" s="148"/>
      <c r="O7" s="152" t="s">
        <v>37</v>
      </c>
      <c r="P7" s="148"/>
      <c r="Q7" s="153" t="s">
        <v>207</v>
      </c>
    </row>
    <row r="8" spans="1:17" ht="21">
      <c r="A8" s="165" t="s">
        <v>118</v>
      </c>
      <c r="B8" s="166"/>
      <c r="C8" s="28">
        <v>406919</v>
      </c>
      <c r="D8" s="166"/>
      <c r="E8" s="28">
        <v>1387830236</v>
      </c>
      <c r="F8" s="155"/>
      <c r="G8" s="28">
        <v>-1408988838</v>
      </c>
      <c r="H8" s="166"/>
      <c r="I8" s="28">
        <f>G8+E8</f>
        <v>-21158602</v>
      </c>
      <c r="J8" s="28"/>
      <c r="K8" s="155">
        <v>5712466</v>
      </c>
      <c r="L8" s="28"/>
      <c r="M8" s="28">
        <v>19984396919</v>
      </c>
      <c r="N8" s="166"/>
      <c r="O8" s="28">
        <v>-21136752420</v>
      </c>
      <c r="P8" s="28"/>
      <c r="Q8" s="28">
        <f>M8+O8</f>
        <v>-1152355501</v>
      </c>
    </row>
    <row r="9" spans="1:17" ht="21">
      <c r="A9" s="165" t="s">
        <v>192</v>
      </c>
      <c r="B9" s="166"/>
      <c r="C9" s="28">
        <v>0</v>
      </c>
      <c r="D9" s="166"/>
      <c r="E9" s="28">
        <v>0</v>
      </c>
      <c r="F9" s="155"/>
      <c r="G9" s="28">
        <v>0</v>
      </c>
      <c r="H9" s="166"/>
      <c r="I9" s="28">
        <f t="shared" ref="I9:I72" si="0">G9+E9</f>
        <v>0</v>
      </c>
      <c r="J9" s="28"/>
      <c r="K9" s="155">
        <v>2524941</v>
      </c>
      <c r="L9" s="28"/>
      <c r="M9" s="28">
        <v>13701519065</v>
      </c>
      <c r="N9" s="166"/>
      <c r="O9" s="28">
        <v>-14808513847</v>
      </c>
      <c r="P9" s="28"/>
      <c r="Q9" s="28">
        <f t="shared" ref="Q9:Q72" si="1">M9+O9</f>
        <v>-1106994782</v>
      </c>
    </row>
    <row r="10" spans="1:17" ht="21">
      <c r="A10" s="165" t="s">
        <v>267</v>
      </c>
      <c r="B10" s="166"/>
      <c r="C10" s="28">
        <v>1894019</v>
      </c>
      <c r="D10" s="166"/>
      <c r="E10" s="28">
        <v>22467813578</v>
      </c>
      <c r="F10" s="155"/>
      <c r="G10" s="28">
        <v>-20258385556</v>
      </c>
      <c r="H10" s="166"/>
      <c r="I10" s="28">
        <f t="shared" si="0"/>
        <v>2209428022</v>
      </c>
      <c r="J10" s="28"/>
      <c r="K10" s="155">
        <v>3179174</v>
      </c>
      <c r="L10" s="28"/>
      <c r="M10" s="28">
        <v>37883399092</v>
      </c>
      <c r="N10" s="166"/>
      <c r="O10" s="28">
        <v>-34004375164</v>
      </c>
      <c r="P10" s="28"/>
      <c r="Q10" s="28">
        <f t="shared" si="1"/>
        <v>3879023928</v>
      </c>
    </row>
    <row r="11" spans="1:17" ht="21">
      <c r="A11" s="165" t="s">
        <v>134</v>
      </c>
      <c r="B11" s="166"/>
      <c r="C11" s="28">
        <v>310615</v>
      </c>
      <c r="D11" s="166"/>
      <c r="E11" s="28">
        <v>1081919020</v>
      </c>
      <c r="F11" s="155"/>
      <c r="G11" s="28">
        <v>-1153081260</v>
      </c>
      <c r="H11" s="166"/>
      <c r="I11" s="28">
        <f t="shared" si="0"/>
        <v>-71162240</v>
      </c>
      <c r="J11" s="28"/>
      <c r="K11" s="155">
        <v>3481614</v>
      </c>
      <c r="L11" s="28"/>
      <c r="M11" s="28">
        <v>12451332235</v>
      </c>
      <c r="N11" s="166"/>
      <c r="O11" s="28">
        <v>-13347050471</v>
      </c>
      <c r="P11" s="28"/>
      <c r="Q11" s="28">
        <f t="shared" si="1"/>
        <v>-895718236</v>
      </c>
    </row>
    <row r="12" spans="1:17" ht="21">
      <c r="A12" s="165" t="s">
        <v>147</v>
      </c>
      <c r="B12" s="166"/>
      <c r="C12" s="28">
        <v>0</v>
      </c>
      <c r="D12" s="166"/>
      <c r="E12" s="28">
        <v>0</v>
      </c>
      <c r="F12" s="155"/>
      <c r="G12" s="28">
        <v>0</v>
      </c>
      <c r="H12" s="166"/>
      <c r="I12" s="28">
        <f t="shared" si="0"/>
        <v>0</v>
      </c>
      <c r="J12" s="28"/>
      <c r="K12" s="155">
        <v>821397</v>
      </c>
      <c r="L12" s="28"/>
      <c r="M12" s="28">
        <v>10334636922</v>
      </c>
      <c r="N12" s="166"/>
      <c r="O12" s="28">
        <v>-11202512920</v>
      </c>
      <c r="P12" s="28"/>
      <c r="Q12" s="28">
        <f t="shared" si="1"/>
        <v>-867875998</v>
      </c>
    </row>
    <row r="13" spans="1:17" ht="21">
      <c r="A13" s="165" t="s">
        <v>144</v>
      </c>
      <c r="B13" s="166"/>
      <c r="C13" s="28">
        <v>45808</v>
      </c>
      <c r="D13" s="166"/>
      <c r="E13" s="28">
        <v>453549882</v>
      </c>
      <c r="F13" s="155"/>
      <c r="G13" s="28">
        <v>-510452308</v>
      </c>
      <c r="H13" s="166"/>
      <c r="I13" s="28">
        <f t="shared" si="0"/>
        <v>-56902426</v>
      </c>
      <c r="J13" s="28"/>
      <c r="K13" s="155">
        <v>660055</v>
      </c>
      <c r="L13" s="28"/>
      <c r="M13" s="28">
        <v>6912286598</v>
      </c>
      <c r="N13" s="166"/>
      <c r="O13" s="28">
        <v>-7355191212</v>
      </c>
      <c r="P13" s="28"/>
      <c r="Q13" s="28">
        <f t="shared" si="1"/>
        <v>-442904614</v>
      </c>
    </row>
    <row r="14" spans="1:17" ht="21">
      <c r="A14" s="165" t="s">
        <v>252</v>
      </c>
      <c r="B14" s="166"/>
      <c r="C14" s="28">
        <v>31221</v>
      </c>
      <c r="D14" s="166"/>
      <c r="E14" s="28">
        <v>945872701</v>
      </c>
      <c r="F14" s="155"/>
      <c r="G14" s="28">
        <v>-1062956799</v>
      </c>
      <c r="H14" s="166"/>
      <c r="I14" s="28">
        <f t="shared" si="0"/>
        <v>-117084098</v>
      </c>
      <c r="J14" s="28"/>
      <c r="K14" s="155">
        <v>700757</v>
      </c>
      <c r="L14" s="28"/>
      <c r="M14" s="28">
        <v>23445552261</v>
      </c>
      <c r="N14" s="166"/>
      <c r="O14" s="28">
        <v>-23858121733</v>
      </c>
      <c r="P14" s="28"/>
      <c r="Q14" s="28">
        <f t="shared" si="1"/>
        <v>-412569472</v>
      </c>
    </row>
    <row r="15" spans="1:17" ht="21">
      <c r="A15" s="165" t="s">
        <v>280</v>
      </c>
      <c r="B15" s="166"/>
      <c r="C15" s="28">
        <v>136398</v>
      </c>
      <c r="D15" s="166"/>
      <c r="E15" s="28">
        <v>780230064</v>
      </c>
      <c r="F15" s="155"/>
      <c r="G15" s="28">
        <v>-852838657</v>
      </c>
      <c r="H15" s="166"/>
      <c r="I15" s="28">
        <f t="shared" si="0"/>
        <v>-72608593</v>
      </c>
      <c r="J15" s="28"/>
      <c r="K15" s="155">
        <v>2692888</v>
      </c>
      <c r="L15" s="28"/>
      <c r="M15" s="28">
        <v>16236984175</v>
      </c>
      <c r="N15" s="166"/>
      <c r="O15" s="28">
        <v>-16837482842</v>
      </c>
      <c r="P15" s="28"/>
      <c r="Q15" s="28">
        <f t="shared" si="1"/>
        <v>-600498667</v>
      </c>
    </row>
    <row r="16" spans="1:17" ht="21">
      <c r="A16" s="165" t="s">
        <v>160</v>
      </c>
      <c r="B16" s="166"/>
      <c r="C16" s="28">
        <v>96016</v>
      </c>
      <c r="D16" s="166"/>
      <c r="E16" s="28">
        <v>971722364</v>
      </c>
      <c r="F16" s="155"/>
      <c r="G16" s="28">
        <v>-1119566388</v>
      </c>
      <c r="H16" s="166"/>
      <c r="I16" s="28">
        <f t="shared" si="0"/>
        <v>-147844024</v>
      </c>
      <c r="J16" s="28"/>
      <c r="K16" s="155">
        <v>1182173</v>
      </c>
      <c r="L16" s="28"/>
      <c r="M16" s="28">
        <v>13263266460</v>
      </c>
      <c r="N16" s="166"/>
      <c r="O16" s="28">
        <v>-13784381299</v>
      </c>
      <c r="P16" s="28"/>
      <c r="Q16" s="28">
        <f t="shared" si="1"/>
        <v>-521114839</v>
      </c>
    </row>
    <row r="17" spans="1:17" ht="21">
      <c r="A17" s="165" t="s">
        <v>138</v>
      </c>
      <c r="B17" s="166"/>
      <c r="C17" s="28">
        <v>10763</v>
      </c>
      <c r="D17" s="166"/>
      <c r="E17" s="28">
        <v>133576068</v>
      </c>
      <c r="F17" s="155"/>
      <c r="G17" s="28">
        <v>-166796789</v>
      </c>
      <c r="H17" s="166"/>
      <c r="I17" s="28">
        <f t="shared" si="0"/>
        <v>-33220721</v>
      </c>
      <c r="J17" s="28"/>
      <c r="K17" s="155">
        <v>936302</v>
      </c>
      <c r="L17" s="28"/>
      <c r="M17" s="28">
        <v>12409506593</v>
      </c>
      <c r="N17" s="166"/>
      <c r="O17" s="28">
        <v>-14510096340</v>
      </c>
      <c r="P17" s="28"/>
      <c r="Q17" s="28">
        <f t="shared" si="1"/>
        <v>-2100589747</v>
      </c>
    </row>
    <row r="18" spans="1:17" ht="21">
      <c r="A18" s="165" t="s">
        <v>350</v>
      </c>
      <c r="B18" s="166"/>
      <c r="C18" s="28">
        <v>0</v>
      </c>
      <c r="D18" s="166"/>
      <c r="E18" s="28">
        <v>0</v>
      </c>
      <c r="F18" s="155"/>
      <c r="G18" s="28">
        <v>0</v>
      </c>
      <c r="H18" s="166"/>
      <c r="I18" s="28">
        <f t="shared" si="0"/>
        <v>0</v>
      </c>
      <c r="J18" s="28"/>
      <c r="K18" s="155">
        <v>615113</v>
      </c>
      <c r="L18" s="28"/>
      <c r="M18" s="28">
        <v>4977318109</v>
      </c>
      <c r="N18" s="166"/>
      <c r="O18" s="28">
        <v>-5166778508</v>
      </c>
      <c r="P18" s="28"/>
      <c r="Q18" s="28">
        <f t="shared" si="1"/>
        <v>-189460399</v>
      </c>
    </row>
    <row r="19" spans="1:17" ht="21">
      <c r="A19" s="165" t="s">
        <v>288</v>
      </c>
      <c r="B19" s="166"/>
      <c r="C19" s="28">
        <v>0</v>
      </c>
      <c r="D19" s="166"/>
      <c r="E19" s="28">
        <v>0</v>
      </c>
      <c r="F19" s="155"/>
      <c r="G19" s="28">
        <v>0</v>
      </c>
      <c r="H19" s="166"/>
      <c r="I19" s="28">
        <f t="shared" si="0"/>
        <v>0</v>
      </c>
      <c r="J19" s="28"/>
      <c r="K19" s="155">
        <v>3697049</v>
      </c>
      <c r="L19" s="28"/>
      <c r="M19" s="28">
        <v>36481845255</v>
      </c>
      <c r="N19" s="166"/>
      <c r="O19" s="28">
        <v>-35537748575</v>
      </c>
      <c r="P19" s="28"/>
      <c r="Q19" s="28">
        <f t="shared" si="1"/>
        <v>944096680</v>
      </c>
    </row>
    <row r="20" spans="1:17" ht="21">
      <c r="A20" s="165" t="s">
        <v>276</v>
      </c>
      <c r="B20" s="166"/>
      <c r="C20" s="28">
        <v>3276661</v>
      </c>
      <c r="D20" s="166"/>
      <c r="E20" s="28">
        <v>30369981816</v>
      </c>
      <c r="F20" s="155"/>
      <c r="G20" s="28">
        <v>-21725289665</v>
      </c>
      <c r="H20" s="166"/>
      <c r="I20" s="28">
        <f t="shared" si="0"/>
        <v>8644692151</v>
      </c>
      <c r="J20" s="28"/>
      <c r="K20" s="155">
        <v>7510651</v>
      </c>
      <c r="L20" s="28"/>
      <c r="M20" s="28">
        <v>64393541297</v>
      </c>
      <c r="N20" s="166"/>
      <c r="O20" s="28">
        <v>-49797970722</v>
      </c>
      <c r="P20" s="28"/>
      <c r="Q20" s="28">
        <f t="shared" si="1"/>
        <v>14595570575</v>
      </c>
    </row>
    <row r="21" spans="1:17" ht="21">
      <c r="A21" s="165" t="s">
        <v>196</v>
      </c>
      <c r="B21" s="166"/>
      <c r="C21" s="28">
        <v>421680</v>
      </c>
      <c r="D21" s="166"/>
      <c r="E21" s="28">
        <v>3752594386</v>
      </c>
      <c r="F21" s="155"/>
      <c r="G21" s="28">
        <v>-3209882198</v>
      </c>
      <c r="H21" s="166"/>
      <c r="I21" s="28">
        <f t="shared" si="0"/>
        <v>542712188</v>
      </c>
      <c r="J21" s="28"/>
      <c r="K21" s="155">
        <v>7540647</v>
      </c>
      <c r="L21" s="28"/>
      <c r="M21" s="28">
        <v>67783682660</v>
      </c>
      <c r="N21" s="166"/>
      <c r="O21" s="28">
        <v>-55204967885</v>
      </c>
      <c r="P21" s="28"/>
      <c r="Q21" s="28">
        <f t="shared" si="1"/>
        <v>12578714775</v>
      </c>
    </row>
    <row r="22" spans="1:17" ht="21">
      <c r="A22" s="165" t="s">
        <v>200</v>
      </c>
      <c r="B22" s="166"/>
      <c r="C22" s="28">
        <v>3776810</v>
      </c>
      <c r="D22" s="166"/>
      <c r="E22" s="28">
        <v>23987034025</v>
      </c>
      <c r="F22" s="155"/>
      <c r="G22" s="28">
        <v>-18178504503</v>
      </c>
      <c r="H22" s="166"/>
      <c r="I22" s="28">
        <f t="shared" si="0"/>
        <v>5808529522</v>
      </c>
      <c r="J22" s="28"/>
      <c r="K22" s="155">
        <v>11873038</v>
      </c>
      <c r="L22" s="28"/>
      <c r="M22" s="28">
        <v>71073303551</v>
      </c>
      <c r="N22" s="166"/>
      <c r="O22" s="28">
        <v>-57147188962</v>
      </c>
      <c r="P22" s="28"/>
      <c r="Q22" s="28">
        <f t="shared" si="1"/>
        <v>13926114589</v>
      </c>
    </row>
    <row r="23" spans="1:17" ht="21">
      <c r="A23" s="165" t="s">
        <v>151</v>
      </c>
      <c r="B23" s="166"/>
      <c r="C23" s="28">
        <v>59452</v>
      </c>
      <c r="D23" s="166"/>
      <c r="E23" s="28">
        <v>733873834</v>
      </c>
      <c r="F23" s="155"/>
      <c r="G23" s="28">
        <v>-661309536</v>
      </c>
      <c r="H23" s="166"/>
      <c r="I23" s="28">
        <f t="shared" si="0"/>
        <v>72564298</v>
      </c>
      <c r="J23" s="28"/>
      <c r="K23" s="155">
        <v>4996658</v>
      </c>
      <c r="L23" s="28"/>
      <c r="M23" s="28">
        <v>58220015055</v>
      </c>
      <c r="N23" s="166"/>
      <c r="O23" s="28">
        <v>-55579923032</v>
      </c>
      <c r="P23" s="28"/>
      <c r="Q23" s="28">
        <f t="shared" si="1"/>
        <v>2640092023</v>
      </c>
    </row>
    <row r="24" spans="1:17" ht="21">
      <c r="A24" s="165" t="s">
        <v>257</v>
      </c>
      <c r="B24" s="166"/>
      <c r="C24" s="28">
        <v>52029</v>
      </c>
      <c r="D24" s="166"/>
      <c r="E24" s="28">
        <v>710624936</v>
      </c>
      <c r="F24" s="155"/>
      <c r="G24" s="28">
        <v>-619081548</v>
      </c>
      <c r="H24" s="166"/>
      <c r="I24" s="28">
        <f t="shared" si="0"/>
        <v>91543388</v>
      </c>
      <c r="J24" s="28"/>
      <c r="K24" s="155">
        <v>851538</v>
      </c>
      <c r="L24" s="28"/>
      <c r="M24" s="28">
        <v>11027963943</v>
      </c>
      <c r="N24" s="166"/>
      <c r="O24" s="28">
        <v>-10132262048</v>
      </c>
      <c r="P24" s="28"/>
      <c r="Q24" s="28">
        <f t="shared" si="1"/>
        <v>895701895</v>
      </c>
    </row>
    <row r="25" spans="1:17" ht="21">
      <c r="A25" s="165" t="s">
        <v>345</v>
      </c>
      <c r="B25" s="166"/>
      <c r="C25" s="28">
        <v>1020620</v>
      </c>
      <c r="D25" s="166"/>
      <c r="E25" s="28">
        <v>6940193770</v>
      </c>
      <c r="F25" s="155"/>
      <c r="G25" s="28">
        <v>-6310484276</v>
      </c>
      <c r="H25" s="166"/>
      <c r="I25" s="28">
        <f t="shared" si="0"/>
        <v>629709494</v>
      </c>
      <c r="J25" s="28"/>
      <c r="K25" s="155">
        <v>2033058</v>
      </c>
      <c r="L25" s="28"/>
      <c r="M25" s="28">
        <v>13501759951</v>
      </c>
      <c r="N25" s="166"/>
      <c r="O25" s="28">
        <v>-12570379321</v>
      </c>
      <c r="P25" s="28"/>
      <c r="Q25" s="28">
        <f t="shared" si="1"/>
        <v>931380630</v>
      </c>
    </row>
    <row r="26" spans="1:17" ht="21">
      <c r="A26" s="165" t="s">
        <v>93</v>
      </c>
      <c r="B26" s="166"/>
      <c r="C26" s="28">
        <v>0</v>
      </c>
      <c r="D26" s="166"/>
      <c r="E26" s="28">
        <v>0</v>
      </c>
      <c r="F26" s="155"/>
      <c r="G26" s="28">
        <v>0</v>
      </c>
      <c r="H26" s="166"/>
      <c r="I26" s="28">
        <f t="shared" si="0"/>
        <v>0</v>
      </c>
      <c r="J26" s="28"/>
      <c r="K26" s="155">
        <v>285382</v>
      </c>
      <c r="L26" s="28"/>
      <c r="M26" s="28">
        <v>9535983140</v>
      </c>
      <c r="N26" s="166"/>
      <c r="O26" s="28">
        <v>-9809791926</v>
      </c>
      <c r="P26" s="28"/>
      <c r="Q26" s="28">
        <f t="shared" si="1"/>
        <v>-273808786</v>
      </c>
    </row>
    <row r="27" spans="1:17" ht="21">
      <c r="A27" s="165" t="s">
        <v>91</v>
      </c>
      <c r="B27" s="166"/>
      <c r="C27" s="28">
        <v>0</v>
      </c>
      <c r="D27" s="166"/>
      <c r="E27" s="28">
        <v>0</v>
      </c>
      <c r="F27" s="155"/>
      <c r="G27" s="28">
        <v>0</v>
      </c>
      <c r="H27" s="166"/>
      <c r="I27" s="28">
        <f t="shared" si="0"/>
        <v>0</v>
      </c>
      <c r="J27" s="28"/>
      <c r="K27" s="155">
        <v>226851</v>
      </c>
      <c r="L27" s="28"/>
      <c r="M27" s="28">
        <v>9328177397</v>
      </c>
      <c r="N27" s="166"/>
      <c r="O27" s="28">
        <v>-6862002629</v>
      </c>
      <c r="P27" s="28"/>
      <c r="Q27" s="28">
        <f t="shared" si="1"/>
        <v>2466174768</v>
      </c>
    </row>
    <row r="28" spans="1:17" ht="21">
      <c r="A28" s="165" t="s">
        <v>285</v>
      </c>
      <c r="B28" s="166"/>
      <c r="C28" s="28">
        <v>5275109</v>
      </c>
      <c r="D28" s="166"/>
      <c r="E28" s="28">
        <v>12958473527</v>
      </c>
      <c r="F28" s="155"/>
      <c r="G28" s="28">
        <v>-13285386632</v>
      </c>
      <c r="H28" s="166"/>
      <c r="I28" s="28">
        <f t="shared" si="0"/>
        <v>-326913105</v>
      </c>
      <c r="J28" s="28"/>
      <c r="K28" s="155">
        <v>22744950</v>
      </c>
      <c r="L28" s="28"/>
      <c r="M28" s="28">
        <v>56280610453</v>
      </c>
      <c r="N28" s="166"/>
      <c r="O28" s="28">
        <v>-57913276513</v>
      </c>
      <c r="P28" s="28"/>
      <c r="Q28" s="28">
        <f t="shared" si="1"/>
        <v>-1632666060</v>
      </c>
    </row>
    <row r="29" spans="1:17" ht="21">
      <c r="A29" s="165" t="s">
        <v>238</v>
      </c>
      <c r="B29" s="166"/>
      <c r="C29" s="28">
        <v>1569577</v>
      </c>
      <c r="D29" s="166"/>
      <c r="E29" s="28">
        <v>1777452650</v>
      </c>
      <c r="F29" s="155"/>
      <c r="G29" s="28">
        <v>-1686610812</v>
      </c>
      <c r="H29" s="166"/>
      <c r="I29" s="28">
        <f t="shared" si="0"/>
        <v>90841838</v>
      </c>
      <c r="J29" s="28"/>
      <c r="K29" s="155">
        <v>43313919</v>
      </c>
      <c r="L29" s="28"/>
      <c r="M29" s="28">
        <v>49534132917</v>
      </c>
      <c r="N29" s="166"/>
      <c r="O29" s="28">
        <v>-46543574554</v>
      </c>
      <c r="P29" s="28"/>
      <c r="Q29" s="28">
        <f t="shared" si="1"/>
        <v>2990558363</v>
      </c>
    </row>
    <row r="30" spans="1:17" ht="21">
      <c r="A30" s="165" t="s">
        <v>100</v>
      </c>
      <c r="B30" s="166"/>
      <c r="C30" s="28">
        <v>34226</v>
      </c>
      <c r="D30" s="166"/>
      <c r="E30" s="28">
        <v>53974942</v>
      </c>
      <c r="F30" s="155"/>
      <c r="G30" s="28">
        <v>-51986159</v>
      </c>
      <c r="H30" s="166"/>
      <c r="I30" s="28">
        <f t="shared" si="0"/>
        <v>1988783</v>
      </c>
      <c r="J30" s="28"/>
      <c r="K30" s="155">
        <v>6240196</v>
      </c>
      <c r="L30" s="28"/>
      <c r="M30" s="28">
        <v>9630165649</v>
      </c>
      <c r="N30" s="166"/>
      <c r="O30" s="28">
        <v>-9478286121</v>
      </c>
      <c r="P30" s="28"/>
      <c r="Q30" s="28">
        <f t="shared" si="1"/>
        <v>151879528</v>
      </c>
    </row>
    <row r="31" spans="1:17" ht="21">
      <c r="A31" s="165" t="s">
        <v>82</v>
      </c>
      <c r="B31" s="166"/>
      <c r="C31" s="28">
        <v>746535</v>
      </c>
      <c r="D31" s="166"/>
      <c r="E31" s="28">
        <v>7839485226</v>
      </c>
      <c r="F31" s="155"/>
      <c r="G31" s="28">
        <v>-6812414811</v>
      </c>
      <c r="H31" s="166"/>
      <c r="I31" s="28">
        <f t="shared" si="0"/>
        <v>1027070415</v>
      </c>
      <c r="J31" s="28"/>
      <c r="K31" s="155">
        <v>2467089</v>
      </c>
      <c r="L31" s="28"/>
      <c r="M31" s="28">
        <v>23579726274</v>
      </c>
      <c r="N31" s="166"/>
      <c r="O31" s="28">
        <v>-22513122155</v>
      </c>
      <c r="P31" s="28"/>
      <c r="Q31" s="28">
        <f t="shared" si="1"/>
        <v>1066604119</v>
      </c>
    </row>
    <row r="32" spans="1:17" ht="21">
      <c r="A32" s="165" t="s">
        <v>189</v>
      </c>
      <c r="B32" s="166"/>
      <c r="C32" s="28">
        <v>0</v>
      </c>
      <c r="D32" s="166"/>
      <c r="E32" s="28">
        <v>0</v>
      </c>
      <c r="F32" s="155"/>
      <c r="G32" s="28">
        <v>0</v>
      </c>
      <c r="H32" s="166"/>
      <c r="I32" s="28">
        <f t="shared" si="0"/>
        <v>0</v>
      </c>
      <c r="J32" s="28"/>
      <c r="K32" s="155">
        <v>642137</v>
      </c>
      <c r="L32" s="28"/>
      <c r="M32" s="28">
        <v>3557569131</v>
      </c>
      <c r="N32" s="166"/>
      <c r="O32" s="28">
        <v>-3983093616</v>
      </c>
      <c r="P32" s="28"/>
      <c r="Q32" s="28">
        <f t="shared" si="1"/>
        <v>-425524485</v>
      </c>
    </row>
    <row r="33" spans="1:17" ht="21">
      <c r="A33" s="165" t="s">
        <v>124</v>
      </c>
      <c r="B33" s="166"/>
      <c r="C33" s="28">
        <v>538496</v>
      </c>
      <c r="D33" s="166"/>
      <c r="E33" s="28">
        <v>874667064</v>
      </c>
      <c r="F33" s="155"/>
      <c r="G33" s="28">
        <v>-930765656</v>
      </c>
      <c r="H33" s="166"/>
      <c r="I33" s="28">
        <f t="shared" si="0"/>
        <v>-56098592</v>
      </c>
      <c r="J33" s="28"/>
      <c r="K33" s="155">
        <v>3197292</v>
      </c>
      <c r="L33" s="28"/>
      <c r="M33" s="28">
        <v>6916949483</v>
      </c>
      <c r="N33" s="166"/>
      <c r="O33" s="28">
        <v>-7924080586</v>
      </c>
      <c r="P33" s="28"/>
      <c r="Q33" s="28">
        <f t="shared" si="1"/>
        <v>-1007131103</v>
      </c>
    </row>
    <row r="34" spans="1:17" ht="21">
      <c r="A34" s="165" t="s">
        <v>283</v>
      </c>
      <c r="B34" s="166"/>
      <c r="C34" s="28">
        <v>570711</v>
      </c>
      <c r="D34" s="166"/>
      <c r="E34" s="28">
        <v>782173205</v>
      </c>
      <c r="F34" s="155"/>
      <c r="G34" s="28">
        <v>-830549555</v>
      </c>
      <c r="H34" s="166"/>
      <c r="I34" s="28">
        <f t="shared" si="0"/>
        <v>-48376350</v>
      </c>
      <c r="J34" s="28"/>
      <c r="K34" s="155">
        <v>6732413</v>
      </c>
      <c r="L34" s="28"/>
      <c r="M34" s="28">
        <v>8501248766</v>
      </c>
      <c r="N34" s="166"/>
      <c r="O34" s="28">
        <v>-9797607932</v>
      </c>
      <c r="P34" s="28"/>
      <c r="Q34" s="28">
        <f t="shared" si="1"/>
        <v>-1296359166</v>
      </c>
    </row>
    <row r="35" spans="1:17" ht="21">
      <c r="A35" s="165" t="s">
        <v>281</v>
      </c>
      <c r="B35" s="166"/>
      <c r="C35" s="28">
        <v>893283</v>
      </c>
      <c r="D35" s="166"/>
      <c r="E35" s="28">
        <v>33786575224</v>
      </c>
      <c r="F35" s="155"/>
      <c r="G35" s="28">
        <v>-33618467198</v>
      </c>
      <c r="H35" s="166"/>
      <c r="I35" s="28">
        <f t="shared" si="0"/>
        <v>168108026</v>
      </c>
      <c r="J35" s="28"/>
      <c r="K35" s="155">
        <v>1658023</v>
      </c>
      <c r="L35" s="28"/>
      <c r="M35" s="28">
        <v>62668670125</v>
      </c>
      <c r="N35" s="166"/>
      <c r="O35" s="28">
        <v>-62399252914</v>
      </c>
      <c r="P35" s="28"/>
      <c r="Q35" s="28">
        <f t="shared" si="1"/>
        <v>269417211</v>
      </c>
    </row>
    <row r="36" spans="1:17" ht="21">
      <c r="A36" s="165" t="s">
        <v>206</v>
      </c>
      <c r="B36" s="166"/>
      <c r="C36" s="28">
        <v>0</v>
      </c>
      <c r="D36" s="166"/>
      <c r="E36" s="28">
        <v>0</v>
      </c>
      <c r="F36" s="155"/>
      <c r="G36" s="28">
        <v>0</v>
      </c>
      <c r="H36" s="166"/>
      <c r="I36" s="28">
        <f t="shared" si="0"/>
        <v>0</v>
      </c>
      <c r="J36" s="28"/>
      <c r="K36" s="155">
        <v>825677</v>
      </c>
      <c r="L36" s="28"/>
      <c r="M36" s="28">
        <v>1972729328</v>
      </c>
      <c r="N36" s="166"/>
      <c r="O36" s="28">
        <v>-1991994767</v>
      </c>
      <c r="P36" s="28"/>
      <c r="Q36" s="28">
        <f t="shared" si="1"/>
        <v>-19265439</v>
      </c>
    </row>
    <row r="37" spans="1:17" ht="21">
      <c r="A37" s="165" t="s">
        <v>296</v>
      </c>
      <c r="B37" s="166"/>
      <c r="C37" s="28">
        <v>106084</v>
      </c>
      <c r="D37" s="166"/>
      <c r="E37" s="28">
        <v>285904215</v>
      </c>
      <c r="F37" s="155"/>
      <c r="G37" s="28">
        <v>-312351194</v>
      </c>
      <c r="H37" s="166"/>
      <c r="I37" s="28">
        <f t="shared" si="0"/>
        <v>-26446979</v>
      </c>
      <c r="J37" s="28"/>
      <c r="K37" s="155">
        <v>19691753</v>
      </c>
      <c r="L37" s="28"/>
      <c r="M37" s="28">
        <v>54720664765</v>
      </c>
      <c r="N37" s="166"/>
      <c r="O37" s="28">
        <v>-57979926905</v>
      </c>
      <c r="P37" s="28"/>
      <c r="Q37" s="28">
        <f t="shared" si="1"/>
        <v>-3259262140</v>
      </c>
    </row>
    <row r="38" spans="1:17" ht="21">
      <c r="A38" s="165" t="s">
        <v>205</v>
      </c>
      <c r="B38" s="166"/>
      <c r="C38" s="28">
        <v>3641615</v>
      </c>
      <c r="D38" s="166"/>
      <c r="E38" s="28">
        <v>17264410665</v>
      </c>
      <c r="F38" s="155"/>
      <c r="G38" s="28">
        <v>-13874885664</v>
      </c>
      <c r="H38" s="166"/>
      <c r="I38" s="28">
        <f t="shared" si="0"/>
        <v>3389525001</v>
      </c>
      <c r="J38" s="28"/>
      <c r="K38" s="155">
        <v>6082378</v>
      </c>
      <c r="L38" s="28"/>
      <c r="M38" s="28">
        <v>28475447433</v>
      </c>
      <c r="N38" s="166"/>
      <c r="O38" s="28">
        <v>-22779188153</v>
      </c>
      <c r="P38" s="28"/>
      <c r="Q38" s="28">
        <f t="shared" si="1"/>
        <v>5696259280</v>
      </c>
    </row>
    <row r="39" spans="1:17" ht="21">
      <c r="A39" s="165" t="s">
        <v>255</v>
      </c>
      <c r="B39" s="166"/>
      <c r="C39" s="28">
        <v>203101</v>
      </c>
      <c r="D39" s="166"/>
      <c r="E39" s="28">
        <v>733283215</v>
      </c>
      <c r="F39" s="155"/>
      <c r="G39" s="28">
        <v>-731939172</v>
      </c>
      <c r="H39" s="166"/>
      <c r="I39" s="28">
        <f t="shared" si="0"/>
        <v>1344043</v>
      </c>
      <c r="J39" s="28"/>
      <c r="K39" s="155">
        <v>2582474</v>
      </c>
      <c r="L39" s="28"/>
      <c r="M39" s="28">
        <v>8782609765</v>
      </c>
      <c r="N39" s="166"/>
      <c r="O39" s="28">
        <v>-9306767959</v>
      </c>
      <c r="P39" s="28"/>
      <c r="Q39" s="28">
        <f t="shared" si="1"/>
        <v>-524158194</v>
      </c>
    </row>
    <row r="40" spans="1:17" ht="21">
      <c r="A40" s="165" t="s">
        <v>130</v>
      </c>
      <c r="B40" s="166"/>
      <c r="C40" s="28">
        <v>0</v>
      </c>
      <c r="D40" s="166"/>
      <c r="E40" s="28">
        <v>0</v>
      </c>
      <c r="F40" s="155"/>
      <c r="G40" s="28">
        <v>0</v>
      </c>
      <c r="H40" s="166"/>
      <c r="I40" s="28">
        <f t="shared" si="0"/>
        <v>0</v>
      </c>
      <c r="J40" s="28"/>
      <c r="K40" s="155">
        <v>23000</v>
      </c>
      <c r="L40" s="28"/>
      <c r="M40" s="28">
        <v>497730778</v>
      </c>
      <c r="N40" s="166"/>
      <c r="O40" s="28">
        <v>-452690369</v>
      </c>
      <c r="P40" s="28"/>
      <c r="Q40" s="28">
        <f t="shared" si="1"/>
        <v>45040409</v>
      </c>
    </row>
    <row r="41" spans="1:17" ht="21">
      <c r="A41" s="165" t="s">
        <v>193</v>
      </c>
      <c r="B41" s="166"/>
      <c r="C41" s="28">
        <v>0</v>
      </c>
      <c r="D41" s="166"/>
      <c r="E41" s="28">
        <v>0</v>
      </c>
      <c r="F41" s="155"/>
      <c r="G41" s="28">
        <v>0</v>
      </c>
      <c r="H41" s="166"/>
      <c r="I41" s="28">
        <f t="shared" si="0"/>
        <v>0</v>
      </c>
      <c r="J41" s="28"/>
      <c r="K41" s="155">
        <v>455895</v>
      </c>
      <c r="L41" s="28"/>
      <c r="M41" s="28">
        <v>1711754750</v>
      </c>
      <c r="N41" s="166"/>
      <c r="O41" s="28">
        <v>-1848167158</v>
      </c>
      <c r="P41" s="28"/>
      <c r="Q41" s="28">
        <f t="shared" si="1"/>
        <v>-136412408</v>
      </c>
    </row>
    <row r="42" spans="1:17" ht="21">
      <c r="A42" s="165" t="s">
        <v>284</v>
      </c>
      <c r="B42" s="166"/>
      <c r="C42" s="28">
        <v>426094</v>
      </c>
      <c r="D42" s="166"/>
      <c r="E42" s="28">
        <v>673719476</v>
      </c>
      <c r="F42" s="155"/>
      <c r="G42" s="28">
        <v>-704801745</v>
      </c>
      <c r="H42" s="166"/>
      <c r="I42" s="28">
        <f t="shared" si="0"/>
        <v>-31082269</v>
      </c>
      <c r="J42" s="28"/>
      <c r="K42" s="155">
        <v>4786277</v>
      </c>
      <c r="L42" s="28"/>
      <c r="M42" s="28">
        <v>7009541599</v>
      </c>
      <c r="N42" s="166"/>
      <c r="O42" s="28">
        <v>-7916976959</v>
      </c>
      <c r="P42" s="28"/>
      <c r="Q42" s="28">
        <f t="shared" si="1"/>
        <v>-907435360</v>
      </c>
    </row>
    <row r="43" spans="1:17" ht="21">
      <c r="A43" s="165" t="s">
        <v>191</v>
      </c>
      <c r="B43" s="166"/>
      <c r="C43" s="28">
        <v>0</v>
      </c>
      <c r="D43" s="166"/>
      <c r="E43" s="28">
        <v>0</v>
      </c>
      <c r="F43" s="155"/>
      <c r="G43" s="28">
        <v>0</v>
      </c>
      <c r="H43" s="166"/>
      <c r="I43" s="28">
        <f t="shared" si="0"/>
        <v>0</v>
      </c>
      <c r="J43" s="28"/>
      <c r="K43" s="155">
        <v>167741</v>
      </c>
      <c r="L43" s="28"/>
      <c r="M43" s="28">
        <v>1299458972</v>
      </c>
      <c r="N43" s="166"/>
      <c r="O43" s="28">
        <v>-1362927815</v>
      </c>
      <c r="P43" s="28"/>
      <c r="Q43" s="28">
        <f t="shared" si="1"/>
        <v>-63468843</v>
      </c>
    </row>
    <row r="44" spans="1:17" ht="21">
      <c r="A44" s="165" t="s">
        <v>318</v>
      </c>
      <c r="B44" s="166"/>
      <c r="C44" s="28">
        <v>0</v>
      </c>
      <c r="D44" s="166"/>
      <c r="E44" s="28">
        <v>0</v>
      </c>
      <c r="F44" s="155"/>
      <c r="G44" s="28">
        <v>0</v>
      </c>
      <c r="H44" s="166"/>
      <c r="I44" s="28">
        <f t="shared" si="0"/>
        <v>0</v>
      </c>
      <c r="J44" s="28"/>
      <c r="K44" s="155">
        <v>699373</v>
      </c>
      <c r="L44" s="28"/>
      <c r="M44" s="28">
        <v>4067648977</v>
      </c>
      <c r="N44" s="166"/>
      <c r="O44" s="28">
        <v>-5200586988</v>
      </c>
      <c r="P44" s="28"/>
      <c r="Q44" s="28">
        <f t="shared" si="1"/>
        <v>-1132938011</v>
      </c>
    </row>
    <row r="45" spans="1:17" ht="21">
      <c r="A45" s="165" t="s">
        <v>170</v>
      </c>
      <c r="B45" s="166"/>
      <c r="C45" s="28">
        <v>109264</v>
      </c>
      <c r="D45" s="166"/>
      <c r="E45" s="28">
        <v>1225979700</v>
      </c>
      <c r="F45" s="155"/>
      <c r="G45" s="28">
        <v>-1193666533</v>
      </c>
      <c r="H45" s="166"/>
      <c r="I45" s="28">
        <f t="shared" si="0"/>
        <v>32313167</v>
      </c>
      <c r="J45" s="28"/>
      <c r="K45" s="155">
        <v>1196220</v>
      </c>
      <c r="L45" s="28"/>
      <c r="M45" s="28">
        <v>12591217327</v>
      </c>
      <c r="N45" s="166"/>
      <c r="O45" s="28">
        <v>-13068236376</v>
      </c>
      <c r="P45" s="28"/>
      <c r="Q45" s="28">
        <f t="shared" si="1"/>
        <v>-477019049</v>
      </c>
    </row>
    <row r="46" spans="1:17" ht="21">
      <c r="A46" s="165" t="s">
        <v>366</v>
      </c>
      <c r="B46" s="166"/>
      <c r="C46" s="28">
        <v>195524</v>
      </c>
      <c r="D46" s="166"/>
      <c r="E46" s="28">
        <v>729376126</v>
      </c>
      <c r="F46" s="155"/>
      <c r="G46" s="28">
        <v>-1001095481</v>
      </c>
      <c r="H46" s="166"/>
      <c r="I46" s="28">
        <f t="shared" si="0"/>
        <v>-271719355</v>
      </c>
      <c r="J46" s="28"/>
      <c r="K46" s="155">
        <v>408738</v>
      </c>
      <c r="L46" s="28"/>
      <c r="M46" s="28">
        <v>1644675720</v>
      </c>
      <c r="N46" s="166"/>
      <c r="O46" s="28">
        <v>-2092764901</v>
      </c>
      <c r="P46" s="28"/>
      <c r="Q46" s="28">
        <f t="shared" si="1"/>
        <v>-448089181</v>
      </c>
    </row>
    <row r="47" spans="1:17" ht="21">
      <c r="A47" s="165" t="s">
        <v>133</v>
      </c>
      <c r="B47" s="166"/>
      <c r="C47" s="28">
        <v>0</v>
      </c>
      <c r="D47" s="166"/>
      <c r="E47" s="28">
        <v>0</v>
      </c>
      <c r="F47" s="155"/>
      <c r="G47" s="28">
        <v>0</v>
      </c>
      <c r="H47" s="166"/>
      <c r="I47" s="28">
        <f t="shared" si="0"/>
        <v>0</v>
      </c>
      <c r="J47" s="28"/>
      <c r="K47" s="155">
        <v>885748</v>
      </c>
      <c r="L47" s="28"/>
      <c r="M47" s="28">
        <v>4163927455</v>
      </c>
      <c r="N47" s="166"/>
      <c r="O47" s="28">
        <v>-5106771237</v>
      </c>
      <c r="P47" s="28"/>
      <c r="Q47" s="28">
        <f t="shared" si="1"/>
        <v>-942843782</v>
      </c>
    </row>
    <row r="48" spans="1:17" ht="21">
      <c r="A48" s="165" t="s">
        <v>98</v>
      </c>
      <c r="B48" s="166"/>
      <c r="C48" s="28">
        <v>0</v>
      </c>
      <c r="D48" s="166"/>
      <c r="E48" s="28">
        <v>0</v>
      </c>
      <c r="F48" s="155"/>
      <c r="G48" s="28">
        <v>0</v>
      </c>
      <c r="H48" s="166"/>
      <c r="I48" s="28">
        <f t="shared" si="0"/>
        <v>0</v>
      </c>
      <c r="J48" s="28"/>
      <c r="K48" s="155">
        <v>3899362</v>
      </c>
      <c r="L48" s="28"/>
      <c r="M48" s="28">
        <v>6983985686</v>
      </c>
      <c r="N48" s="166"/>
      <c r="O48" s="28">
        <v>-8031405168</v>
      </c>
      <c r="P48" s="28"/>
      <c r="Q48" s="28">
        <f t="shared" si="1"/>
        <v>-1047419482</v>
      </c>
    </row>
    <row r="49" spans="1:17" ht="21">
      <c r="A49" s="165" t="s">
        <v>374</v>
      </c>
      <c r="B49" s="166"/>
      <c r="C49" s="28">
        <v>0</v>
      </c>
      <c r="D49" s="166"/>
      <c r="E49" s="28">
        <v>0</v>
      </c>
      <c r="F49" s="155"/>
      <c r="G49" s="28">
        <v>0</v>
      </c>
      <c r="H49" s="166"/>
      <c r="I49" s="28">
        <f t="shared" si="0"/>
        <v>0</v>
      </c>
      <c r="J49" s="28"/>
      <c r="K49" s="155">
        <v>747760</v>
      </c>
      <c r="L49" s="28"/>
      <c r="M49" s="28">
        <v>7244172414</v>
      </c>
      <c r="N49" s="166"/>
      <c r="O49" s="28">
        <v>-8314558418</v>
      </c>
      <c r="P49" s="28"/>
      <c r="Q49" s="28">
        <f t="shared" si="1"/>
        <v>-1070386004</v>
      </c>
    </row>
    <row r="50" spans="1:17" ht="21">
      <c r="A50" s="165" t="s">
        <v>228</v>
      </c>
      <c r="B50" s="166"/>
      <c r="C50" s="28">
        <v>3112504</v>
      </c>
      <c r="D50" s="166"/>
      <c r="E50" s="28">
        <v>21534651438</v>
      </c>
      <c r="F50" s="155"/>
      <c r="G50" s="28">
        <v>-26762966800</v>
      </c>
      <c r="H50" s="166"/>
      <c r="I50" s="28">
        <f t="shared" si="0"/>
        <v>-5228315362</v>
      </c>
      <c r="J50" s="28"/>
      <c r="K50" s="155">
        <v>6351263</v>
      </c>
      <c r="L50" s="28"/>
      <c r="M50" s="28">
        <v>42841561607</v>
      </c>
      <c r="N50" s="166"/>
      <c r="O50" s="28">
        <v>-54611541325</v>
      </c>
      <c r="P50" s="28"/>
      <c r="Q50" s="28">
        <f t="shared" si="1"/>
        <v>-11769979718</v>
      </c>
    </row>
    <row r="51" spans="1:17" ht="21">
      <c r="A51" s="165" t="s">
        <v>279</v>
      </c>
      <c r="B51" s="166"/>
      <c r="C51" s="28">
        <v>64427</v>
      </c>
      <c r="D51" s="166"/>
      <c r="E51" s="28">
        <v>748923882</v>
      </c>
      <c r="F51" s="155"/>
      <c r="G51" s="28">
        <v>-787737010</v>
      </c>
      <c r="H51" s="166"/>
      <c r="I51" s="28">
        <f t="shared" si="0"/>
        <v>-38813128</v>
      </c>
      <c r="J51" s="28"/>
      <c r="K51" s="155">
        <v>819151</v>
      </c>
      <c r="L51" s="28"/>
      <c r="M51" s="28">
        <v>9791822687</v>
      </c>
      <c r="N51" s="166"/>
      <c r="O51" s="28">
        <v>-10015607736</v>
      </c>
      <c r="P51" s="28"/>
      <c r="Q51" s="28">
        <f t="shared" si="1"/>
        <v>-223785049</v>
      </c>
    </row>
    <row r="52" spans="1:17" ht="21">
      <c r="A52" s="165" t="s">
        <v>97</v>
      </c>
      <c r="B52" s="166"/>
      <c r="C52" s="28">
        <v>0</v>
      </c>
      <c r="D52" s="166"/>
      <c r="E52" s="28">
        <v>0</v>
      </c>
      <c r="F52" s="155"/>
      <c r="G52" s="28">
        <v>0</v>
      </c>
      <c r="H52" s="166"/>
      <c r="I52" s="28">
        <f t="shared" si="0"/>
        <v>0</v>
      </c>
      <c r="J52" s="28"/>
      <c r="K52" s="155">
        <v>580617</v>
      </c>
      <c r="L52" s="28"/>
      <c r="M52" s="28">
        <v>4119153155</v>
      </c>
      <c r="N52" s="166"/>
      <c r="O52" s="28">
        <v>-5309893430</v>
      </c>
      <c r="P52" s="28"/>
      <c r="Q52" s="28">
        <f t="shared" si="1"/>
        <v>-1190740275</v>
      </c>
    </row>
    <row r="53" spans="1:17" ht="21">
      <c r="A53" s="165" t="s">
        <v>377</v>
      </c>
      <c r="B53" s="166"/>
      <c r="C53" s="28">
        <v>305458</v>
      </c>
      <c r="D53" s="166"/>
      <c r="E53" s="28">
        <v>654648982</v>
      </c>
      <c r="F53" s="155"/>
      <c r="G53" s="28">
        <v>-684428485</v>
      </c>
      <c r="H53" s="166"/>
      <c r="I53" s="28">
        <f t="shared" si="0"/>
        <v>-29779503</v>
      </c>
      <c r="J53" s="28"/>
      <c r="K53" s="155">
        <v>3333528</v>
      </c>
      <c r="L53" s="28"/>
      <c r="M53" s="28">
        <v>6530197454</v>
      </c>
      <c r="N53" s="166"/>
      <c r="O53" s="28">
        <v>-7469313353</v>
      </c>
      <c r="P53" s="28"/>
      <c r="Q53" s="28">
        <f t="shared" si="1"/>
        <v>-939115899</v>
      </c>
    </row>
    <row r="54" spans="1:17" ht="21">
      <c r="A54" s="165" t="s">
        <v>225</v>
      </c>
      <c r="B54" s="166"/>
      <c r="C54" s="28">
        <v>0</v>
      </c>
      <c r="D54" s="166"/>
      <c r="E54" s="28">
        <v>0</v>
      </c>
      <c r="F54" s="155"/>
      <c r="G54" s="28">
        <v>0</v>
      </c>
      <c r="H54" s="166"/>
      <c r="I54" s="28">
        <f t="shared" si="0"/>
        <v>0</v>
      </c>
      <c r="J54" s="28"/>
      <c r="K54" s="155">
        <v>2673689</v>
      </c>
      <c r="L54" s="28"/>
      <c r="M54" s="28">
        <v>5237798578</v>
      </c>
      <c r="N54" s="166"/>
      <c r="O54" s="28">
        <v>-6192628684</v>
      </c>
      <c r="P54" s="28"/>
      <c r="Q54" s="28">
        <f t="shared" si="1"/>
        <v>-954830106</v>
      </c>
    </row>
    <row r="55" spans="1:17" ht="21">
      <c r="A55" s="165" t="s">
        <v>270</v>
      </c>
      <c r="B55" s="166"/>
      <c r="C55" s="28">
        <v>28707</v>
      </c>
      <c r="D55" s="166"/>
      <c r="E55" s="28">
        <v>1230675529</v>
      </c>
      <c r="F55" s="155"/>
      <c r="G55" s="28">
        <v>-1155004856</v>
      </c>
      <c r="H55" s="166"/>
      <c r="I55" s="28">
        <f t="shared" si="0"/>
        <v>75670673</v>
      </c>
      <c r="J55" s="28"/>
      <c r="K55" s="155">
        <v>120414</v>
      </c>
      <c r="L55" s="28"/>
      <c r="M55" s="28">
        <v>4748768222</v>
      </c>
      <c r="N55" s="166"/>
      <c r="O55" s="28">
        <v>-4844767987</v>
      </c>
      <c r="P55" s="28"/>
      <c r="Q55" s="28">
        <f t="shared" si="1"/>
        <v>-95999765</v>
      </c>
    </row>
    <row r="56" spans="1:17" ht="21">
      <c r="A56" s="165" t="s">
        <v>180</v>
      </c>
      <c r="B56" s="166"/>
      <c r="C56" s="28">
        <v>330869</v>
      </c>
      <c r="D56" s="166"/>
      <c r="E56" s="28">
        <v>806134721</v>
      </c>
      <c r="F56" s="155"/>
      <c r="G56" s="28">
        <v>-818632920</v>
      </c>
      <c r="H56" s="166"/>
      <c r="I56" s="28">
        <f t="shared" si="0"/>
        <v>-12498199</v>
      </c>
      <c r="J56" s="28"/>
      <c r="K56" s="155">
        <v>3102135</v>
      </c>
      <c r="L56" s="28"/>
      <c r="M56" s="28">
        <v>7157755886</v>
      </c>
      <c r="N56" s="166"/>
      <c r="O56" s="28">
        <v>-7675272792</v>
      </c>
      <c r="P56" s="28"/>
      <c r="Q56" s="28">
        <f t="shared" si="1"/>
        <v>-517516906</v>
      </c>
    </row>
    <row r="57" spans="1:17" ht="21">
      <c r="A57" s="165" t="s">
        <v>251</v>
      </c>
      <c r="B57" s="166"/>
      <c r="C57" s="28">
        <v>0</v>
      </c>
      <c r="D57" s="166"/>
      <c r="E57" s="28">
        <v>0</v>
      </c>
      <c r="F57" s="155"/>
      <c r="G57" s="28">
        <v>0</v>
      </c>
      <c r="H57" s="166"/>
      <c r="I57" s="28">
        <f t="shared" si="0"/>
        <v>0</v>
      </c>
      <c r="J57" s="28"/>
      <c r="K57" s="155">
        <v>1136785</v>
      </c>
      <c r="L57" s="28"/>
      <c r="M57" s="28">
        <v>2145098987</v>
      </c>
      <c r="N57" s="166"/>
      <c r="O57" s="28">
        <v>-2326713507</v>
      </c>
      <c r="P57" s="28"/>
      <c r="Q57" s="28">
        <f t="shared" si="1"/>
        <v>-181614520</v>
      </c>
    </row>
    <row r="58" spans="1:17" ht="21">
      <c r="A58" s="165" t="s">
        <v>316</v>
      </c>
      <c r="B58" s="166"/>
      <c r="C58" s="28">
        <v>168991</v>
      </c>
      <c r="D58" s="166"/>
      <c r="E58" s="28">
        <v>1017096471</v>
      </c>
      <c r="F58" s="155"/>
      <c r="G58" s="28">
        <v>-779452736</v>
      </c>
      <c r="H58" s="166"/>
      <c r="I58" s="28">
        <f t="shared" si="0"/>
        <v>237643735</v>
      </c>
      <c r="J58" s="28"/>
      <c r="K58" s="155">
        <v>1247961</v>
      </c>
      <c r="L58" s="28"/>
      <c r="M58" s="28">
        <v>6332342686</v>
      </c>
      <c r="N58" s="166"/>
      <c r="O58" s="28">
        <v>-5756085334</v>
      </c>
      <c r="P58" s="28"/>
      <c r="Q58" s="28">
        <f t="shared" si="1"/>
        <v>576257352</v>
      </c>
    </row>
    <row r="59" spans="1:17" ht="21">
      <c r="A59" s="165" t="s">
        <v>104</v>
      </c>
      <c r="B59" s="166"/>
      <c r="C59" s="28">
        <v>413898</v>
      </c>
      <c r="D59" s="166"/>
      <c r="E59" s="28">
        <v>4013384970</v>
      </c>
      <c r="F59" s="155"/>
      <c r="G59" s="28">
        <v>-4028173673</v>
      </c>
      <c r="H59" s="166"/>
      <c r="I59" s="28">
        <f t="shared" si="0"/>
        <v>-14788703</v>
      </c>
      <c r="J59" s="28"/>
      <c r="K59" s="155">
        <v>687584</v>
      </c>
      <c r="L59" s="28"/>
      <c r="M59" s="28">
        <v>6451245190</v>
      </c>
      <c r="N59" s="166"/>
      <c r="O59" s="28">
        <v>-6808602022</v>
      </c>
      <c r="P59" s="28"/>
      <c r="Q59" s="28">
        <f t="shared" si="1"/>
        <v>-357356832</v>
      </c>
    </row>
    <row r="60" spans="1:17" ht="21">
      <c r="A60" s="165" t="s">
        <v>197</v>
      </c>
      <c r="B60" s="166"/>
      <c r="C60" s="28">
        <v>0</v>
      </c>
      <c r="D60" s="166"/>
      <c r="E60" s="28">
        <v>0</v>
      </c>
      <c r="F60" s="155"/>
      <c r="G60" s="28">
        <v>0</v>
      </c>
      <c r="H60" s="166"/>
      <c r="I60" s="28">
        <f t="shared" si="0"/>
        <v>0</v>
      </c>
      <c r="J60" s="28"/>
      <c r="K60" s="155">
        <v>634878</v>
      </c>
      <c r="L60" s="28"/>
      <c r="M60" s="28">
        <v>2976382050</v>
      </c>
      <c r="N60" s="166"/>
      <c r="O60" s="28">
        <v>-3389009557</v>
      </c>
      <c r="P60" s="28"/>
      <c r="Q60" s="28">
        <f t="shared" si="1"/>
        <v>-412627507</v>
      </c>
    </row>
    <row r="61" spans="1:17" ht="21">
      <c r="A61" s="165" t="s">
        <v>298</v>
      </c>
      <c r="B61" s="166"/>
      <c r="C61" s="28">
        <v>0</v>
      </c>
      <c r="D61" s="166"/>
      <c r="E61" s="28">
        <v>0</v>
      </c>
      <c r="F61" s="155"/>
      <c r="G61" s="28">
        <v>0</v>
      </c>
      <c r="H61" s="166"/>
      <c r="I61" s="28">
        <f t="shared" si="0"/>
        <v>0</v>
      </c>
      <c r="J61" s="28"/>
      <c r="K61" s="155">
        <v>3215033</v>
      </c>
      <c r="L61" s="28"/>
      <c r="M61" s="28">
        <v>3283576479</v>
      </c>
      <c r="N61" s="166"/>
      <c r="O61" s="28">
        <v>-3403637286</v>
      </c>
      <c r="P61" s="28"/>
      <c r="Q61" s="28">
        <f t="shared" si="1"/>
        <v>-120060807</v>
      </c>
    </row>
    <row r="62" spans="1:17" ht="21">
      <c r="A62" s="165" t="s">
        <v>86</v>
      </c>
      <c r="B62" s="166"/>
      <c r="C62" s="28">
        <v>937328</v>
      </c>
      <c r="D62" s="166"/>
      <c r="E62" s="28">
        <v>2974640750</v>
      </c>
      <c r="F62" s="155"/>
      <c r="G62" s="28">
        <v>-2570700728</v>
      </c>
      <c r="H62" s="166"/>
      <c r="I62" s="28">
        <f t="shared" si="0"/>
        <v>403940022</v>
      </c>
      <c r="J62" s="28"/>
      <c r="K62" s="155">
        <v>3341223</v>
      </c>
      <c r="L62" s="28"/>
      <c r="M62" s="28">
        <v>9055490587</v>
      </c>
      <c r="N62" s="166"/>
      <c r="O62" s="28">
        <v>-9163584572</v>
      </c>
      <c r="P62" s="28"/>
      <c r="Q62" s="28">
        <f t="shared" si="1"/>
        <v>-108093985</v>
      </c>
    </row>
    <row r="63" spans="1:17" ht="21">
      <c r="A63" s="165" t="s">
        <v>297</v>
      </c>
      <c r="B63" s="166"/>
      <c r="C63" s="28">
        <v>376000</v>
      </c>
      <c r="D63" s="166"/>
      <c r="E63" s="28">
        <v>9877000150</v>
      </c>
      <c r="F63" s="155"/>
      <c r="G63" s="28">
        <v>-11747364807</v>
      </c>
      <c r="H63" s="166"/>
      <c r="I63" s="28">
        <f t="shared" si="0"/>
        <v>-1870364657</v>
      </c>
      <c r="J63" s="28"/>
      <c r="K63" s="155">
        <v>622824</v>
      </c>
      <c r="L63" s="28"/>
      <c r="M63" s="28">
        <v>17104117754</v>
      </c>
      <c r="N63" s="166"/>
      <c r="O63" s="28">
        <v>-19458884941</v>
      </c>
      <c r="P63" s="28"/>
      <c r="Q63" s="28">
        <f t="shared" si="1"/>
        <v>-2354767187</v>
      </c>
    </row>
    <row r="64" spans="1:17" ht="21">
      <c r="A64" s="165" t="s">
        <v>199</v>
      </c>
      <c r="B64" s="166"/>
      <c r="C64" s="28">
        <v>0</v>
      </c>
      <c r="D64" s="166"/>
      <c r="E64" s="28">
        <v>0</v>
      </c>
      <c r="F64" s="155"/>
      <c r="G64" s="28">
        <v>0</v>
      </c>
      <c r="H64" s="166"/>
      <c r="I64" s="28">
        <f t="shared" si="0"/>
        <v>0</v>
      </c>
      <c r="J64" s="28"/>
      <c r="K64" s="155">
        <v>904539</v>
      </c>
      <c r="L64" s="28"/>
      <c r="M64" s="28">
        <v>1476755685</v>
      </c>
      <c r="N64" s="166"/>
      <c r="O64" s="28">
        <v>-1627007744</v>
      </c>
      <c r="P64" s="28"/>
      <c r="Q64" s="28">
        <f t="shared" si="1"/>
        <v>-150252059</v>
      </c>
    </row>
    <row r="65" spans="1:17" ht="21">
      <c r="A65" s="165" t="s">
        <v>376</v>
      </c>
      <c r="B65" s="166"/>
      <c r="C65" s="28">
        <v>295273</v>
      </c>
      <c r="D65" s="166"/>
      <c r="E65" s="28">
        <v>1616961153</v>
      </c>
      <c r="F65" s="155"/>
      <c r="G65" s="28">
        <v>-1604487487</v>
      </c>
      <c r="H65" s="166"/>
      <c r="I65" s="28">
        <f t="shared" si="0"/>
        <v>12473666</v>
      </c>
      <c r="J65" s="28"/>
      <c r="K65" s="155">
        <v>1097075</v>
      </c>
      <c r="L65" s="28"/>
      <c r="M65" s="28">
        <v>5907441206</v>
      </c>
      <c r="N65" s="166"/>
      <c r="O65" s="28">
        <v>-5961408962</v>
      </c>
      <c r="P65" s="28"/>
      <c r="Q65" s="28">
        <f t="shared" si="1"/>
        <v>-53967756</v>
      </c>
    </row>
    <row r="66" spans="1:17" ht="21">
      <c r="A66" s="165" t="s">
        <v>247</v>
      </c>
      <c r="B66" s="166"/>
      <c r="C66" s="28">
        <v>606539</v>
      </c>
      <c r="D66" s="166"/>
      <c r="E66" s="28">
        <v>2956761062</v>
      </c>
      <c r="F66" s="155"/>
      <c r="G66" s="28">
        <v>-2993593468</v>
      </c>
      <c r="H66" s="166"/>
      <c r="I66" s="28">
        <f t="shared" si="0"/>
        <v>-36832406</v>
      </c>
      <c r="J66" s="28"/>
      <c r="K66" s="155">
        <v>2325628</v>
      </c>
      <c r="L66" s="28"/>
      <c r="M66" s="28">
        <v>10740384851</v>
      </c>
      <c r="N66" s="166"/>
      <c r="O66" s="28">
        <v>-11640276122</v>
      </c>
      <c r="P66" s="28"/>
      <c r="Q66" s="28">
        <f t="shared" si="1"/>
        <v>-899891271</v>
      </c>
    </row>
    <row r="67" spans="1:17" ht="21">
      <c r="A67" s="165" t="s">
        <v>194</v>
      </c>
      <c r="B67" s="166"/>
      <c r="C67" s="28">
        <v>92023</v>
      </c>
      <c r="D67" s="166"/>
      <c r="E67" s="28">
        <v>2504443368</v>
      </c>
      <c r="F67" s="155"/>
      <c r="G67" s="28">
        <v>-2812870493</v>
      </c>
      <c r="H67" s="166"/>
      <c r="I67" s="28">
        <f t="shared" si="0"/>
        <v>-308427125</v>
      </c>
      <c r="J67" s="28"/>
      <c r="K67" s="155">
        <v>119674</v>
      </c>
      <c r="L67" s="28"/>
      <c r="M67" s="28">
        <v>3361516877</v>
      </c>
      <c r="N67" s="166"/>
      <c r="O67" s="28">
        <v>-3658079649</v>
      </c>
      <c r="P67" s="28"/>
      <c r="Q67" s="28">
        <f t="shared" si="1"/>
        <v>-296562772</v>
      </c>
    </row>
    <row r="68" spans="1:17" ht="21">
      <c r="A68" s="165" t="s">
        <v>201</v>
      </c>
      <c r="B68" s="166"/>
      <c r="C68" s="28">
        <v>0</v>
      </c>
      <c r="D68" s="166"/>
      <c r="E68" s="28">
        <v>0</v>
      </c>
      <c r="F68" s="155"/>
      <c r="G68" s="28">
        <v>0</v>
      </c>
      <c r="H68" s="166"/>
      <c r="I68" s="28">
        <f t="shared" si="0"/>
        <v>0</v>
      </c>
      <c r="J68" s="28"/>
      <c r="K68" s="155">
        <v>14138</v>
      </c>
      <c r="L68" s="28"/>
      <c r="M68" s="28">
        <v>1897641488</v>
      </c>
      <c r="N68" s="166"/>
      <c r="O68" s="28">
        <v>-1903738438</v>
      </c>
      <c r="P68" s="28"/>
      <c r="Q68" s="28">
        <f t="shared" si="1"/>
        <v>-6096950</v>
      </c>
    </row>
    <row r="69" spans="1:17" ht="21">
      <c r="A69" s="165" t="s">
        <v>334</v>
      </c>
      <c r="B69" s="166"/>
      <c r="C69" s="28">
        <v>54589</v>
      </c>
      <c r="D69" s="166"/>
      <c r="E69" s="28">
        <v>806506538</v>
      </c>
      <c r="F69" s="155"/>
      <c r="G69" s="28">
        <v>-877994684</v>
      </c>
      <c r="H69" s="166"/>
      <c r="I69" s="28">
        <f t="shared" si="0"/>
        <v>-71488146</v>
      </c>
      <c r="J69" s="28"/>
      <c r="K69" s="155">
        <v>540963</v>
      </c>
      <c r="L69" s="28"/>
      <c r="M69" s="28">
        <v>7734468473</v>
      </c>
      <c r="N69" s="166"/>
      <c r="O69" s="28">
        <v>-8700702292</v>
      </c>
      <c r="P69" s="28"/>
      <c r="Q69" s="28">
        <f t="shared" si="1"/>
        <v>-966233819</v>
      </c>
    </row>
    <row r="70" spans="1:17" ht="21">
      <c r="A70" s="165" t="s">
        <v>307</v>
      </c>
      <c r="B70" s="166"/>
      <c r="C70" s="28">
        <v>0</v>
      </c>
      <c r="D70" s="166"/>
      <c r="E70" s="28">
        <v>0</v>
      </c>
      <c r="F70" s="155"/>
      <c r="G70" s="28">
        <v>0</v>
      </c>
      <c r="H70" s="166"/>
      <c r="I70" s="28">
        <f t="shared" si="0"/>
        <v>0</v>
      </c>
      <c r="J70" s="28"/>
      <c r="K70" s="155">
        <v>12512</v>
      </c>
      <c r="L70" s="28"/>
      <c r="M70" s="28">
        <v>116767465</v>
      </c>
      <c r="N70" s="166"/>
      <c r="O70" s="28">
        <v>-133081824</v>
      </c>
      <c r="P70" s="28"/>
      <c r="Q70" s="28">
        <f t="shared" si="1"/>
        <v>-16314359</v>
      </c>
    </row>
    <row r="71" spans="1:17" ht="21">
      <c r="A71" s="165" t="s">
        <v>89</v>
      </c>
      <c r="B71" s="166"/>
      <c r="C71" s="28">
        <v>0</v>
      </c>
      <c r="D71" s="166"/>
      <c r="E71" s="28">
        <v>0</v>
      </c>
      <c r="F71" s="155"/>
      <c r="G71" s="28">
        <v>0</v>
      </c>
      <c r="H71" s="166"/>
      <c r="I71" s="28">
        <f t="shared" si="0"/>
        <v>0</v>
      </c>
      <c r="J71" s="28"/>
      <c r="K71" s="155">
        <v>249450</v>
      </c>
      <c r="L71" s="28"/>
      <c r="M71" s="28">
        <v>2176074381</v>
      </c>
      <c r="N71" s="166"/>
      <c r="O71" s="28">
        <v>-2212680022</v>
      </c>
      <c r="P71" s="28"/>
      <c r="Q71" s="28">
        <f t="shared" si="1"/>
        <v>-36605641</v>
      </c>
    </row>
    <row r="72" spans="1:17" ht="21">
      <c r="A72" s="165" t="s">
        <v>217</v>
      </c>
      <c r="B72" s="166"/>
      <c r="C72" s="28">
        <v>180834</v>
      </c>
      <c r="D72" s="166"/>
      <c r="E72" s="28">
        <v>972850502</v>
      </c>
      <c r="F72" s="155"/>
      <c r="G72" s="28">
        <v>-745636357</v>
      </c>
      <c r="H72" s="166"/>
      <c r="I72" s="28">
        <f t="shared" si="0"/>
        <v>227214145</v>
      </c>
      <c r="J72" s="28"/>
      <c r="K72" s="155">
        <v>2015952</v>
      </c>
      <c r="L72" s="28"/>
      <c r="M72" s="28">
        <v>9462469178</v>
      </c>
      <c r="N72" s="166"/>
      <c r="O72" s="28">
        <v>-8312414166</v>
      </c>
      <c r="P72" s="28"/>
      <c r="Q72" s="28">
        <f t="shared" si="1"/>
        <v>1150055012</v>
      </c>
    </row>
    <row r="73" spans="1:17" ht="21">
      <c r="A73" s="165" t="s">
        <v>155</v>
      </c>
      <c r="B73" s="166"/>
      <c r="C73" s="28">
        <v>0</v>
      </c>
      <c r="D73" s="166"/>
      <c r="E73" s="28">
        <v>0</v>
      </c>
      <c r="F73" s="155"/>
      <c r="G73" s="28">
        <v>0</v>
      </c>
      <c r="H73" s="166"/>
      <c r="I73" s="28">
        <f t="shared" ref="I73:I136" si="2">G73+E73</f>
        <v>0</v>
      </c>
      <c r="J73" s="28"/>
      <c r="K73" s="155">
        <v>1932758</v>
      </c>
      <c r="L73" s="28"/>
      <c r="M73" s="28">
        <v>13660304790</v>
      </c>
      <c r="N73" s="166"/>
      <c r="O73" s="28">
        <v>-15581403107</v>
      </c>
      <c r="P73" s="28"/>
      <c r="Q73" s="28">
        <f t="shared" ref="Q73:Q136" si="3">M73+O73</f>
        <v>-1921098317</v>
      </c>
    </row>
    <row r="74" spans="1:17" ht="21">
      <c r="A74" s="165" t="s">
        <v>362</v>
      </c>
      <c r="B74" s="166"/>
      <c r="C74" s="28">
        <v>0</v>
      </c>
      <c r="D74" s="166"/>
      <c r="E74" s="28">
        <v>0</v>
      </c>
      <c r="F74" s="155"/>
      <c r="G74" s="28">
        <v>0</v>
      </c>
      <c r="H74" s="166"/>
      <c r="I74" s="28">
        <f t="shared" si="2"/>
        <v>0</v>
      </c>
      <c r="J74" s="28"/>
      <c r="K74" s="155">
        <v>22835</v>
      </c>
      <c r="L74" s="28"/>
      <c r="M74" s="28">
        <v>876817533</v>
      </c>
      <c r="N74" s="166"/>
      <c r="O74" s="28">
        <v>-759739939</v>
      </c>
      <c r="P74" s="28"/>
      <c r="Q74" s="28">
        <f t="shared" si="3"/>
        <v>117077594</v>
      </c>
    </row>
    <row r="75" spans="1:17" ht="21">
      <c r="A75" s="165" t="s">
        <v>186</v>
      </c>
      <c r="B75" s="166"/>
      <c r="C75" s="28">
        <v>0</v>
      </c>
      <c r="D75" s="166"/>
      <c r="E75" s="28">
        <v>0</v>
      </c>
      <c r="F75" s="155"/>
      <c r="G75" s="28">
        <v>0</v>
      </c>
      <c r="H75" s="166"/>
      <c r="I75" s="28">
        <f t="shared" si="2"/>
        <v>0</v>
      </c>
      <c r="J75" s="28"/>
      <c r="K75" s="155">
        <v>1025456</v>
      </c>
      <c r="L75" s="28"/>
      <c r="M75" s="28">
        <v>2128177418</v>
      </c>
      <c r="N75" s="166"/>
      <c r="O75" s="28">
        <v>-2449508952</v>
      </c>
      <c r="P75" s="28"/>
      <c r="Q75" s="28">
        <f t="shared" si="3"/>
        <v>-321331534</v>
      </c>
    </row>
    <row r="76" spans="1:17" ht="21">
      <c r="A76" s="165" t="s">
        <v>119</v>
      </c>
      <c r="B76" s="166"/>
      <c r="C76" s="28">
        <v>2616394</v>
      </c>
      <c r="D76" s="166"/>
      <c r="E76" s="28">
        <v>65059049847</v>
      </c>
      <c r="F76" s="155"/>
      <c r="G76" s="28">
        <v>-58412568714</v>
      </c>
      <c r="H76" s="166"/>
      <c r="I76" s="28">
        <f t="shared" si="2"/>
        <v>6646481133</v>
      </c>
      <c r="J76" s="28"/>
      <c r="K76" s="155">
        <v>2670144</v>
      </c>
      <c r="L76" s="28"/>
      <c r="M76" s="28">
        <v>66371341980</v>
      </c>
      <c r="N76" s="166"/>
      <c r="O76" s="28">
        <v>-59611019907</v>
      </c>
      <c r="P76" s="28"/>
      <c r="Q76" s="28">
        <f t="shared" si="3"/>
        <v>6760322073</v>
      </c>
    </row>
    <row r="77" spans="1:17" ht="21">
      <c r="A77" s="165" t="s">
        <v>324</v>
      </c>
      <c r="B77" s="166"/>
      <c r="C77" s="28">
        <v>377494</v>
      </c>
      <c r="D77" s="166"/>
      <c r="E77" s="28">
        <v>817486955</v>
      </c>
      <c r="F77" s="155"/>
      <c r="G77" s="28">
        <v>-826762800</v>
      </c>
      <c r="H77" s="166"/>
      <c r="I77" s="28">
        <f t="shared" si="2"/>
        <v>-9275845</v>
      </c>
      <c r="J77" s="28"/>
      <c r="K77" s="155">
        <v>2542012</v>
      </c>
      <c r="L77" s="28"/>
      <c r="M77" s="28">
        <v>5157692883</v>
      </c>
      <c r="N77" s="166"/>
      <c r="O77" s="28">
        <v>-5567349304</v>
      </c>
      <c r="P77" s="28"/>
      <c r="Q77" s="28">
        <f t="shared" si="3"/>
        <v>-409656421</v>
      </c>
    </row>
    <row r="78" spans="1:17" ht="21">
      <c r="A78" s="165" t="s">
        <v>163</v>
      </c>
      <c r="B78" s="166"/>
      <c r="C78" s="28">
        <v>1316016</v>
      </c>
      <c r="D78" s="166"/>
      <c r="E78" s="28">
        <v>1699333272</v>
      </c>
      <c r="F78" s="155"/>
      <c r="G78" s="28">
        <v>-1579794966</v>
      </c>
      <c r="H78" s="166"/>
      <c r="I78" s="28">
        <f t="shared" si="2"/>
        <v>119538306</v>
      </c>
      <c r="J78" s="28"/>
      <c r="K78" s="155">
        <v>5160389</v>
      </c>
      <c r="L78" s="28"/>
      <c r="M78" s="28">
        <v>6210692779</v>
      </c>
      <c r="N78" s="166"/>
      <c r="O78" s="28">
        <v>-6200402877</v>
      </c>
      <c r="P78" s="28"/>
      <c r="Q78" s="28">
        <f t="shared" si="3"/>
        <v>10289902</v>
      </c>
    </row>
    <row r="79" spans="1:17" ht="21">
      <c r="A79" s="165" t="s">
        <v>137</v>
      </c>
      <c r="B79" s="166"/>
      <c r="C79" s="28">
        <v>259890</v>
      </c>
      <c r="D79" s="166"/>
      <c r="E79" s="28">
        <v>2018728125</v>
      </c>
      <c r="F79" s="155"/>
      <c r="G79" s="28">
        <v>-2097750475</v>
      </c>
      <c r="H79" s="166"/>
      <c r="I79" s="28">
        <f t="shared" si="2"/>
        <v>-79022350</v>
      </c>
      <c r="J79" s="28"/>
      <c r="K79" s="155">
        <v>672708</v>
      </c>
      <c r="L79" s="28"/>
      <c r="M79" s="28">
        <v>5349733442</v>
      </c>
      <c r="N79" s="166"/>
      <c r="O79" s="28">
        <v>-5429887744</v>
      </c>
      <c r="P79" s="28"/>
      <c r="Q79" s="28">
        <f t="shared" si="3"/>
        <v>-80154302</v>
      </c>
    </row>
    <row r="80" spans="1:17" ht="21">
      <c r="A80" s="165" t="s">
        <v>149</v>
      </c>
      <c r="B80" s="166"/>
      <c r="C80" s="28">
        <v>823760</v>
      </c>
      <c r="D80" s="166"/>
      <c r="E80" s="28">
        <v>875236499</v>
      </c>
      <c r="F80" s="155"/>
      <c r="G80" s="28">
        <v>-777915697</v>
      </c>
      <c r="H80" s="166"/>
      <c r="I80" s="28">
        <f t="shared" si="2"/>
        <v>97320802</v>
      </c>
      <c r="J80" s="28"/>
      <c r="K80" s="155">
        <v>10079519</v>
      </c>
      <c r="L80" s="28"/>
      <c r="M80" s="28">
        <v>10261520497</v>
      </c>
      <c r="N80" s="166"/>
      <c r="O80" s="28">
        <v>-9518568570</v>
      </c>
      <c r="P80" s="28"/>
      <c r="Q80" s="28">
        <f t="shared" si="3"/>
        <v>742951927</v>
      </c>
    </row>
    <row r="81" spans="1:17" ht="21">
      <c r="A81" s="165" t="s">
        <v>305</v>
      </c>
      <c r="B81" s="166"/>
      <c r="C81" s="28">
        <v>0</v>
      </c>
      <c r="D81" s="166"/>
      <c r="E81" s="28">
        <v>0</v>
      </c>
      <c r="F81" s="155"/>
      <c r="G81" s="28">
        <v>0</v>
      </c>
      <c r="H81" s="166"/>
      <c r="I81" s="28">
        <f t="shared" si="2"/>
        <v>0</v>
      </c>
      <c r="J81" s="28"/>
      <c r="K81" s="155">
        <v>1571723</v>
      </c>
      <c r="L81" s="28"/>
      <c r="M81" s="28">
        <v>2718087919</v>
      </c>
      <c r="N81" s="166"/>
      <c r="O81" s="28">
        <v>-3435654377</v>
      </c>
      <c r="P81" s="28"/>
      <c r="Q81" s="28">
        <f t="shared" si="3"/>
        <v>-717566458</v>
      </c>
    </row>
    <row r="82" spans="1:17" ht="21">
      <c r="A82" s="165" t="s">
        <v>258</v>
      </c>
      <c r="B82" s="166"/>
      <c r="C82" s="28">
        <v>0</v>
      </c>
      <c r="D82" s="166"/>
      <c r="E82" s="28">
        <v>0</v>
      </c>
      <c r="F82" s="155"/>
      <c r="G82" s="28">
        <v>0</v>
      </c>
      <c r="H82" s="166"/>
      <c r="I82" s="28">
        <f t="shared" si="2"/>
        <v>0</v>
      </c>
      <c r="J82" s="28"/>
      <c r="K82" s="155">
        <v>443765</v>
      </c>
      <c r="L82" s="28"/>
      <c r="M82" s="28">
        <v>1112339756</v>
      </c>
      <c r="N82" s="166"/>
      <c r="O82" s="28">
        <v>-1335698761</v>
      </c>
      <c r="P82" s="28"/>
      <c r="Q82" s="28">
        <f t="shared" si="3"/>
        <v>-223359005</v>
      </c>
    </row>
    <row r="83" spans="1:17" ht="21">
      <c r="A83" s="165" t="s">
        <v>122</v>
      </c>
      <c r="B83" s="166"/>
      <c r="C83" s="28">
        <v>188008</v>
      </c>
      <c r="D83" s="166"/>
      <c r="E83" s="28">
        <v>784664469</v>
      </c>
      <c r="F83" s="155"/>
      <c r="G83" s="28">
        <v>-973693526</v>
      </c>
      <c r="H83" s="166"/>
      <c r="I83" s="28">
        <f t="shared" si="2"/>
        <v>-189029057</v>
      </c>
      <c r="J83" s="28"/>
      <c r="K83" s="155">
        <v>847271</v>
      </c>
      <c r="L83" s="28"/>
      <c r="M83" s="28">
        <v>3590161699</v>
      </c>
      <c r="N83" s="166"/>
      <c r="O83" s="28">
        <v>-4388016932</v>
      </c>
      <c r="P83" s="28"/>
      <c r="Q83" s="28">
        <f t="shared" si="3"/>
        <v>-797855233</v>
      </c>
    </row>
    <row r="84" spans="1:17" ht="21">
      <c r="A84" s="165" t="s">
        <v>282</v>
      </c>
      <c r="B84" s="166"/>
      <c r="C84" s="28">
        <v>0</v>
      </c>
      <c r="D84" s="166"/>
      <c r="E84" s="28">
        <v>0</v>
      </c>
      <c r="F84" s="155"/>
      <c r="G84" s="28">
        <v>0</v>
      </c>
      <c r="H84" s="166"/>
      <c r="I84" s="28">
        <f t="shared" si="2"/>
        <v>0</v>
      </c>
      <c r="J84" s="28"/>
      <c r="K84" s="155">
        <v>399649</v>
      </c>
      <c r="L84" s="28"/>
      <c r="M84" s="28">
        <v>2984530071</v>
      </c>
      <c r="N84" s="166"/>
      <c r="O84" s="28">
        <v>-3428449491</v>
      </c>
      <c r="P84" s="28"/>
      <c r="Q84" s="28">
        <f t="shared" si="3"/>
        <v>-443919420</v>
      </c>
    </row>
    <row r="85" spans="1:17" ht="21">
      <c r="A85" s="165" t="s">
        <v>188</v>
      </c>
      <c r="B85" s="166"/>
      <c r="C85" s="28">
        <v>38518720</v>
      </c>
      <c r="D85" s="166"/>
      <c r="E85" s="28">
        <v>40073690740</v>
      </c>
      <c r="F85" s="155"/>
      <c r="G85" s="28">
        <v>-41582433507</v>
      </c>
      <c r="H85" s="166"/>
      <c r="I85" s="28">
        <f t="shared" si="2"/>
        <v>-1508742767</v>
      </c>
      <c r="J85" s="28"/>
      <c r="K85" s="155">
        <v>65651347</v>
      </c>
      <c r="L85" s="28"/>
      <c r="M85" s="28">
        <v>66674350843</v>
      </c>
      <c r="N85" s="166"/>
      <c r="O85" s="28">
        <v>-70873143532</v>
      </c>
      <c r="P85" s="28"/>
      <c r="Q85" s="28">
        <f t="shared" si="3"/>
        <v>-4198792689</v>
      </c>
    </row>
    <row r="86" spans="1:17" ht="21">
      <c r="A86" s="165" t="s">
        <v>245</v>
      </c>
      <c r="B86" s="166"/>
      <c r="C86" s="28">
        <v>62724</v>
      </c>
      <c r="D86" s="166"/>
      <c r="E86" s="28">
        <v>958331683</v>
      </c>
      <c r="F86" s="155"/>
      <c r="G86" s="28">
        <v>-927156280</v>
      </c>
      <c r="H86" s="166"/>
      <c r="I86" s="28">
        <f t="shared" si="2"/>
        <v>31175403</v>
      </c>
      <c r="J86" s="28"/>
      <c r="K86" s="155">
        <v>863578</v>
      </c>
      <c r="L86" s="28"/>
      <c r="M86" s="28">
        <v>12328965144</v>
      </c>
      <c r="N86" s="166"/>
      <c r="O86" s="28">
        <v>-12764998499</v>
      </c>
      <c r="P86" s="28"/>
      <c r="Q86" s="28">
        <f t="shared" si="3"/>
        <v>-436033355</v>
      </c>
    </row>
    <row r="87" spans="1:17" ht="21">
      <c r="A87" s="165" t="s">
        <v>441</v>
      </c>
      <c r="B87" s="166"/>
      <c r="C87" s="28">
        <v>0</v>
      </c>
      <c r="D87" s="166"/>
      <c r="E87" s="28">
        <v>0</v>
      </c>
      <c r="F87" s="155"/>
      <c r="G87" s="28">
        <v>0</v>
      </c>
      <c r="H87" s="166"/>
      <c r="I87" s="28">
        <f t="shared" si="2"/>
        <v>0</v>
      </c>
      <c r="J87" s="28"/>
      <c r="K87" s="155">
        <v>5424752</v>
      </c>
      <c r="L87" s="28"/>
      <c r="M87" s="28">
        <v>7783736103</v>
      </c>
      <c r="N87" s="166"/>
      <c r="O87" s="28">
        <v>-8018609919</v>
      </c>
      <c r="P87" s="28"/>
      <c r="Q87" s="28">
        <f t="shared" si="3"/>
        <v>-234873816</v>
      </c>
    </row>
    <row r="88" spans="1:17" ht="21">
      <c r="A88" s="165" t="s">
        <v>109</v>
      </c>
      <c r="B88" s="166"/>
      <c r="C88" s="28">
        <v>0</v>
      </c>
      <c r="D88" s="166"/>
      <c r="E88" s="28">
        <v>0</v>
      </c>
      <c r="F88" s="155"/>
      <c r="G88" s="28">
        <v>0</v>
      </c>
      <c r="H88" s="166"/>
      <c r="I88" s="28">
        <f t="shared" si="2"/>
        <v>0</v>
      </c>
      <c r="J88" s="28"/>
      <c r="K88" s="155">
        <v>1572283</v>
      </c>
      <c r="L88" s="28"/>
      <c r="M88" s="28">
        <v>3775874071</v>
      </c>
      <c r="N88" s="166"/>
      <c r="O88" s="28">
        <v>-4782559424</v>
      </c>
      <c r="P88" s="28"/>
      <c r="Q88" s="28">
        <f t="shared" si="3"/>
        <v>-1006685353</v>
      </c>
    </row>
    <row r="89" spans="1:17" ht="21">
      <c r="A89" s="165" t="s">
        <v>164</v>
      </c>
      <c r="B89" s="166"/>
      <c r="C89" s="28">
        <v>217406</v>
      </c>
      <c r="D89" s="166"/>
      <c r="E89" s="28">
        <v>714431271</v>
      </c>
      <c r="F89" s="155"/>
      <c r="G89" s="28">
        <v>-739725168</v>
      </c>
      <c r="H89" s="166"/>
      <c r="I89" s="28">
        <f t="shared" si="2"/>
        <v>-25293897</v>
      </c>
      <c r="J89" s="28"/>
      <c r="K89" s="155">
        <v>3971161</v>
      </c>
      <c r="L89" s="28"/>
      <c r="M89" s="28">
        <v>11983395707</v>
      </c>
      <c r="N89" s="166"/>
      <c r="O89" s="28">
        <v>-13568330733</v>
      </c>
      <c r="P89" s="28"/>
      <c r="Q89" s="28">
        <f t="shared" si="3"/>
        <v>-1584935026</v>
      </c>
    </row>
    <row r="90" spans="1:17" ht="21">
      <c r="A90" s="165" t="s">
        <v>99</v>
      </c>
      <c r="B90" s="166"/>
      <c r="C90" s="28">
        <v>0</v>
      </c>
      <c r="D90" s="166"/>
      <c r="E90" s="28">
        <v>0</v>
      </c>
      <c r="F90" s="155"/>
      <c r="G90" s="28">
        <v>0</v>
      </c>
      <c r="H90" s="166"/>
      <c r="I90" s="28">
        <f t="shared" si="2"/>
        <v>0</v>
      </c>
      <c r="J90" s="28"/>
      <c r="K90" s="155">
        <v>1357567</v>
      </c>
      <c r="L90" s="28"/>
      <c r="M90" s="28">
        <v>2001984565</v>
      </c>
      <c r="N90" s="166"/>
      <c r="O90" s="28">
        <v>-2058574614</v>
      </c>
      <c r="P90" s="28"/>
      <c r="Q90" s="28">
        <f t="shared" si="3"/>
        <v>-56590049</v>
      </c>
    </row>
    <row r="91" spans="1:17" ht="21">
      <c r="A91" s="165" t="s">
        <v>287</v>
      </c>
      <c r="B91" s="166"/>
      <c r="C91" s="28">
        <v>240789</v>
      </c>
      <c r="D91" s="166"/>
      <c r="E91" s="28">
        <v>621046069</v>
      </c>
      <c r="F91" s="155"/>
      <c r="G91" s="28">
        <v>-614776105</v>
      </c>
      <c r="H91" s="166"/>
      <c r="I91" s="28">
        <f t="shared" si="2"/>
        <v>6269964</v>
      </c>
      <c r="J91" s="28"/>
      <c r="K91" s="155">
        <v>2601815</v>
      </c>
      <c r="L91" s="28"/>
      <c r="M91" s="28">
        <v>6659095648</v>
      </c>
      <c r="N91" s="166"/>
      <c r="O91" s="28">
        <v>-6642885222</v>
      </c>
      <c r="P91" s="28"/>
      <c r="Q91" s="28">
        <f t="shared" si="3"/>
        <v>16210426</v>
      </c>
    </row>
    <row r="92" spans="1:17" ht="21">
      <c r="A92" s="165" t="s">
        <v>175</v>
      </c>
      <c r="B92" s="166"/>
      <c r="C92" s="28">
        <v>139909</v>
      </c>
      <c r="D92" s="166"/>
      <c r="E92" s="28">
        <v>855320759</v>
      </c>
      <c r="F92" s="155"/>
      <c r="G92" s="28">
        <v>-885917568</v>
      </c>
      <c r="H92" s="166"/>
      <c r="I92" s="28">
        <f t="shared" si="2"/>
        <v>-30596809</v>
      </c>
      <c r="J92" s="28"/>
      <c r="K92" s="155">
        <v>1741055</v>
      </c>
      <c r="L92" s="28"/>
      <c r="M92" s="28">
        <v>10139889159</v>
      </c>
      <c r="N92" s="166"/>
      <c r="O92" s="28">
        <v>-11024531750</v>
      </c>
      <c r="P92" s="28"/>
      <c r="Q92" s="28">
        <f t="shared" si="3"/>
        <v>-884642591</v>
      </c>
    </row>
    <row r="93" spans="1:17" ht="21">
      <c r="A93" s="165" t="s">
        <v>142</v>
      </c>
      <c r="B93" s="166"/>
      <c r="C93" s="28">
        <v>4378440</v>
      </c>
      <c r="D93" s="166"/>
      <c r="E93" s="28">
        <v>16866983187</v>
      </c>
      <c r="F93" s="155"/>
      <c r="G93" s="28">
        <v>-13431470237</v>
      </c>
      <c r="H93" s="166"/>
      <c r="I93" s="28">
        <f t="shared" si="2"/>
        <v>3435512950</v>
      </c>
      <c r="J93" s="28"/>
      <c r="K93" s="155">
        <v>5200965</v>
      </c>
      <c r="L93" s="28"/>
      <c r="M93" s="28">
        <v>19697984167</v>
      </c>
      <c r="N93" s="166"/>
      <c r="O93" s="28">
        <v>-15954679430</v>
      </c>
      <c r="P93" s="28"/>
      <c r="Q93" s="28">
        <f t="shared" si="3"/>
        <v>3743304737</v>
      </c>
    </row>
    <row r="94" spans="1:17" ht="21">
      <c r="A94" s="165" t="s">
        <v>176</v>
      </c>
      <c r="B94" s="166"/>
      <c r="C94" s="28">
        <v>0</v>
      </c>
      <c r="D94" s="166"/>
      <c r="E94" s="28">
        <v>0</v>
      </c>
      <c r="F94" s="155"/>
      <c r="G94" s="28">
        <v>0</v>
      </c>
      <c r="H94" s="166"/>
      <c r="I94" s="28">
        <f t="shared" si="2"/>
        <v>0</v>
      </c>
      <c r="J94" s="28"/>
      <c r="K94" s="155">
        <v>1265187</v>
      </c>
      <c r="L94" s="28"/>
      <c r="M94" s="28">
        <v>7674205491</v>
      </c>
      <c r="N94" s="166"/>
      <c r="O94" s="28">
        <v>-7042891172</v>
      </c>
      <c r="P94" s="28"/>
      <c r="Q94" s="28">
        <f t="shared" si="3"/>
        <v>631314319</v>
      </c>
    </row>
    <row r="95" spans="1:17" ht="21">
      <c r="A95" s="165" t="s">
        <v>107</v>
      </c>
      <c r="B95" s="166"/>
      <c r="C95" s="28">
        <v>44470</v>
      </c>
      <c r="D95" s="166"/>
      <c r="E95" s="28">
        <v>1102498034</v>
      </c>
      <c r="F95" s="155"/>
      <c r="G95" s="28">
        <v>-870404395</v>
      </c>
      <c r="H95" s="166"/>
      <c r="I95" s="28">
        <f t="shared" si="2"/>
        <v>232093639</v>
      </c>
      <c r="J95" s="28"/>
      <c r="K95" s="155">
        <v>612510</v>
      </c>
      <c r="L95" s="28"/>
      <c r="M95" s="28">
        <v>15020677243</v>
      </c>
      <c r="N95" s="166"/>
      <c r="O95" s="28">
        <v>-11988562981</v>
      </c>
      <c r="P95" s="28"/>
      <c r="Q95" s="28">
        <f t="shared" si="3"/>
        <v>3032114262</v>
      </c>
    </row>
    <row r="96" spans="1:17" ht="21">
      <c r="A96" s="165" t="s">
        <v>273</v>
      </c>
      <c r="B96" s="166"/>
      <c r="C96" s="28">
        <v>0</v>
      </c>
      <c r="D96" s="166"/>
      <c r="E96" s="28">
        <v>0</v>
      </c>
      <c r="F96" s="155"/>
      <c r="G96" s="28">
        <v>0</v>
      </c>
      <c r="H96" s="166"/>
      <c r="I96" s="28">
        <f t="shared" si="2"/>
        <v>0</v>
      </c>
      <c r="J96" s="28"/>
      <c r="K96" s="155">
        <v>699398</v>
      </c>
      <c r="L96" s="28"/>
      <c r="M96" s="28">
        <v>3569900790</v>
      </c>
      <c r="N96" s="166"/>
      <c r="O96" s="28">
        <v>-4331323908</v>
      </c>
      <c r="P96" s="28"/>
      <c r="Q96" s="28">
        <f t="shared" si="3"/>
        <v>-761423118</v>
      </c>
    </row>
    <row r="97" spans="1:17" ht="21">
      <c r="A97" s="165" t="s">
        <v>115</v>
      </c>
      <c r="B97" s="166"/>
      <c r="C97" s="28">
        <v>324958</v>
      </c>
      <c r="D97" s="166"/>
      <c r="E97" s="28">
        <v>656079930</v>
      </c>
      <c r="F97" s="155"/>
      <c r="G97" s="28">
        <v>-704516434</v>
      </c>
      <c r="H97" s="166"/>
      <c r="I97" s="28">
        <f t="shared" si="2"/>
        <v>-48436504</v>
      </c>
      <c r="J97" s="28"/>
      <c r="K97" s="155">
        <v>3792158</v>
      </c>
      <c r="L97" s="28"/>
      <c r="M97" s="28">
        <v>7399722140</v>
      </c>
      <c r="N97" s="166"/>
      <c r="O97" s="28">
        <v>-8221485954</v>
      </c>
      <c r="P97" s="28"/>
      <c r="Q97" s="28">
        <f t="shared" si="3"/>
        <v>-821763814</v>
      </c>
    </row>
    <row r="98" spans="1:17" ht="21">
      <c r="A98" s="165" t="s">
        <v>268</v>
      </c>
      <c r="B98" s="166"/>
      <c r="C98" s="28">
        <v>711848</v>
      </c>
      <c r="D98" s="166"/>
      <c r="E98" s="28">
        <v>935463749</v>
      </c>
      <c r="F98" s="155"/>
      <c r="G98" s="28">
        <v>-984996607</v>
      </c>
      <c r="H98" s="166"/>
      <c r="I98" s="28">
        <f t="shared" si="2"/>
        <v>-49532858</v>
      </c>
      <c r="J98" s="28"/>
      <c r="K98" s="155">
        <v>7267478</v>
      </c>
      <c r="L98" s="28"/>
      <c r="M98" s="28">
        <v>8851109424</v>
      </c>
      <c r="N98" s="166"/>
      <c r="O98" s="28">
        <v>-10056137217</v>
      </c>
      <c r="P98" s="28"/>
      <c r="Q98" s="28">
        <f t="shared" si="3"/>
        <v>-1205027793</v>
      </c>
    </row>
    <row r="99" spans="1:17" ht="21">
      <c r="A99" s="165" t="s">
        <v>221</v>
      </c>
      <c r="B99" s="166"/>
      <c r="C99" s="28">
        <v>529877</v>
      </c>
      <c r="D99" s="166"/>
      <c r="E99" s="28">
        <v>2093044509</v>
      </c>
      <c r="F99" s="155"/>
      <c r="G99" s="28">
        <v>-2100576237</v>
      </c>
      <c r="H99" s="166"/>
      <c r="I99" s="28">
        <f t="shared" si="2"/>
        <v>-7531728</v>
      </c>
      <c r="J99" s="28"/>
      <c r="K99" s="155">
        <v>1083716</v>
      </c>
      <c r="L99" s="28"/>
      <c r="M99" s="28">
        <v>4141701114</v>
      </c>
      <c r="N99" s="166"/>
      <c r="O99" s="28">
        <v>-4296144347</v>
      </c>
      <c r="P99" s="28"/>
      <c r="Q99" s="28">
        <f t="shared" si="3"/>
        <v>-154443233</v>
      </c>
    </row>
    <row r="100" spans="1:17" ht="21">
      <c r="A100" s="165" t="s">
        <v>96</v>
      </c>
      <c r="B100" s="166"/>
      <c r="C100" s="28">
        <v>345290</v>
      </c>
      <c r="D100" s="166"/>
      <c r="E100" s="28">
        <v>891610818</v>
      </c>
      <c r="F100" s="155"/>
      <c r="G100" s="28">
        <v>-945900394</v>
      </c>
      <c r="H100" s="166"/>
      <c r="I100" s="28">
        <f t="shared" si="2"/>
        <v>-54289576</v>
      </c>
      <c r="J100" s="28"/>
      <c r="K100" s="155">
        <v>2477510</v>
      </c>
      <c r="L100" s="28"/>
      <c r="M100" s="28">
        <v>6438357683</v>
      </c>
      <c r="N100" s="166"/>
      <c r="O100" s="28">
        <v>-6786983944</v>
      </c>
      <c r="P100" s="28"/>
      <c r="Q100" s="28">
        <f t="shared" si="3"/>
        <v>-348626261</v>
      </c>
    </row>
    <row r="101" spans="1:17" ht="21">
      <c r="A101" s="165" t="s">
        <v>259</v>
      </c>
      <c r="B101" s="166"/>
      <c r="C101" s="28">
        <v>425998</v>
      </c>
      <c r="D101" s="166"/>
      <c r="E101" s="28">
        <v>804156839</v>
      </c>
      <c r="F101" s="155"/>
      <c r="G101" s="28">
        <v>-672459739</v>
      </c>
      <c r="H101" s="166"/>
      <c r="I101" s="28">
        <f t="shared" si="2"/>
        <v>131697100</v>
      </c>
      <c r="J101" s="28"/>
      <c r="K101" s="155">
        <v>4008220</v>
      </c>
      <c r="L101" s="28"/>
      <c r="M101" s="28">
        <v>6651494721</v>
      </c>
      <c r="N101" s="166"/>
      <c r="O101" s="28">
        <v>-6327181289</v>
      </c>
      <c r="P101" s="28"/>
      <c r="Q101" s="28">
        <f t="shared" si="3"/>
        <v>324313432</v>
      </c>
    </row>
    <row r="102" spans="1:17" ht="21">
      <c r="A102" s="165" t="s">
        <v>111</v>
      </c>
      <c r="B102" s="166"/>
      <c r="C102" s="28">
        <v>72993</v>
      </c>
      <c r="D102" s="166"/>
      <c r="E102" s="28">
        <v>1079673334</v>
      </c>
      <c r="F102" s="155"/>
      <c r="G102" s="28">
        <v>-940756974</v>
      </c>
      <c r="H102" s="166"/>
      <c r="I102" s="28">
        <f t="shared" si="2"/>
        <v>138916360</v>
      </c>
      <c r="J102" s="28"/>
      <c r="K102" s="155">
        <v>315884</v>
      </c>
      <c r="L102" s="28"/>
      <c r="M102" s="28">
        <v>4415619637</v>
      </c>
      <c r="N102" s="166"/>
      <c r="O102" s="28">
        <v>-4021829715</v>
      </c>
      <c r="P102" s="28"/>
      <c r="Q102" s="28">
        <f t="shared" si="3"/>
        <v>393789922</v>
      </c>
    </row>
    <row r="103" spans="1:17" ht="21">
      <c r="A103" s="165" t="s">
        <v>369</v>
      </c>
      <c r="B103" s="166"/>
      <c r="C103" s="28">
        <v>213444</v>
      </c>
      <c r="D103" s="166"/>
      <c r="E103" s="28">
        <v>827478650</v>
      </c>
      <c r="F103" s="155"/>
      <c r="G103" s="28">
        <v>-946236765</v>
      </c>
      <c r="H103" s="166"/>
      <c r="I103" s="28">
        <f t="shared" si="2"/>
        <v>-118758115</v>
      </c>
      <c r="J103" s="28"/>
      <c r="K103" s="155">
        <v>518352</v>
      </c>
      <c r="L103" s="28"/>
      <c r="M103" s="28">
        <v>2029161296</v>
      </c>
      <c r="N103" s="166"/>
      <c r="O103" s="28">
        <v>-2297950373</v>
      </c>
      <c r="P103" s="28"/>
      <c r="Q103" s="28">
        <f t="shared" si="3"/>
        <v>-268789077</v>
      </c>
    </row>
    <row r="104" spans="1:17" ht="21">
      <c r="A104" s="165" t="s">
        <v>348</v>
      </c>
      <c r="B104" s="166"/>
      <c r="C104" s="28">
        <v>283595</v>
      </c>
      <c r="D104" s="166"/>
      <c r="E104" s="28">
        <v>633590022</v>
      </c>
      <c r="F104" s="155"/>
      <c r="G104" s="28">
        <v>-676578264</v>
      </c>
      <c r="H104" s="166"/>
      <c r="I104" s="28">
        <f t="shared" si="2"/>
        <v>-42988242</v>
      </c>
      <c r="J104" s="28"/>
      <c r="K104" s="155">
        <v>3815243</v>
      </c>
      <c r="L104" s="28"/>
      <c r="M104" s="28">
        <v>7940343440</v>
      </c>
      <c r="N104" s="166"/>
      <c r="O104" s="28">
        <v>-9102101529</v>
      </c>
      <c r="P104" s="28"/>
      <c r="Q104" s="28">
        <f t="shared" si="3"/>
        <v>-1161758089</v>
      </c>
    </row>
    <row r="105" spans="1:17" ht="21">
      <c r="A105" s="165" t="s">
        <v>317</v>
      </c>
      <c r="B105" s="166"/>
      <c r="C105" s="28">
        <v>0</v>
      </c>
      <c r="D105" s="166"/>
      <c r="E105" s="28">
        <v>0</v>
      </c>
      <c r="F105" s="155"/>
      <c r="G105" s="28">
        <v>0</v>
      </c>
      <c r="H105" s="166"/>
      <c r="I105" s="28">
        <f t="shared" si="2"/>
        <v>0</v>
      </c>
      <c r="J105" s="28"/>
      <c r="K105" s="155">
        <v>2863707</v>
      </c>
      <c r="L105" s="28"/>
      <c r="M105" s="28">
        <v>4193912285</v>
      </c>
      <c r="N105" s="166"/>
      <c r="O105" s="28">
        <v>-4938968882</v>
      </c>
      <c r="P105" s="28"/>
      <c r="Q105" s="28">
        <f t="shared" si="3"/>
        <v>-745056597</v>
      </c>
    </row>
    <row r="106" spans="1:17" ht="21">
      <c r="A106" s="165" t="s">
        <v>246</v>
      </c>
      <c r="B106" s="166"/>
      <c r="C106" s="28">
        <v>51319</v>
      </c>
      <c r="D106" s="166"/>
      <c r="E106" s="28">
        <v>810989588</v>
      </c>
      <c r="F106" s="155"/>
      <c r="G106" s="28">
        <v>-781976254</v>
      </c>
      <c r="H106" s="166"/>
      <c r="I106" s="28">
        <f t="shared" si="2"/>
        <v>29013334</v>
      </c>
      <c r="J106" s="28"/>
      <c r="K106" s="155">
        <v>643991</v>
      </c>
      <c r="L106" s="28"/>
      <c r="M106" s="28">
        <v>10028316969</v>
      </c>
      <c r="N106" s="166"/>
      <c r="O106" s="28">
        <v>-9812850385</v>
      </c>
      <c r="P106" s="28"/>
      <c r="Q106" s="28">
        <f t="shared" si="3"/>
        <v>215466584</v>
      </c>
    </row>
    <row r="107" spans="1:17" ht="21">
      <c r="A107" s="165" t="s">
        <v>150</v>
      </c>
      <c r="B107" s="166"/>
      <c r="C107" s="28">
        <v>56984</v>
      </c>
      <c r="D107" s="166"/>
      <c r="E107" s="28">
        <v>1447678849</v>
      </c>
      <c r="F107" s="155"/>
      <c r="G107" s="28">
        <v>-1352114842</v>
      </c>
      <c r="H107" s="166"/>
      <c r="I107" s="28">
        <f t="shared" si="2"/>
        <v>95564007</v>
      </c>
      <c r="J107" s="28"/>
      <c r="K107" s="155">
        <v>543219</v>
      </c>
      <c r="L107" s="28"/>
      <c r="M107" s="28">
        <v>13219482891</v>
      </c>
      <c r="N107" s="166"/>
      <c r="O107" s="28">
        <v>-12889486038</v>
      </c>
      <c r="P107" s="28"/>
      <c r="Q107" s="28">
        <f t="shared" si="3"/>
        <v>329996853</v>
      </c>
    </row>
    <row r="108" spans="1:17" ht="21">
      <c r="A108" s="165" t="s">
        <v>117</v>
      </c>
      <c r="B108" s="166"/>
      <c r="C108" s="28">
        <v>83286</v>
      </c>
      <c r="D108" s="166"/>
      <c r="E108" s="28">
        <v>851085816</v>
      </c>
      <c r="F108" s="155"/>
      <c r="G108" s="28">
        <v>-838667241</v>
      </c>
      <c r="H108" s="166"/>
      <c r="I108" s="28">
        <f t="shared" si="2"/>
        <v>12418575</v>
      </c>
      <c r="J108" s="28"/>
      <c r="K108" s="155">
        <v>608849</v>
      </c>
      <c r="L108" s="28"/>
      <c r="M108" s="28">
        <v>5691379971</v>
      </c>
      <c r="N108" s="166"/>
      <c r="O108" s="28">
        <v>-6130942909</v>
      </c>
      <c r="P108" s="28"/>
      <c r="Q108" s="28">
        <f t="shared" si="3"/>
        <v>-439562938</v>
      </c>
    </row>
    <row r="109" spans="1:17" ht="21">
      <c r="A109" s="165" t="s">
        <v>123</v>
      </c>
      <c r="B109" s="166"/>
      <c r="C109" s="28">
        <v>142845</v>
      </c>
      <c r="D109" s="166"/>
      <c r="E109" s="28">
        <v>628077480</v>
      </c>
      <c r="F109" s="155"/>
      <c r="G109" s="28">
        <v>-666666864</v>
      </c>
      <c r="H109" s="166"/>
      <c r="I109" s="28">
        <f t="shared" si="2"/>
        <v>-38589384</v>
      </c>
      <c r="J109" s="28"/>
      <c r="K109" s="155">
        <v>10396596</v>
      </c>
      <c r="L109" s="28"/>
      <c r="M109" s="28">
        <v>45582008208</v>
      </c>
      <c r="N109" s="166"/>
      <c r="O109" s="28">
        <v>-48521586711</v>
      </c>
      <c r="P109" s="28"/>
      <c r="Q109" s="28">
        <f t="shared" si="3"/>
        <v>-2939578503</v>
      </c>
    </row>
    <row r="110" spans="1:17" ht="21">
      <c r="A110" s="165" t="s">
        <v>162</v>
      </c>
      <c r="B110" s="166"/>
      <c r="C110" s="28">
        <v>0</v>
      </c>
      <c r="D110" s="166"/>
      <c r="E110" s="28">
        <v>0</v>
      </c>
      <c r="F110" s="155"/>
      <c r="G110" s="28">
        <v>0</v>
      </c>
      <c r="H110" s="166"/>
      <c r="I110" s="28">
        <f t="shared" si="2"/>
        <v>0</v>
      </c>
      <c r="J110" s="28"/>
      <c r="K110" s="155">
        <v>3693470</v>
      </c>
      <c r="L110" s="28"/>
      <c r="M110" s="28">
        <v>8064880677</v>
      </c>
      <c r="N110" s="166"/>
      <c r="O110" s="28">
        <v>-8800279749</v>
      </c>
      <c r="P110" s="28"/>
      <c r="Q110" s="28">
        <f t="shared" si="3"/>
        <v>-735399072</v>
      </c>
    </row>
    <row r="111" spans="1:17" ht="21">
      <c r="A111" s="165" t="s">
        <v>184</v>
      </c>
      <c r="B111" s="166"/>
      <c r="C111" s="28">
        <v>843226</v>
      </c>
      <c r="D111" s="166"/>
      <c r="E111" s="28">
        <v>1597626003</v>
      </c>
      <c r="F111" s="155"/>
      <c r="G111" s="28">
        <v>-1452615859</v>
      </c>
      <c r="H111" s="166"/>
      <c r="I111" s="28">
        <f t="shared" si="2"/>
        <v>145010144</v>
      </c>
      <c r="J111" s="28"/>
      <c r="K111" s="155">
        <v>9164595</v>
      </c>
      <c r="L111" s="28"/>
      <c r="M111" s="28">
        <v>16028360597</v>
      </c>
      <c r="N111" s="166"/>
      <c r="O111" s="28">
        <v>-15787743791</v>
      </c>
      <c r="P111" s="28"/>
      <c r="Q111" s="28">
        <f t="shared" si="3"/>
        <v>240616806</v>
      </c>
    </row>
    <row r="112" spans="1:17" ht="21">
      <c r="A112" s="165" t="s">
        <v>312</v>
      </c>
      <c r="B112" s="166"/>
      <c r="C112" s="28">
        <v>170284</v>
      </c>
      <c r="D112" s="166"/>
      <c r="E112" s="28">
        <v>771717564</v>
      </c>
      <c r="F112" s="155"/>
      <c r="G112" s="28">
        <v>-858203007</v>
      </c>
      <c r="H112" s="166"/>
      <c r="I112" s="28">
        <f t="shared" si="2"/>
        <v>-86485443</v>
      </c>
      <c r="J112" s="28"/>
      <c r="K112" s="155">
        <v>260284</v>
      </c>
      <c r="L112" s="28"/>
      <c r="M112" s="28">
        <v>1201356967</v>
      </c>
      <c r="N112" s="166"/>
      <c r="O112" s="28">
        <v>-1311788022</v>
      </c>
      <c r="P112" s="28"/>
      <c r="Q112" s="28">
        <f t="shared" si="3"/>
        <v>-110431055</v>
      </c>
    </row>
    <row r="113" spans="1:17" ht="21">
      <c r="A113" s="165" t="s">
        <v>229</v>
      </c>
      <c r="B113" s="166"/>
      <c r="C113" s="28">
        <v>113642</v>
      </c>
      <c r="D113" s="166"/>
      <c r="E113" s="28">
        <v>1170574506</v>
      </c>
      <c r="F113" s="155"/>
      <c r="G113" s="28">
        <v>-1344293378</v>
      </c>
      <c r="H113" s="166"/>
      <c r="I113" s="28">
        <f t="shared" si="2"/>
        <v>-173718872</v>
      </c>
      <c r="J113" s="28"/>
      <c r="K113" s="155">
        <v>415217</v>
      </c>
      <c r="L113" s="28"/>
      <c r="M113" s="28">
        <v>4306918420</v>
      </c>
      <c r="N113" s="166"/>
      <c r="O113" s="28">
        <v>-4911682861</v>
      </c>
      <c r="P113" s="28"/>
      <c r="Q113" s="28">
        <f t="shared" si="3"/>
        <v>-604764441</v>
      </c>
    </row>
    <row r="114" spans="1:17" ht="21">
      <c r="A114" s="165" t="s">
        <v>84</v>
      </c>
      <c r="B114" s="166"/>
      <c r="C114" s="28">
        <v>49831</v>
      </c>
      <c r="D114" s="166"/>
      <c r="E114" s="28">
        <v>1212640628</v>
      </c>
      <c r="F114" s="155"/>
      <c r="G114" s="28">
        <v>-1070440664</v>
      </c>
      <c r="H114" s="166"/>
      <c r="I114" s="28">
        <f t="shared" si="2"/>
        <v>142199964</v>
      </c>
      <c r="J114" s="28"/>
      <c r="K114" s="155">
        <v>612489</v>
      </c>
      <c r="L114" s="28"/>
      <c r="M114" s="28">
        <v>14120928705</v>
      </c>
      <c r="N114" s="166"/>
      <c r="O114" s="28">
        <v>-13157133764</v>
      </c>
      <c r="P114" s="28"/>
      <c r="Q114" s="28">
        <f t="shared" si="3"/>
        <v>963794941</v>
      </c>
    </row>
    <row r="115" spans="1:17" ht="21">
      <c r="A115" s="165" t="s">
        <v>139</v>
      </c>
      <c r="B115" s="166"/>
      <c r="C115" s="28">
        <v>0</v>
      </c>
      <c r="D115" s="166"/>
      <c r="E115" s="28">
        <v>0</v>
      </c>
      <c r="F115" s="155"/>
      <c r="G115" s="28">
        <v>0</v>
      </c>
      <c r="H115" s="166"/>
      <c r="I115" s="28">
        <f t="shared" si="2"/>
        <v>0</v>
      </c>
      <c r="J115" s="28"/>
      <c r="K115" s="155">
        <v>362663</v>
      </c>
      <c r="L115" s="28"/>
      <c r="M115" s="28">
        <v>2266580037</v>
      </c>
      <c r="N115" s="166"/>
      <c r="O115" s="28">
        <v>-2458470323</v>
      </c>
      <c r="P115" s="28"/>
      <c r="Q115" s="28">
        <f t="shared" si="3"/>
        <v>-191890286</v>
      </c>
    </row>
    <row r="116" spans="1:17" ht="21">
      <c r="A116" s="165" t="s">
        <v>311</v>
      </c>
      <c r="B116" s="166"/>
      <c r="C116" s="28">
        <v>0</v>
      </c>
      <c r="D116" s="166"/>
      <c r="E116" s="28">
        <v>0</v>
      </c>
      <c r="F116" s="155"/>
      <c r="G116" s="28">
        <v>0</v>
      </c>
      <c r="H116" s="166"/>
      <c r="I116" s="28">
        <f t="shared" si="2"/>
        <v>0</v>
      </c>
      <c r="J116" s="28"/>
      <c r="K116" s="155">
        <v>1001889</v>
      </c>
      <c r="L116" s="28"/>
      <c r="M116" s="28">
        <v>2753135044</v>
      </c>
      <c r="N116" s="166"/>
      <c r="O116" s="28">
        <v>-2678049746</v>
      </c>
      <c r="P116" s="28"/>
      <c r="Q116" s="28">
        <f t="shared" si="3"/>
        <v>75085298</v>
      </c>
    </row>
    <row r="117" spans="1:17" ht="21">
      <c r="A117" s="165" t="s">
        <v>141</v>
      </c>
      <c r="B117" s="166"/>
      <c r="C117" s="28">
        <v>154793</v>
      </c>
      <c r="D117" s="166"/>
      <c r="E117" s="28">
        <v>455154655</v>
      </c>
      <c r="F117" s="155"/>
      <c r="G117" s="28">
        <v>-572979679</v>
      </c>
      <c r="H117" s="166"/>
      <c r="I117" s="28">
        <f t="shared" si="2"/>
        <v>-117825024</v>
      </c>
      <c r="J117" s="28"/>
      <c r="K117" s="155">
        <v>1366132</v>
      </c>
      <c r="L117" s="28"/>
      <c r="M117" s="28">
        <v>4078546936</v>
      </c>
      <c r="N117" s="166"/>
      <c r="O117" s="28">
        <v>-4958818768</v>
      </c>
      <c r="P117" s="28"/>
      <c r="Q117" s="28">
        <f t="shared" si="3"/>
        <v>-880271832</v>
      </c>
    </row>
    <row r="118" spans="1:17" ht="21">
      <c r="A118" s="165" t="s">
        <v>244</v>
      </c>
      <c r="B118" s="166"/>
      <c r="C118" s="28">
        <v>42444</v>
      </c>
      <c r="D118" s="166"/>
      <c r="E118" s="28">
        <v>549324845</v>
      </c>
      <c r="F118" s="155"/>
      <c r="G118" s="28">
        <v>-542582153</v>
      </c>
      <c r="H118" s="166"/>
      <c r="I118" s="28">
        <f t="shared" si="2"/>
        <v>6742692</v>
      </c>
      <c r="J118" s="28"/>
      <c r="K118" s="155">
        <v>572182</v>
      </c>
      <c r="L118" s="28"/>
      <c r="M118" s="28">
        <v>7472155011</v>
      </c>
      <c r="N118" s="166"/>
      <c r="O118" s="28">
        <v>-7314478870</v>
      </c>
      <c r="P118" s="28"/>
      <c r="Q118" s="28">
        <f t="shared" si="3"/>
        <v>157676141</v>
      </c>
    </row>
    <row r="119" spans="1:17" ht="21">
      <c r="A119" s="165" t="s">
        <v>224</v>
      </c>
      <c r="B119" s="166"/>
      <c r="C119" s="28">
        <v>123383</v>
      </c>
      <c r="D119" s="166"/>
      <c r="E119" s="28">
        <v>1440882075</v>
      </c>
      <c r="F119" s="155"/>
      <c r="G119" s="28">
        <v>-1485639534</v>
      </c>
      <c r="H119" s="166"/>
      <c r="I119" s="28">
        <f t="shared" si="2"/>
        <v>-44757459</v>
      </c>
      <c r="J119" s="28"/>
      <c r="K119" s="155">
        <v>497913</v>
      </c>
      <c r="L119" s="28"/>
      <c r="M119" s="28">
        <v>5882970461</v>
      </c>
      <c r="N119" s="166"/>
      <c r="O119" s="28">
        <v>-5998619970</v>
      </c>
      <c r="P119" s="28"/>
      <c r="Q119" s="28">
        <f t="shared" si="3"/>
        <v>-115649509</v>
      </c>
    </row>
    <row r="120" spans="1:17" ht="21">
      <c r="A120" s="165" t="s">
        <v>226</v>
      </c>
      <c r="B120" s="166"/>
      <c r="C120" s="28">
        <v>26656</v>
      </c>
      <c r="D120" s="166"/>
      <c r="E120" s="28">
        <v>371493514</v>
      </c>
      <c r="F120" s="155"/>
      <c r="G120" s="28">
        <v>-413359391</v>
      </c>
      <c r="H120" s="166"/>
      <c r="I120" s="28">
        <f t="shared" si="2"/>
        <v>-41865877</v>
      </c>
      <c r="J120" s="28"/>
      <c r="K120" s="155">
        <v>333568</v>
      </c>
      <c r="L120" s="28"/>
      <c r="M120" s="28">
        <v>4559675577</v>
      </c>
      <c r="N120" s="166"/>
      <c r="O120" s="28">
        <v>-5172699021</v>
      </c>
      <c r="P120" s="28"/>
      <c r="Q120" s="28">
        <f t="shared" si="3"/>
        <v>-613023444</v>
      </c>
    </row>
    <row r="121" spans="1:17" ht="21">
      <c r="A121" s="165" t="s">
        <v>79</v>
      </c>
      <c r="B121" s="166"/>
      <c r="C121" s="28">
        <v>41289</v>
      </c>
      <c r="D121" s="166"/>
      <c r="E121" s="28">
        <v>1484361893</v>
      </c>
      <c r="F121" s="155"/>
      <c r="G121" s="28">
        <v>-1382049045</v>
      </c>
      <c r="H121" s="166"/>
      <c r="I121" s="28">
        <f t="shared" si="2"/>
        <v>102312848</v>
      </c>
      <c r="J121" s="28"/>
      <c r="K121" s="155">
        <v>496911</v>
      </c>
      <c r="L121" s="28"/>
      <c r="M121" s="28">
        <v>17315570848</v>
      </c>
      <c r="N121" s="166"/>
      <c r="O121" s="28">
        <v>-16585545996</v>
      </c>
      <c r="P121" s="28"/>
      <c r="Q121" s="28">
        <f t="shared" si="3"/>
        <v>730024852</v>
      </c>
    </row>
    <row r="122" spans="1:17" ht="21">
      <c r="A122" s="165" t="s">
        <v>342</v>
      </c>
      <c r="B122" s="166"/>
      <c r="C122" s="28">
        <v>408132</v>
      </c>
      <c r="D122" s="166"/>
      <c r="E122" s="28">
        <v>735804674</v>
      </c>
      <c r="F122" s="155"/>
      <c r="G122" s="28">
        <v>-727020877</v>
      </c>
      <c r="H122" s="166"/>
      <c r="I122" s="28">
        <f t="shared" si="2"/>
        <v>8783797</v>
      </c>
      <c r="J122" s="28"/>
      <c r="K122" s="155">
        <v>2766714</v>
      </c>
      <c r="L122" s="28"/>
      <c r="M122" s="28">
        <v>4894819105</v>
      </c>
      <c r="N122" s="166"/>
      <c r="O122" s="28">
        <v>-4928451674</v>
      </c>
      <c r="P122" s="28"/>
      <c r="Q122" s="28">
        <f t="shared" si="3"/>
        <v>-33632569</v>
      </c>
    </row>
    <row r="123" spans="1:17" ht="21">
      <c r="A123" s="165" t="s">
        <v>321</v>
      </c>
      <c r="B123" s="166"/>
      <c r="C123" s="28">
        <v>1004647</v>
      </c>
      <c r="D123" s="166"/>
      <c r="E123" s="28">
        <v>1689748574</v>
      </c>
      <c r="F123" s="155"/>
      <c r="G123" s="28">
        <v>-1516466180</v>
      </c>
      <c r="H123" s="166"/>
      <c r="I123" s="28">
        <f t="shared" si="2"/>
        <v>173282394</v>
      </c>
      <c r="J123" s="28"/>
      <c r="K123" s="155">
        <v>13091114</v>
      </c>
      <c r="L123" s="28"/>
      <c r="M123" s="28">
        <v>19942111557</v>
      </c>
      <c r="N123" s="166"/>
      <c r="O123" s="28">
        <v>-19760405019</v>
      </c>
      <c r="P123" s="28"/>
      <c r="Q123" s="28">
        <f t="shared" si="3"/>
        <v>181706538</v>
      </c>
    </row>
    <row r="124" spans="1:17" ht="21">
      <c r="A124" s="165" t="s">
        <v>330</v>
      </c>
      <c r="B124" s="166"/>
      <c r="C124" s="28">
        <v>246982</v>
      </c>
      <c r="D124" s="166"/>
      <c r="E124" s="28">
        <v>422709329</v>
      </c>
      <c r="F124" s="155"/>
      <c r="G124" s="28">
        <v>-556527104</v>
      </c>
      <c r="H124" s="166"/>
      <c r="I124" s="28">
        <f t="shared" si="2"/>
        <v>-133817775</v>
      </c>
      <c r="J124" s="28"/>
      <c r="K124" s="155">
        <v>431000</v>
      </c>
      <c r="L124" s="28"/>
      <c r="M124" s="28">
        <v>796906663</v>
      </c>
      <c r="N124" s="166"/>
      <c r="O124" s="28">
        <v>-971176788</v>
      </c>
      <c r="P124" s="28"/>
      <c r="Q124" s="28">
        <f t="shared" si="3"/>
        <v>-174270125</v>
      </c>
    </row>
    <row r="125" spans="1:17" ht="21">
      <c r="A125" s="165" t="s">
        <v>136</v>
      </c>
      <c r="B125" s="166"/>
      <c r="C125" s="28">
        <v>93437</v>
      </c>
      <c r="D125" s="166"/>
      <c r="E125" s="28">
        <v>1649627720</v>
      </c>
      <c r="F125" s="155"/>
      <c r="G125" s="28">
        <v>-1600945918</v>
      </c>
      <c r="H125" s="166"/>
      <c r="I125" s="28">
        <f t="shared" si="2"/>
        <v>48681802</v>
      </c>
      <c r="J125" s="28"/>
      <c r="K125" s="155">
        <v>1327855</v>
      </c>
      <c r="L125" s="28"/>
      <c r="M125" s="28">
        <v>21994453371</v>
      </c>
      <c r="N125" s="166"/>
      <c r="O125" s="28">
        <v>-22743574191</v>
      </c>
      <c r="P125" s="28"/>
      <c r="Q125" s="28">
        <f t="shared" si="3"/>
        <v>-749120820</v>
      </c>
    </row>
    <row r="126" spans="1:17" ht="21">
      <c r="A126" s="165" t="s">
        <v>319</v>
      </c>
      <c r="B126" s="166"/>
      <c r="C126" s="28">
        <v>0</v>
      </c>
      <c r="D126" s="166"/>
      <c r="E126" s="28">
        <v>0</v>
      </c>
      <c r="F126" s="155"/>
      <c r="G126" s="28">
        <v>0</v>
      </c>
      <c r="H126" s="166"/>
      <c r="I126" s="28">
        <f t="shared" si="2"/>
        <v>0</v>
      </c>
      <c r="J126" s="28"/>
      <c r="K126" s="155">
        <v>471209</v>
      </c>
      <c r="L126" s="28"/>
      <c r="M126" s="28">
        <v>2214100247</v>
      </c>
      <c r="N126" s="166"/>
      <c r="O126" s="28">
        <v>-2569097869</v>
      </c>
      <c r="P126" s="28"/>
      <c r="Q126" s="28">
        <f t="shared" si="3"/>
        <v>-354997622</v>
      </c>
    </row>
    <row r="127" spans="1:17" ht="21">
      <c r="A127" s="165" t="s">
        <v>143</v>
      </c>
      <c r="B127" s="166"/>
      <c r="C127" s="28">
        <v>1103161</v>
      </c>
      <c r="D127" s="166"/>
      <c r="E127" s="28">
        <v>910175689</v>
      </c>
      <c r="F127" s="155"/>
      <c r="G127" s="28">
        <v>-1019835389</v>
      </c>
      <c r="H127" s="166"/>
      <c r="I127" s="28">
        <f t="shared" si="2"/>
        <v>-109659700</v>
      </c>
      <c r="J127" s="28"/>
      <c r="K127" s="155">
        <v>11124340</v>
      </c>
      <c r="L127" s="28"/>
      <c r="M127" s="28">
        <v>8014544238</v>
      </c>
      <c r="N127" s="166"/>
      <c r="O127" s="28">
        <v>-10284079666</v>
      </c>
      <c r="P127" s="28"/>
      <c r="Q127" s="28">
        <f t="shared" si="3"/>
        <v>-2269535428</v>
      </c>
    </row>
    <row r="128" spans="1:17" ht="21">
      <c r="A128" s="165" t="s">
        <v>236</v>
      </c>
      <c r="B128" s="166"/>
      <c r="C128" s="28">
        <v>0</v>
      </c>
      <c r="D128" s="166"/>
      <c r="E128" s="28">
        <v>0</v>
      </c>
      <c r="F128" s="155"/>
      <c r="G128" s="28">
        <v>0</v>
      </c>
      <c r="H128" s="166"/>
      <c r="I128" s="28">
        <f t="shared" si="2"/>
        <v>0</v>
      </c>
      <c r="J128" s="28"/>
      <c r="K128" s="155">
        <v>6066275</v>
      </c>
      <c r="L128" s="28"/>
      <c r="M128" s="28">
        <v>22047371565</v>
      </c>
      <c r="N128" s="166"/>
      <c r="O128" s="28">
        <v>-22987048693</v>
      </c>
      <c r="P128" s="28"/>
      <c r="Q128" s="28">
        <f t="shared" si="3"/>
        <v>-939677128</v>
      </c>
    </row>
    <row r="129" spans="1:17" ht="21">
      <c r="A129" s="165" t="s">
        <v>156</v>
      </c>
      <c r="B129" s="166"/>
      <c r="C129" s="28">
        <v>740905</v>
      </c>
      <c r="D129" s="166"/>
      <c r="E129" s="28">
        <v>1541487432</v>
      </c>
      <c r="F129" s="155"/>
      <c r="G129" s="28">
        <v>-1202640764</v>
      </c>
      <c r="H129" s="166"/>
      <c r="I129" s="28">
        <f t="shared" si="2"/>
        <v>338846668</v>
      </c>
      <c r="J129" s="28"/>
      <c r="K129" s="155">
        <v>2599769</v>
      </c>
      <c r="L129" s="28"/>
      <c r="M129" s="28">
        <v>4722284527</v>
      </c>
      <c r="N129" s="166"/>
      <c r="O129" s="28">
        <v>-4219958257</v>
      </c>
      <c r="P129" s="28"/>
      <c r="Q129" s="28">
        <f t="shared" si="3"/>
        <v>502326270</v>
      </c>
    </row>
    <row r="130" spans="1:17" ht="21">
      <c r="A130" s="165" t="s">
        <v>128</v>
      </c>
      <c r="B130" s="166"/>
      <c r="C130" s="28">
        <v>0</v>
      </c>
      <c r="D130" s="166"/>
      <c r="E130" s="28">
        <v>0</v>
      </c>
      <c r="F130" s="155"/>
      <c r="G130" s="28">
        <v>0</v>
      </c>
      <c r="H130" s="166"/>
      <c r="I130" s="28">
        <f t="shared" si="2"/>
        <v>0</v>
      </c>
      <c r="J130" s="28"/>
      <c r="K130" s="155">
        <v>159819</v>
      </c>
      <c r="L130" s="28"/>
      <c r="M130" s="28">
        <v>550490510</v>
      </c>
      <c r="N130" s="166"/>
      <c r="O130" s="28">
        <v>-621015314</v>
      </c>
      <c r="P130" s="28"/>
      <c r="Q130" s="28">
        <f t="shared" si="3"/>
        <v>-70524804</v>
      </c>
    </row>
    <row r="131" spans="1:17" ht="21">
      <c r="A131" s="165" t="s">
        <v>368</v>
      </c>
      <c r="B131" s="166"/>
      <c r="C131" s="28">
        <v>156206</v>
      </c>
      <c r="D131" s="166"/>
      <c r="E131" s="28">
        <v>860076954</v>
      </c>
      <c r="F131" s="155"/>
      <c r="G131" s="28">
        <v>-931207279</v>
      </c>
      <c r="H131" s="166"/>
      <c r="I131" s="28">
        <f t="shared" si="2"/>
        <v>-71130325</v>
      </c>
      <c r="J131" s="28"/>
      <c r="K131" s="155">
        <v>1014781</v>
      </c>
      <c r="L131" s="28"/>
      <c r="M131" s="28">
        <v>4828440488</v>
      </c>
      <c r="N131" s="166"/>
      <c r="O131" s="28">
        <v>-6049520852</v>
      </c>
      <c r="P131" s="28"/>
      <c r="Q131" s="28">
        <f t="shared" si="3"/>
        <v>-1221080364</v>
      </c>
    </row>
    <row r="132" spans="1:17" ht="21">
      <c r="A132" s="165" t="s">
        <v>295</v>
      </c>
      <c r="B132" s="166"/>
      <c r="C132" s="28">
        <v>342474</v>
      </c>
      <c r="D132" s="166"/>
      <c r="E132" s="28">
        <v>542721096</v>
      </c>
      <c r="F132" s="155"/>
      <c r="G132" s="28">
        <v>-475135702</v>
      </c>
      <c r="H132" s="166"/>
      <c r="I132" s="28">
        <f t="shared" si="2"/>
        <v>67585394</v>
      </c>
      <c r="J132" s="28"/>
      <c r="K132" s="155">
        <v>4675297</v>
      </c>
      <c r="L132" s="28"/>
      <c r="M132" s="28">
        <v>7111032604</v>
      </c>
      <c r="N132" s="166"/>
      <c r="O132" s="28">
        <v>-6486333347</v>
      </c>
      <c r="P132" s="28"/>
      <c r="Q132" s="28">
        <f t="shared" si="3"/>
        <v>624699257</v>
      </c>
    </row>
    <row r="133" spans="1:17" ht="21">
      <c r="A133" s="165" t="s">
        <v>222</v>
      </c>
      <c r="B133" s="166"/>
      <c r="C133" s="28">
        <v>0</v>
      </c>
      <c r="D133" s="166"/>
      <c r="E133" s="28">
        <v>0</v>
      </c>
      <c r="F133" s="155"/>
      <c r="G133" s="28">
        <v>0</v>
      </c>
      <c r="H133" s="166"/>
      <c r="I133" s="28">
        <f t="shared" si="2"/>
        <v>0</v>
      </c>
      <c r="J133" s="28"/>
      <c r="K133" s="155">
        <v>1103887</v>
      </c>
      <c r="L133" s="28"/>
      <c r="M133" s="28">
        <v>5398415660</v>
      </c>
      <c r="N133" s="166"/>
      <c r="O133" s="28">
        <v>-6250875350</v>
      </c>
      <c r="P133" s="28"/>
      <c r="Q133" s="28">
        <f t="shared" si="3"/>
        <v>-852459690</v>
      </c>
    </row>
    <row r="134" spans="1:17" ht="21">
      <c r="A134" s="165" t="s">
        <v>114</v>
      </c>
      <c r="B134" s="166"/>
      <c r="C134" s="28">
        <v>242952</v>
      </c>
      <c r="D134" s="166"/>
      <c r="E134" s="28">
        <v>882538621</v>
      </c>
      <c r="F134" s="155"/>
      <c r="G134" s="28">
        <v>-995160614</v>
      </c>
      <c r="H134" s="166"/>
      <c r="I134" s="28">
        <f t="shared" si="2"/>
        <v>-112621993</v>
      </c>
      <c r="J134" s="28"/>
      <c r="K134" s="155">
        <v>1280333</v>
      </c>
      <c r="L134" s="28"/>
      <c r="M134" s="28">
        <v>4737390022</v>
      </c>
      <c r="N134" s="166"/>
      <c r="O134" s="28">
        <v>-5244397973</v>
      </c>
      <c r="P134" s="28"/>
      <c r="Q134" s="28">
        <f t="shared" si="3"/>
        <v>-507007951</v>
      </c>
    </row>
    <row r="135" spans="1:17" ht="21">
      <c r="A135" s="165" t="s">
        <v>182</v>
      </c>
      <c r="B135" s="166"/>
      <c r="C135" s="28">
        <v>105091</v>
      </c>
      <c r="D135" s="166"/>
      <c r="E135" s="28">
        <v>518567780</v>
      </c>
      <c r="F135" s="155"/>
      <c r="G135" s="28">
        <v>-609035080</v>
      </c>
      <c r="H135" s="166"/>
      <c r="I135" s="28">
        <f t="shared" si="2"/>
        <v>-90467300</v>
      </c>
      <c r="J135" s="28"/>
      <c r="K135" s="155">
        <v>1133583</v>
      </c>
      <c r="L135" s="28"/>
      <c r="M135" s="28">
        <v>5219391999</v>
      </c>
      <c r="N135" s="166"/>
      <c r="O135" s="28">
        <v>-6569466594</v>
      </c>
      <c r="P135" s="28"/>
      <c r="Q135" s="28">
        <f t="shared" si="3"/>
        <v>-1350074595</v>
      </c>
    </row>
    <row r="136" spans="1:17" ht="21">
      <c r="A136" s="165" t="s">
        <v>203</v>
      </c>
      <c r="B136" s="166"/>
      <c r="C136" s="28">
        <v>820758</v>
      </c>
      <c r="D136" s="166"/>
      <c r="E136" s="28">
        <v>4873032587</v>
      </c>
      <c r="F136" s="155"/>
      <c r="G136" s="28">
        <v>-4283341073</v>
      </c>
      <c r="H136" s="166"/>
      <c r="I136" s="28">
        <f t="shared" si="2"/>
        <v>589691514</v>
      </c>
      <c r="J136" s="28"/>
      <c r="K136" s="155">
        <v>1790681</v>
      </c>
      <c r="L136" s="28"/>
      <c r="M136" s="28">
        <v>9754465861</v>
      </c>
      <c r="N136" s="166"/>
      <c r="O136" s="28">
        <v>-9345138856</v>
      </c>
      <c r="P136" s="28"/>
      <c r="Q136" s="28">
        <f t="shared" si="3"/>
        <v>409327005</v>
      </c>
    </row>
    <row r="137" spans="1:17" ht="21">
      <c r="A137" s="165" t="s">
        <v>95</v>
      </c>
      <c r="B137" s="166"/>
      <c r="C137" s="28">
        <v>413768</v>
      </c>
      <c r="D137" s="166"/>
      <c r="E137" s="28">
        <v>1254320335</v>
      </c>
      <c r="F137" s="155"/>
      <c r="G137" s="28">
        <v>-1189908491</v>
      </c>
      <c r="H137" s="166"/>
      <c r="I137" s="28">
        <f t="shared" ref="I137:I200" si="4">G137+E137</f>
        <v>64411844</v>
      </c>
      <c r="J137" s="28"/>
      <c r="K137" s="155">
        <v>1797095</v>
      </c>
      <c r="L137" s="28"/>
      <c r="M137" s="28">
        <v>5048820077</v>
      </c>
      <c r="N137" s="166"/>
      <c r="O137" s="28">
        <v>-5168061812</v>
      </c>
      <c r="P137" s="28"/>
      <c r="Q137" s="28">
        <f t="shared" ref="Q137:Q200" si="5">M137+O137</f>
        <v>-119241735</v>
      </c>
    </row>
    <row r="138" spans="1:17" ht="21">
      <c r="A138" s="165" t="s">
        <v>233</v>
      </c>
      <c r="B138" s="166"/>
      <c r="C138" s="28">
        <v>0</v>
      </c>
      <c r="D138" s="166"/>
      <c r="E138" s="28">
        <v>0</v>
      </c>
      <c r="F138" s="155"/>
      <c r="G138" s="28">
        <v>0</v>
      </c>
      <c r="H138" s="166"/>
      <c r="I138" s="28">
        <f t="shared" si="4"/>
        <v>0</v>
      </c>
      <c r="J138" s="28"/>
      <c r="K138" s="155">
        <v>1248830</v>
      </c>
      <c r="L138" s="28"/>
      <c r="M138" s="28">
        <v>7715626768</v>
      </c>
      <c r="N138" s="166"/>
      <c r="O138" s="28">
        <v>-8168408456</v>
      </c>
      <c r="P138" s="28"/>
      <c r="Q138" s="28">
        <f t="shared" si="5"/>
        <v>-452781688</v>
      </c>
    </row>
    <row r="139" spans="1:17" ht="21">
      <c r="A139" s="165" t="s">
        <v>179</v>
      </c>
      <c r="B139" s="166"/>
      <c r="C139" s="28">
        <v>140255</v>
      </c>
      <c r="D139" s="166"/>
      <c r="E139" s="28">
        <v>763594767</v>
      </c>
      <c r="F139" s="155"/>
      <c r="G139" s="28">
        <v>-720803896</v>
      </c>
      <c r="H139" s="166"/>
      <c r="I139" s="28">
        <f t="shared" si="4"/>
        <v>42790871</v>
      </c>
      <c r="J139" s="28"/>
      <c r="K139" s="155">
        <v>1192551</v>
      </c>
      <c r="L139" s="28"/>
      <c r="M139" s="28">
        <v>6230003707</v>
      </c>
      <c r="N139" s="166"/>
      <c r="O139" s="28">
        <v>-6128804011</v>
      </c>
      <c r="P139" s="28"/>
      <c r="Q139" s="28">
        <f t="shared" si="5"/>
        <v>101199696</v>
      </c>
    </row>
    <row r="140" spans="1:17" ht="21">
      <c r="A140" s="165" t="s">
        <v>120</v>
      </c>
      <c r="B140" s="166"/>
      <c r="C140" s="28">
        <v>214580</v>
      </c>
      <c r="D140" s="166"/>
      <c r="E140" s="28">
        <v>944720096</v>
      </c>
      <c r="F140" s="155"/>
      <c r="G140" s="28">
        <v>-857692365</v>
      </c>
      <c r="H140" s="166"/>
      <c r="I140" s="28">
        <f t="shared" si="4"/>
        <v>87027731</v>
      </c>
      <c r="J140" s="28"/>
      <c r="K140" s="155">
        <v>1488074</v>
      </c>
      <c r="L140" s="28"/>
      <c r="M140" s="28">
        <v>5597373996</v>
      </c>
      <c r="N140" s="166"/>
      <c r="O140" s="28">
        <v>-5947943458</v>
      </c>
      <c r="P140" s="28"/>
      <c r="Q140" s="28">
        <f t="shared" si="5"/>
        <v>-350569462</v>
      </c>
    </row>
    <row r="141" spans="1:17" ht="21">
      <c r="A141" s="165" t="s">
        <v>202</v>
      </c>
      <c r="B141" s="166"/>
      <c r="C141" s="28">
        <v>4750019</v>
      </c>
      <c r="D141" s="166"/>
      <c r="E141" s="28">
        <v>17307898101</v>
      </c>
      <c r="F141" s="155"/>
      <c r="G141" s="28">
        <v>-13025855523</v>
      </c>
      <c r="H141" s="166"/>
      <c r="I141" s="28">
        <f t="shared" si="4"/>
        <v>4282042578</v>
      </c>
      <c r="J141" s="28"/>
      <c r="K141" s="155">
        <v>5192057</v>
      </c>
      <c r="L141" s="28"/>
      <c r="M141" s="28">
        <v>18716246755</v>
      </c>
      <c r="N141" s="166"/>
      <c r="O141" s="28">
        <v>-14229377331</v>
      </c>
      <c r="P141" s="28"/>
      <c r="Q141" s="28">
        <f t="shared" si="5"/>
        <v>4486869424</v>
      </c>
    </row>
    <row r="142" spans="1:17" ht="21">
      <c r="A142" s="165" t="s">
        <v>85</v>
      </c>
      <c r="B142" s="166"/>
      <c r="C142" s="28">
        <v>0</v>
      </c>
      <c r="D142" s="166"/>
      <c r="E142" s="28">
        <v>0</v>
      </c>
      <c r="F142" s="155"/>
      <c r="G142" s="28">
        <v>0</v>
      </c>
      <c r="H142" s="166"/>
      <c r="I142" s="28">
        <f t="shared" si="4"/>
        <v>0</v>
      </c>
      <c r="J142" s="28"/>
      <c r="K142" s="155">
        <v>483152</v>
      </c>
      <c r="L142" s="28"/>
      <c r="M142" s="28">
        <v>6144906499</v>
      </c>
      <c r="N142" s="166"/>
      <c r="O142" s="28">
        <v>-6603812131</v>
      </c>
      <c r="P142" s="28"/>
      <c r="Q142" s="28">
        <f t="shared" si="5"/>
        <v>-458905632</v>
      </c>
    </row>
    <row r="143" spans="1:17" ht="21">
      <c r="A143" s="165" t="s">
        <v>253</v>
      </c>
      <c r="B143" s="166"/>
      <c r="C143" s="28">
        <v>0</v>
      </c>
      <c r="D143" s="166"/>
      <c r="E143" s="28">
        <v>0</v>
      </c>
      <c r="F143" s="155"/>
      <c r="G143" s="28">
        <v>0</v>
      </c>
      <c r="H143" s="166"/>
      <c r="I143" s="28">
        <f t="shared" si="4"/>
        <v>0</v>
      </c>
      <c r="J143" s="28"/>
      <c r="K143" s="155">
        <v>1585558</v>
      </c>
      <c r="L143" s="28"/>
      <c r="M143" s="28">
        <v>4446722711</v>
      </c>
      <c r="N143" s="166"/>
      <c r="O143" s="28">
        <v>-4496681574</v>
      </c>
      <c r="P143" s="28"/>
      <c r="Q143" s="28">
        <f t="shared" si="5"/>
        <v>-49958863</v>
      </c>
    </row>
    <row r="144" spans="1:17" ht="21">
      <c r="A144" s="165" t="s">
        <v>167</v>
      </c>
      <c r="B144" s="166"/>
      <c r="C144" s="28">
        <v>190195</v>
      </c>
      <c r="D144" s="166"/>
      <c r="E144" s="28">
        <v>749699307</v>
      </c>
      <c r="F144" s="155"/>
      <c r="G144" s="28">
        <v>-707096891</v>
      </c>
      <c r="H144" s="166"/>
      <c r="I144" s="28">
        <f t="shared" si="4"/>
        <v>42602416</v>
      </c>
      <c r="J144" s="28"/>
      <c r="K144" s="155">
        <v>1674952</v>
      </c>
      <c r="L144" s="28"/>
      <c r="M144" s="28">
        <v>6386807436</v>
      </c>
      <c r="N144" s="166"/>
      <c r="O144" s="28">
        <v>-6227047774</v>
      </c>
      <c r="P144" s="28"/>
      <c r="Q144" s="28">
        <f t="shared" si="5"/>
        <v>159759662</v>
      </c>
    </row>
    <row r="145" spans="1:17" ht="21">
      <c r="A145" s="165" t="s">
        <v>346</v>
      </c>
      <c r="B145" s="166"/>
      <c r="C145" s="28">
        <v>43975</v>
      </c>
      <c r="D145" s="166"/>
      <c r="E145" s="28">
        <v>898764221</v>
      </c>
      <c r="F145" s="155"/>
      <c r="G145" s="28">
        <v>-854595969</v>
      </c>
      <c r="H145" s="166"/>
      <c r="I145" s="28">
        <f t="shared" si="4"/>
        <v>44168252</v>
      </c>
      <c r="J145" s="28"/>
      <c r="K145" s="155">
        <v>494147</v>
      </c>
      <c r="L145" s="28"/>
      <c r="M145" s="28">
        <v>8974308815</v>
      </c>
      <c r="N145" s="166"/>
      <c r="O145" s="28">
        <v>-9603093437</v>
      </c>
      <c r="P145" s="28"/>
      <c r="Q145" s="28">
        <f t="shared" si="5"/>
        <v>-628784622</v>
      </c>
    </row>
    <row r="146" spans="1:17" ht="21">
      <c r="A146" s="165" t="s">
        <v>315</v>
      </c>
      <c r="B146" s="166"/>
      <c r="C146" s="28">
        <v>0</v>
      </c>
      <c r="D146" s="166"/>
      <c r="E146" s="28">
        <v>0</v>
      </c>
      <c r="F146" s="155"/>
      <c r="G146" s="28">
        <v>0</v>
      </c>
      <c r="H146" s="166"/>
      <c r="I146" s="28">
        <f t="shared" si="4"/>
        <v>0</v>
      </c>
      <c r="J146" s="28"/>
      <c r="K146" s="155">
        <v>2958137</v>
      </c>
      <c r="L146" s="28"/>
      <c r="M146" s="28">
        <v>2998272300</v>
      </c>
      <c r="N146" s="166"/>
      <c r="O146" s="28">
        <v>-3252232911</v>
      </c>
      <c r="P146" s="28"/>
      <c r="Q146" s="28">
        <f t="shared" si="5"/>
        <v>-253960611</v>
      </c>
    </row>
    <row r="147" spans="1:17" ht="21">
      <c r="A147" s="165" t="s">
        <v>269</v>
      </c>
      <c r="B147" s="166"/>
      <c r="C147" s="28">
        <v>0</v>
      </c>
      <c r="D147" s="166"/>
      <c r="E147" s="28">
        <v>0</v>
      </c>
      <c r="F147" s="155"/>
      <c r="G147" s="28">
        <v>0</v>
      </c>
      <c r="H147" s="166"/>
      <c r="I147" s="28">
        <f t="shared" si="4"/>
        <v>0</v>
      </c>
      <c r="J147" s="28"/>
      <c r="K147" s="155">
        <v>110889</v>
      </c>
      <c r="L147" s="28"/>
      <c r="M147" s="28">
        <v>5207582821</v>
      </c>
      <c r="N147" s="166"/>
      <c r="O147" s="28">
        <v>-4675104086</v>
      </c>
      <c r="P147" s="28"/>
      <c r="Q147" s="28">
        <f t="shared" si="5"/>
        <v>532478735</v>
      </c>
    </row>
    <row r="148" spans="1:17" ht="21">
      <c r="A148" s="165" t="s">
        <v>129</v>
      </c>
      <c r="B148" s="166"/>
      <c r="C148" s="28">
        <v>0</v>
      </c>
      <c r="D148" s="166"/>
      <c r="E148" s="28">
        <v>0</v>
      </c>
      <c r="F148" s="155"/>
      <c r="G148" s="28">
        <v>0</v>
      </c>
      <c r="H148" s="166"/>
      <c r="I148" s="28">
        <f t="shared" si="4"/>
        <v>0</v>
      </c>
      <c r="J148" s="28"/>
      <c r="K148" s="155">
        <v>1102250</v>
      </c>
      <c r="L148" s="28"/>
      <c r="M148" s="28">
        <v>7289057087</v>
      </c>
      <c r="N148" s="166"/>
      <c r="O148" s="28">
        <v>-6333097519</v>
      </c>
      <c r="P148" s="28"/>
      <c r="Q148" s="28">
        <f t="shared" si="5"/>
        <v>955959568</v>
      </c>
    </row>
    <row r="149" spans="1:17" ht="21">
      <c r="A149" s="165" t="s">
        <v>325</v>
      </c>
      <c r="B149" s="166"/>
      <c r="C149" s="28">
        <v>259333</v>
      </c>
      <c r="D149" s="166"/>
      <c r="E149" s="28">
        <v>856594216</v>
      </c>
      <c r="F149" s="155"/>
      <c r="G149" s="28">
        <v>-735474781</v>
      </c>
      <c r="H149" s="166"/>
      <c r="I149" s="28">
        <f t="shared" si="4"/>
        <v>121119435</v>
      </c>
      <c r="J149" s="28"/>
      <c r="K149" s="155">
        <v>3258303</v>
      </c>
      <c r="L149" s="28"/>
      <c r="M149" s="28">
        <v>9134081600</v>
      </c>
      <c r="N149" s="166"/>
      <c r="O149" s="28">
        <v>-9240627626</v>
      </c>
      <c r="P149" s="28"/>
      <c r="Q149" s="28">
        <f t="shared" si="5"/>
        <v>-106546026</v>
      </c>
    </row>
    <row r="150" spans="1:17" ht="21">
      <c r="A150" s="165" t="s">
        <v>352</v>
      </c>
      <c r="B150" s="166"/>
      <c r="C150" s="28">
        <v>0</v>
      </c>
      <c r="D150" s="166"/>
      <c r="E150" s="28">
        <v>0</v>
      </c>
      <c r="F150" s="155"/>
      <c r="G150" s="28">
        <v>0</v>
      </c>
      <c r="H150" s="166"/>
      <c r="I150" s="28">
        <f t="shared" si="4"/>
        <v>0</v>
      </c>
      <c r="J150" s="28"/>
      <c r="K150" s="155">
        <v>139094</v>
      </c>
      <c r="L150" s="28"/>
      <c r="M150" s="28">
        <v>4387039016</v>
      </c>
      <c r="N150" s="166"/>
      <c r="O150" s="28">
        <v>-4542050935</v>
      </c>
      <c r="P150" s="28"/>
      <c r="Q150" s="28">
        <f t="shared" si="5"/>
        <v>-155011919</v>
      </c>
    </row>
    <row r="151" spans="1:17" ht="21">
      <c r="A151" s="165" t="s">
        <v>302</v>
      </c>
      <c r="B151" s="166"/>
      <c r="C151" s="28">
        <v>244649</v>
      </c>
      <c r="D151" s="166"/>
      <c r="E151" s="28">
        <v>1702353378</v>
      </c>
      <c r="F151" s="155"/>
      <c r="G151" s="28">
        <v>-1739909342</v>
      </c>
      <c r="H151" s="166"/>
      <c r="I151" s="28">
        <f t="shared" si="4"/>
        <v>-37555964</v>
      </c>
      <c r="J151" s="28"/>
      <c r="K151" s="155">
        <v>989443</v>
      </c>
      <c r="L151" s="28"/>
      <c r="M151" s="28">
        <v>6353646777</v>
      </c>
      <c r="N151" s="166"/>
      <c r="O151" s="28">
        <v>-7036779710</v>
      </c>
      <c r="P151" s="28"/>
      <c r="Q151" s="28">
        <f t="shared" si="5"/>
        <v>-683132933</v>
      </c>
    </row>
    <row r="152" spans="1:17" ht="21">
      <c r="A152" s="165" t="s">
        <v>102</v>
      </c>
      <c r="B152" s="166"/>
      <c r="C152" s="28">
        <v>112055</v>
      </c>
      <c r="D152" s="166"/>
      <c r="E152" s="28">
        <v>738831578</v>
      </c>
      <c r="F152" s="155"/>
      <c r="G152" s="28">
        <v>-921165694</v>
      </c>
      <c r="H152" s="166"/>
      <c r="I152" s="28">
        <f t="shared" si="4"/>
        <v>-182334116</v>
      </c>
      <c r="J152" s="28"/>
      <c r="K152" s="155">
        <v>485556</v>
      </c>
      <c r="L152" s="28"/>
      <c r="M152" s="28">
        <v>3394811694</v>
      </c>
      <c r="N152" s="166"/>
      <c r="O152" s="28">
        <v>-3991589218</v>
      </c>
      <c r="P152" s="28"/>
      <c r="Q152" s="28">
        <f t="shared" si="5"/>
        <v>-596777524</v>
      </c>
    </row>
    <row r="153" spans="1:17" ht="21">
      <c r="A153" s="165" t="s">
        <v>256</v>
      </c>
      <c r="B153" s="166"/>
      <c r="C153" s="28">
        <v>370635</v>
      </c>
      <c r="D153" s="166"/>
      <c r="E153" s="28">
        <v>1519404186</v>
      </c>
      <c r="F153" s="155"/>
      <c r="G153" s="28">
        <v>-1403717240</v>
      </c>
      <c r="H153" s="166"/>
      <c r="I153" s="28">
        <f t="shared" si="4"/>
        <v>115686946</v>
      </c>
      <c r="J153" s="28"/>
      <c r="K153" s="155">
        <v>1108212</v>
      </c>
      <c r="L153" s="28"/>
      <c r="M153" s="28">
        <v>4344927643</v>
      </c>
      <c r="N153" s="166"/>
      <c r="O153" s="28">
        <v>-4197165109</v>
      </c>
      <c r="P153" s="28"/>
      <c r="Q153" s="28">
        <f t="shared" si="5"/>
        <v>147762534</v>
      </c>
    </row>
    <row r="154" spans="1:17" ht="21">
      <c r="A154" s="165" t="s">
        <v>152</v>
      </c>
      <c r="B154" s="166"/>
      <c r="C154" s="28">
        <v>0</v>
      </c>
      <c r="D154" s="166"/>
      <c r="E154" s="28">
        <v>0</v>
      </c>
      <c r="F154" s="155"/>
      <c r="G154" s="28">
        <v>0</v>
      </c>
      <c r="H154" s="166"/>
      <c r="I154" s="28">
        <f t="shared" si="4"/>
        <v>0</v>
      </c>
      <c r="J154" s="28"/>
      <c r="K154" s="155">
        <v>249336</v>
      </c>
      <c r="L154" s="28"/>
      <c r="M154" s="28">
        <v>6202513183</v>
      </c>
      <c r="N154" s="166"/>
      <c r="O154" s="28">
        <v>-5470103588</v>
      </c>
      <c r="P154" s="28"/>
      <c r="Q154" s="28">
        <f t="shared" si="5"/>
        <v>732409595</v>
      </c>
    </row>
    <row r="155" spans="1:17" ht="21">
      <c r="A155" s="165" t="s">
        <v>250</v>
      </c>
      <c r="B155" s="166"/>
      <c r="C155" s="28">
        <v>7478109</v>
      </c>
      <c r="D155" s="166"/>
      <c r="E155" s="28">
        <v>14061908969</v>
      </c>
      <c r="F155" s="155"/>
      <c r="G155" s="28">
        <v>-12836720373</v>
      </c>
      <c r="H155" s="166"/>
      <c r="I155" s="28">
        <f t="shared" si="4"/>
        <v>1225188596</v>
      </c>
      <c r="J155" s="28"/>
      <c r="K155" s="155">
        <v>8355218</v>
      </c>
      <c r="L155" s="28"/>
      <c r="M155" s="28">
        <v>16133186853</v>
      </c>
      <c r="N155" s="166"/>
      <c r="O155" s="28">
        <v>-14757590135</v>
      </c>
      <c r="P155" s="28"/>
      <c r="Q155" s="28">
        <f t="shared" si="5"/>
        <v>1375596718</v>
      </c>
    </row>
    <row r="156" spans="1:17" ht="21">
      <c r="A156" s="165" t="s">
        <v>108</v>
      </c>
      <c r="B156" s="166"/>
      <c r="C156" s="28">
        <v>0</v>
      </c>
      <c r="D156" s="166"/>
      <c r="E156" s="28">
        <v>0</v>
      </c>
      <c r="F156" s="155"/>
      <c r="G156" s="28">
        <v>0</v>
      </c>
      <c r="H156" s="166"/>
      <c r="I156" s="28">
        <f t="shared" si="4"/>
        <v>0</v>
      </c>
      <c r="J156" s="28"/>
      <c r="K156" s="155">
        <v>190255</v>
      </c>
      <c r="L156" s="28"/>
      <c r="M156" s="28">
        <v>3011194417</v>
      </c>
      <c r="N156" s="166"/>
      <c r="O156" s="28">
        <v>-3090269536</v>
      </c>
      <c r="P156" s="28"/>
      <c r="Q156" s="28">
        <f t="shared" si="5"/>
        <v>-79075119</v>
      </c>
    </row>
    <row r="157" spans="1:17" ht="21">
      <c r="A157" s="165" t="s">
        <v>185</v>
      </c>
      <c r="B157" s="166"/>
      <c r="C157" s="28">
        <v>0</v>
      </c>
      <c r="D157" s="166"/>
      <c r="E157" s="28">
        <v>0</v>
      </c>
      <c r="F157" s="155"/>
      <c r="G157" s="28">
        <v>0</v>
      </c>
      <c r="H157" s="166"/>
      <c r="I157" s="28">
        <f t="shared" si="4"/>
        <v>0</v>
      </c>
      <c r="J157" s="28"/>
      <c r="K157" s="155">
        <v>1406916</v>
      </c>
      <c r="L157" s="28"/>
      <c r="M157" s="28">
        <v>9876869587</v>
      </c>
      <c r="N157" s="166"/>
      <c r="O157" s="28">
        <v>-8698948966</v>
      </c>
      <c r="P157" s="28"/>
      <c r="Q157" s="28">
        <f t="shared" si="5"/>
        <v>1177920621</v>
      </c>
    </row>
    <row r="158" spans="1:17" ht="21">
      <c r="A158" s="165" t="s">
        <v>220</v>
      </c>
      <c r="B158" s="166"/>
      <c r="C158" s="28">
        <v>196017</v>
      </c>
      <c r="D158" s="166"/>
      <c r="E158" s="28">
        <v>720947606</v>
      </c>
      <c r="F158" s="155"/>
      <c r="G158" s="28">
        <v>-802979730</v>
      </c>
      <c r="H158" s="166"/>
      <c r="I158" s="28">
        <f t="shared" si="4"/>
        <v>-82032124</v>
      </c>
      <c r="J158" s="28"/>
      <c r="K158" s="155">
        <v>749047</v>
      </c>
      <c r="L158" s="28"/>
      <c r="M158" s="28">
        <v>2610667108</v>
      </c>
      <c r="N158" s="166"/>
      <c r="O158" s="28">
        <v>-3068456095</v>
      </c>
      <c r="P158" s="28"/>
      <c r="Q158" s="28">
        <f t="shared" si="5"/>
        <v>-457788987</v>
      </c>
    </row>
    <row r="159" spans="1:17" ht="21">
      <c r="A159" s="165" t="s">
        <v>94</v>
      </c>
      <c r="B159" s="166"/>
      <c r="C159" s="28">
        <v>19719</v>
      </c>
      <c r="D159" s="166"/>
      <c r="E159" s="28">
        <v>883447363</v>
      </c>
      <c r="F159" s="155"/>
      <c r="G159" s="28">
        <v>-932059502</v>
      </c>
      <c r="H159" s="166"/>
      <c r="I159" s="28">
        <f t="shared" si="4"/>
        <v>-48612139</v>
      </c>
      <c r="J159" s="28"/>
      <c r="K159" s="155">
        <v>223394</v>
      </c>
      <c r="L159" s="28"/>
      <c r="M159" s="28">
        <v>9129990263</v>
      </c>
      <c r="N159" s="166"/>
      <c r="O159" s="28">
        <v>-10559181513</v>
      </c>
      <c r="P159" s="28"/>
      <c r="Q159" s="28">
        <f t="shared" si="5"/>
        <v>-1429191250</v>
      </c>
    </row>
    <row r="160" spans="1:17" ht="21">
      <c r="A160" s="165" t="s">
        <v>300</v>
      </c>
      <c r="B160" s="166"/>
      <c r="C160" s="28">
        <v>0</v>
      </c>
      <c r="D160" s="166"/>
      <c r="E160" s="28">
        <v>0</v>
      </c>
      <c r="F160" s="155"/>
      <c r="G160" s="28">
        <v>0</v>
      </c>
      <c r="H160" s="166"/>
      <c r="I160" s="28">
        <f t="shared" si="4"/>
        <v>0</v>
      </c>
      <c r="J160" s="28"/>
      <c r="K160" s="155">
        <v>263581</v>
      </c>
      <c r="L160" s="28"/>
      <c r="M160" s="28">
        <v>7656729582</v>
      </c>
      <c r="N160" s="166"/>
      <c r="O160" s="28">
        <v>-7383517689</v>
      </c>
      <c r="P160" s="28"/>
      <c r="Q160" s="28">
        <f t="shared" si="5"/>
        <v>273211893</v>
      </c>
    </row>
    <row r="161" spans="1:17" ht="21">
      <c r="A161" s="165" t="s">
        <v>265</v>
      </c>
      <c r="B161" s="166"/>
      <c r="C161" s="28">
        <v>423670</v>
      </c>
      <c r="D161" s="166"/>
      <c r="E161" s="28">
        <v>789654691</v>
      </c>
      <c r="F161" s="155"/>
      <c r="G161" s="28">
        <v>-793023874</v>
      </c>
      <c r="H161" s="166"/>
      <c r="I161" s="28">
        <f t="shared" si="4"/>
        <v>-3369183</v>
      </c>
      <c r="J161" s="28"/>
      <c r="K161" s="155">
        <v>3751972</v>
      </c>
      <c r="L161" s="28"/>
      <c r="M161" s="28">
        <v>6724628814</v>
      </c>
      <c r="N161" s="166"/>
      <c r="O161" s="28">
        <v>-7022926742</v>
      </c>
      <c r="P161" s="28"/>
      <c r="Q161" s="28">
        <f t="shared" si="5"/>
        <v>-298297928</v>
      </c>
    </row>
    <row r="162" spans="1:17" ht="21">
      <c r="A162" s="165" t="s">
        <v>289</v>
      </c>
      <c r="B162" s="166"/>
      <c r="C162" s="28">
        <v>72779</v>
      </c>
      <c r="D162" s="166"/>
      <c r="E162" s="28">
        <v>1578951505</v>
      </c>
      <c r="F162" s="155"/>
      <c r="G162" s="28">
        <v>-1343464569</v>
      </c>
      <c r="H162" s="166"/>
      <c r="I162" s="28">
        <f t="shared" si="4"/>
        <v>235486936</v>
      </c>
      <c r="J162" s="28"/>
      <c r="K162" s="155">
        <v>432861</v>
      </c>
      <c r="L162" s="28"/>
      <c r="M162" s="28">
        <v>8861884370</v>
      </c>
      <c r="N162" s="166"/>
      <c r="O162" s="28">
        <v>-7990401308</v>
      </c>
      <c r="P162" s="28"/>
      <c r="Q162" s="28">
        <f t="shared" si="5"/>
        <v>871483062</v>
      </c>
    </row>
    <row r="163" spans="1:17" ht="21">
      <c r="A163" s="165" t="s">
        <v>158</v>
      </c>
      <c r="B163" s="166"/>
      <c r="C163" s="28">
        <v>0</v>
      </c>
      <c r="D163" s="166"/>
      <c r="E163" s="28">
        <v>0</v>
      </c>
      <c r="F163" s="155"/>
      <c r="G163" s="28">
        <v>0</v>
      </c>
      <c r="H163" s="166"/>
      <c r="I163" s="28">
        <f t="shared" si="4"/>
        <v>0</v>
      </c>
      <c r="J163" s="28"/>
      <c r="K163" s="155">
        <v>1700</v>
      </c>
      <c r="L163" s="28"/>
      <c r="M163" s="28">
        <v>36755001</v>
      </c>
      <c r="N163" s="166"/>
      <c r="O163" s="28">
        <v>-39847489</v>
      </c>
      <c r="P163" s="28"/>
      <c r="Q163" s="28">
        <f t="shared" si="5"/>
        <v>-3092488</v>
      </c>
    </row>
    <row r="164" spans="1:17" ht="21">
      <c r="A164" s="165" t="s">
        <v>103</v>
      </c>
      <c r="B164" s="166"/>
      <c r="C164" s="28">
        <v>13568</v>
      </c>
      <c r="D164" s="166"/>
      <c r="E164" s="28">
        <v>834316259</v>
      </c>
      <c r="F164" s="155"/>
      <c r="G164" s="28">
        <v>-679893301</v>
      </c>
      <c r="H164" s="166"/>
      <c r="I164" s="28">
        <f t="shared" si="4"/>
        <v>154422958</v>
      </c>
      <c r="J164" s="28"/>
      <c r="K164" s="155">
        <v>423817</v>
      </c>
      <c r="L164" s="28"/>
      <c r="M164" s="28">
        <v>25607216577</v>
      </c>
      <c r="N164" s="166"/>
      <c r="O164" s="28">
        <v>-21237495512</v>
      </c>
      <c r="P164" s="28"/>
      <c r="Q164" s="28">
        <f t="shared" si="5"/>
        <v>4369721065</v>
      </c>
    </row>
    <row r="165" spans="1:17" ht="21">
      <c r="A165" s="165" t="s">
        <v>159</v>
      </c>
      <c r="B165" s="166"/>
      <c r="C165" s="28">
        <v>2018563</v>
      </c>
      <c r="D165" s="166"/>
      <c r="E165" s="28">
        <v>9897891197</v>
      </c>
      <c r="F165" s="155"/>
      <c r="G165" s="28">
        <v>-9440829749</v>
      </c>
      <c r="H165" s="166"/>
      <c r="I165" s="28">
        <f t="shared" si="4"/>
        <v>457061448</v>
      </c>
      <c r="J165" s="28"/>
      <c r="K165" s="155">
        <v>5961320</v>
      </c>
      <c r="L165" s="28"/>
      <c r="M165" s="28">
        <v>28102129270</v>
      </c>
      <c r="N165" s="166"/>
      <c r="O165" s="28">
        <v>-27881124936</v>
      </c>
      <c r="P165" s="28"/>
      <c r="Q165" s="28">
        <f t="shared" si="5"/>
        <v>221004334</v>
      </c>
    </row>
    <row r="166" spans="1:17" ht="21">
      <c r="A166" s="165" t="s">
        <v>301</v>
      </c>
      <c r="B166" s="166"/>
      <c r="C166" s="28">
        <v>0</v>
      </c>
      <c r="D166" s="166"/>
      <c r="E166" s="28">
        <v>0</v>
      </c>
      <c r="F166" s="155"/>
      <c r="G166" s="28">
        <v>0</v>
      </c>
      <c r="H166" s="166"/>
      <c r="I166" s="28">
        <f t="shared" si="4"/>
        <v>0</v>
      </c>
      <c r="J166" s="28"/>
      <c r="K166" s="155">
        <v>778171</v>
      </c>
      <c r="L166" s="28"/>
      <c r="M166" s="28">
        <v>5687940246</v>
      </c>
      <c r="N166" s="166"/>
      <c r="O166" s="28">
        <v>-6149650018</v>
      </c>
      <c r="P166" s="28"/>
      <c r="Q166" s="28">
        <f t="shared" si="5"/>
        <v>-461709772</v>
      </c>
    </row>
    <row r="167" spans="1:17" ht="21">
      <c r="A167" s="165" t="s">
        <v>105</v>
      </c>
      <c r="B167" s="166"/>
      <c r="C167" s="28">
        <v>22246</v>
      </c>
      <c r="D167" s="166"/>
      <c r="E167" s="28">
        <v>538039515</v>
      </c>
      <c r="F167" s="155"/>
      <c r="G167" s="28">
        <v>-446916589</v>
      </c>
      <c r="H167" s="166"/>
      <c r="I167" s="28">
        <f t="shared" si="4"/>
        <v>91122926</v>
      </c>
      <c r="J167" s="28"/>
      <c r="K167" s="155">
        <v>303274</v>
      </c>
      <c r="L167" s="28"/>
      <c r="M167" s="28">
        <v>6727562359</v>
      </c>
      <c r="N167" s="166"/>
      <c r="O167" s="28">
        <v>-6092698991</v>
      </c>
      <c r="P167" s="28"/>
      <c r="Q167" s="28">
        <f t="shared" si="5"/>
        <v>634863368</v>
      </c>
    </row>
    <row r="168" spans="1:17" ht="21">
      <c r="A168" s="165" t="s">
        <v>88</v>
      </c>
      <c r="B168" s="166"/>
      <c r="C168" s="28">
        <v>219253</v>
      </c>
      <c r="D168" s="166"/>
      <c r="E168" s="28">
        <v>950691124</v>
      </c>
      <c r="F168" s="155"/>
      <c r="G168" s="28">
        <v>-987537864</v>
      </c>
      <c r="H168" s="166"/>
      <c r="I168" s="28">
        <f t="shared" si="4"/>
        <v>-36846740</v>
      </c>
      <c r="J168" s="28"/>
      <c r="K168" s="155">
        <v>543681</v>
      </c>
      <c r="L168" s="28"/>
      <c r="M168" s="28">
        <v>2290006934</v>
      </c>
      <c r="N168" s="166"/>
      <c r="O168" s="28">
        <v>-2448794650</v>
      </c>
      <c r="P168" s="28"/>
      <c r="Q168" s="28">
        <f t="shared" si="5"/>
        <v>-158787716</v>
      </c>
    </row>
    <row r="169" spans="1:17" ht="21">
      <c r="A169" s="165" t="s">
        <v>232</v>
      </c>
      <c r="B169" s="166"/>
      <c r="C169" s="28">
        <v>201882</v>
      </c>
      <c r="D169" s="166"/>
      <c r="E169" s="28">
        <v>834120812</v>
      </c>
      <c r="F169" s="155"/>
      <c r="G169" s="28">
        <v>-890420719</v>
      </c>
      <c r="H169" s="166"/>
      <c r="I169" s="28">
        <f t="shared" si="4"/>
        <v>-56299907</v>
      </c>
      <c r="J169" s="28"/>
      <c r="K169" s="155">
        <v>1861623</v>
      </c>
      <c r="L169" s="28"/>
      <c r="M169" s="28">
        <v>7279927429</v>
      </c>
      <c r="N169" s="166"/>
      <c r="O169" s="28">
        <v>-8210874124</v>
      </c>
      <c r="P169" s="28"/>
      <c r="Q169" s="28">
        <f t="shared" si="5"/>
        <v>-930946695</v>
      </c>
    </row>
    <row r="170" spans="1:17" ht="21">
      <c r="A170" s="165" t="s">
        <v>264</v>
      </c>
      <c r="B170" s="166"/>
      <c r="C170" s="28">
        <v>508970</v>
      </c>
      <c r="D170" s="166"/>
      <c r="E170" s="28">
        <v>1210908188</v>
      </c>
      <c r="F170" s="155"/>
      <c r="G170" s="28">
        <v>-1047270257</v>
      </c>
      <c r="H170" s="166"/>
      <c r="I170" s="28">
        <f t="shared" si="4"/>
        <v>163637931</v>
      </c>
      <c r="J170" s="28"/>
      <c r="K170" s="155">
        <v>1323186</v>
      </c>
      <c r="L170" s="28"/>
      <c r="M170" s="28">
        <v>2902571870</v>
      </c>
      <c r="N170" s="166"/>
      <c r="O170" s="28">
        <v>-2723341569</v>
      </c>
      <c r="P170" s="28"/>
      <c r="Q170" s="28">
        <f t="shared" si="5"/>
        <v>179230301</v>
      </c>
    </row>
    <row r="171" spans="1:17" ht="21">
      <c r="A171" s="165" t="s">
        <v>291</v>
      </c>
      <c r="B171" s="166"/>
      <c r="C171" s="28">
        <v>0</v>
      </c>
      <c r="D171" s="166"/>
      <c r="E171" s="28">
        <v>0</v>
      </c>
      <c r="F171" s="155"/>
      <c r="G171" s="28">
        <v>0</v>
      </c>
      <c r="H171" s="166"/>
      <c r="I171" s="28">
        <f t="shared" si="4"/>
        <v>0</v>
      </c>
      <c r="J171" s="28"/>
      <c r="K171" s="155">
        <v>477154</v>
      </c>
      <c r="L171" s="28"/>
      <c r="M171" s="28">
        <v>564181826</v>
      </c>
      <c r="N171" s="166"/>
      <c r="O171" s="28">
        <v>-633210437</v>
      </c>
      <c r="P171" s="28"/>
      <c r="Q171" s="28">
        <f t="shared" si="5"/>
        <v>-69028611</v>
      </c>
    </row>
    <row r="172" spans="1:17" ht="21">
      <c r="A172" s="165" t="s">
        <v>260</v>
      </c>
      <c r="B172" s="166"/>
      <c r="C172" s="28">
        <v>150348</v>
      </c>
      <c r="D172" s="166"/>
      <c r="E172" s="28">
        <v>608404409</v>
      </c>
      <c r="F172" s="155"/>
      <c r="G172" s="28">
        <v>-816015724</v>
      </c>
      <c r="H172" s="166"/>
      <c r="I172" s="28">
        <f t="shared" si="4"/>
        <v>-207611315</v>
      </c>
      <c r="J172" s="28"/>
      <c r="K172" s="155">
        <v>878805</v>
      </c>
      <c r="L172" s="28"/>
      <c r="M172" s="28">
        <v>3500616348</v>
      </c>
      <c r="N172" s="166"/>
      <c r="O172" s="28">
        <v>-4769725563</v>
      </c>
      <c r="P172" s="28"/>
      <c r="Q172" s="28">
        <f t="shared" si="5"/>
        <v>-1269109215</v>
      </c>
    </row>
    <row r="173" spans="1:17" ht="21">
      <c r="A173" s="165" t="s">
        <v>110</v>
      </c>
      <c r="B173" s="166"/>
      <c r="C173" s="28">
        <v>0</v>
      </c>
      <c r="D173" s="166"/>
      <c r="E173" s="28">
        <v>0</v>
      </c>
      <c r="F173" s="155"/>
      <c r="G173" s="28">
        <v>0</v>
      </c>
      <c r="H173" s="166"/>
      <c r="I173" s="28">
        <f t="shared" si="4"/>
        <v>0</v>
      </c>
      <c r="J173" s="28"/>
      <c r="K173" s="155">
        <v>789558</v>
      </c>
      <c r="L173" s="28"/>
      <c r="M173" s="28">
        <v>932434046</v>
      </c>
      <c r="N173" s="166"/>
      <c r="O173" s="28">
        <v>-992063204</v>
      </c>
      <c r="P173" s="28"/>
      <c r="Q173" s="28">
        <f t="shared" si="5"/>
        <v>-59629158</v>
      </c>
    </row>
    <row r="174" spans="1:17" ht="21">
      <c r="A174" s="165" t="s">
        <v>272</v>
      </c>
      <c r="B174" s="166"/>
      <c r="C174" s="28">
        <v>3736449</v>
      </c>
      <c r="D174" s="166"/>
      <c r="E174" s="28">
        <v>8211033269</v>
      </c>
      <c r="F174" s="155"/>
      <c r="G174" s="28">
        <v>-7163693851</v>
      </c>
      <c r="H174" s="166"/>
      <c r="I174" s="28">
        <f t="shared" si="4"/>
        <v>1047339418</v>
      </c>
      <c r="J174" s="28"/>
      <c r="K174" s="155">
        <v>6436966</v>
      </c>
      <c r="L174" s="28"/>
      <c r="M174" s="28">
        <v>13066909292</v>
      </c>
      <c r="N174" s="166"/>
      <c r="O174" s="28">
        <v>-12341250677</v>
      </c>
      <c r="P174" s="28"/>
      <c r="Q174" s="28">
        <f t="shared" si="5"/>
        <v>725658615</v>
      </c>
    </row>
    <row r="175" spans="1:17" ht="21">
      <c r="A175" s="165" t="s">
        <v>183</v>
      </c>
      <c r="B175" s="166"/>
      <c r="C175" s="28">
        <v>2941699</v>
      </c>
      <c r="D175" s="166"/>
      <c r="E175" s="28">
        <v>23285947909</v>
      </c>
      <c r="F175" s="155"/>
      <c r="G175" s="28">
        <v>-21596110806</v>
      </c>
      <c r="H175" s="166"/>
      <c r="I175" s="28">
        <f t="shared" si="4"/>
        <v>1689837103</v>
      </c>
      <c r="J175" s="28"/>
      <c r="K175" s="155">
        <v>6220161</v>
      </c>
      <c r="L175" s="28"/>
      <c r="M175" s="28">
        <v>48531855921</v>
      </c>
      <c r="N175" s="166"/>
      <c r="O175" s="28">
        <v>-45657146183</v>
      </c>
      <c r="P175" s="28"/>
      <c r="Q175" s="28">
        <f t="shared" si="5"/>
        <v>2874709738</v>
      </c>
    </row>
    <row r="176" spans="1:17" ht="21">
      <c r="A176" s="165" t="s">
        <v>121</v>
      </c>
      <c r="B176" s="166"/>
      <c r="C176" s="28">
        <v>0</v>
      </c>
      <c r="D176" s="166"/>
      <c r="E176" s="28">
        <v>0</v>
      </c>
      <c r="F176" s="155"/>
      <c r="G176" s="28">
        <v>0</v>
      </c>
      <c r="H176" s="166"/>
      <c r="I176" s="28">
        <f t="shared" si="4"/>
        <v>0</v>
      </c>
      <c r="J176" s="28"/>
      <c r="K176" s="155">
        <v>19706485</v>
      </c>
      <c r="L176" s="28"/>
      <c r="M176" s="28">
        <v>41574072525</v>
      </c>
      <c r="N176" s="166"/>
      <c r="O176" s="28">
        <v>-41627116759</v>
      </c>
      <c r="P176" s="28"/>
      <c r="Q176" s="28">
        <f t="shared" si="5"/>
        <v>-53044234</v>
      </c>
    </row>
    <row r="177" spans="1:17" ht="21">
      <c r="A177" s="165" t="s">
        <v>216</v>
      </c>
      <c r="B177" s="166"/>
      <c r="C177" s="28">
        <v>187476</v>
      </c>
      <c r="D177" s="166"/>
      <c r="E177" s="28">
        <v>796691224</v>
      </c>
      <c r="F177" s="155"/>
      <c r="G177" s="28">
        <v>-857631104</v>
      </c>
      <c r="H177" s="166"/>
      <c r="I177" s="28">
        <f t="shared" si="4"/>
        <v>-60939880</v>
      </c>
      <c r="J177" s="28"/>
      <c r="K177" s="155">
        <v>814242</v>
      </c>
      <c r="L177" s="28"/>
      <c r="M177" s="28">
        <v>3371426109</v>
      </c>
      <c r="N177" s="166"/>
      <c r="O177" s="28">
        <v>-3724846193</v>
      </c>
      <c r="P177" s="28"/>
      <c r="Q177" s="28">
        <f t="shared" si="5"/>
        <v>-353420084</v>
      </c>
    </row>
    <row r="178" spans="1:17" ht="21">
      <c r="A178" s="165" t="s">
        <v>125</v>
      </c>
      <c r="B178" s="166"/>
      <c r="C178" s="28">
        <v>0</v>
      </c>
      <c r="D178" s="166"/>
      <c r="E178" s="28">
        <v>0</v>
      </c>
      <c r="F178" s="155"/>
      <c r="G178" s="28">
        <v>0</v>
      </c>
      <c r="H178" s="166"/>
      <c r="I178" s="28">
        <f t="shared" si="4"/>
        <v>0</v>
      </c>
      <c r="J178" s="28"/>
      <c r="K178" s="155">
        <v>1767815</v>
      </c>
      <c r="L178" s="28"/>
      <c r="M178" s="28">
        <v>2628061800</v>
      </c>
      <c r="N178" s="166"/>
      <c r="O178" s="28">
        <v>-3354679019</v>
      </c>
      <c r="P178" s="28"/>
      <c r="Q178" s="28">
        <f t="shared" si="5"/>
        <v>-726617219</v>
      </c>
    </row>
    <row r="179" spans="1:17" ht="21">
      <c r="A179" s="165" t="s">
        <v>106</v>
      </c>
      <c r="B179" s="166"/>
      <c r="C179" s="28">
        <v>905300</v>
      </c>
      <c r="D179" s="166"/>
      <c r="E179" s="28">
        <v>7903102545</v>
      </c>
      <c r="F179" s="155"/>
      <c r="G179" s="28">
        <v>-7370291279</v>
      </c>
      <c r="H179" s="166"/>
      <c r="I179" s="28">
        <f t="shared" si="4"/>
        <v>532811266</v>
      </c>
      <c r="J179" s="28"/>
      <c r="K179" s="155">
        <v>1268173</v>
      </c>
      <c r="L179" s="28"/>
      <c r="M179" s="28">
        <v>11068818269</v>
      </c>
      <c r="N179" s="166"/>
      <c r="O179" s="28">
        <v>-10324538166</v>
      </c>
      <c r="P179" s="28"/>
      <c r="Q179" s="28">
        <f t="shared" si="5"/>
        <v>744280103</v>
      </c>
    </row>
    <row r="180" spans="1:17" ht="21">
      <c r="A180" s="165" t="s">
        <v>157</v>
      </c>
      <c r="B180" s="166"/>
      <c r="C180" s="28">
        <v>618948</v>
      </c>
      <c r="D180" s="166"/>
      <c r="E180" s="28">
        <v>2637515804</v>
      </c>
      <c r="F180" s="155"/>
      <c r="G180" s="28">
        <v>-3036652063</v>
      </c>
      <c r="H180" s="166"/>
      <c r="I180" s="28">
        <f t="shared" si="4"/>
        <v>-399136259</v>
      </c>
      <c r="J180" s="28"/>
      <c r="K180" s="155">
        <v>10981744</v>
      </c>
      <c r="L180" s="28"/>
      <c r="M180" s="28">
        <v>50098838097</v>
      </c>
      <c r="N180" s="166"/>
      <c r="O180" s="28">
        <v>-53878089222</v>
      </c>
      <c r="P180" s="28"/>
      <c r="Q180" s="28">
        <f t="shared" si="5"/>
        <v>-3779251125</v>
      </c>
    </row>
    <row r="181" spans="1:17" ht="21">
      <c r="A181" s="165" t="s">
        <v>87</v>
      </c>
      <c r="B181" s="166"/>
      <c r="C181" s="28">
        <v>0</v>
      </c>
      <c r="D181" s="166"/>
      <c r="E181" s="28">
        <v>0</v>
      </c>
      <c r="F181" s="155"/>
      <c r="G181" s="28">
        <v>0</v>
      </c>
      <c r="H181" s="166"/>
      <c r="I181" s="28">
        <f t="shared" si="4"/>
        <v>0</v>
      </c>
      <c r="J181" s="28"/>
      <c r="K181" s="155">
        <v>11982911</v>
      </c>
      <c r="L181" s="28"/>
      <c r="M181" s="28">
        <v>68683821974</v>
      </c>
      <c r="N181" s="166"/>
      <c r="O181" s="28">
        <v>-74447579251</v>
      </c>
      <c r="P181" s="28"/>
      <c r="Q181" s="28">
        <f t="shared" si="5"/>
        <v>-5763757277</v>
      </c>
    </row>
    <row r="182" spans="1:17" ht="21">
      <c r="A182" s="165" t="s">
        <v>145</v>
      </c>
      <c r="B182" s="166"/>
      <c r="C182" s="28">
        <v>0</v>
      </c>
      <c r="D182" s="166"/>
      <c r="E182" s="28">
        <v>0</v>
      </c>
      <c r="F182" s="155"/>
      <c r="G182" s="28">
        <v>0</v>
      </c>
      <c r="H182" s="166"/>
      <c r="I182" s="28">
        <f t="shared" si="4"/>
        <v>0</v>
      </c>
      <c r="J182" s="28"/>
      <c r="K182" s="155">
        <v>319846</v>
      </c>
      <c r="L182" s="28"/>
      <c r="M182" s="28">
        <v>1859744623</v>
      </c>
      <c r="N182" s="166"/>
      <c r="O182" s="28">
        <v>-1984696831</v>
      </c>
      <c r="P182" s="28"/>
      <c r="Q182" s="28">
        <f t="shared" si="5"/>
        <v>-124952208</v>
      </c>
    </row>
    <row r="183" spans="1:17" ht="21">
      <c r="A183" s="165" t="s">
        <v>293</v>
      </c>
      <c r="B183" s="166"/>
      <c r="C183" s="28">
        <v>0</v>
      </c>
      <c r="D183" s="166"/>
      <c r="E183" s="28">
        <v>0</v>
      </c>
      <c r="F183" s="155"/>
      <c r="G183" s="28">
        <v>0</v>
      </c>
      <c r="H183" s="166"/>
      <c r="I183" s="28">
        <f t="shared" si="4"/>
        <v>0</v>
      </c>
      <c r="J183" s="28"/>
      <c r="K183" s="155">
        <v>14033</v>
      </c>
      <c r="L183" s="28"/>
      <c r="M183" s="28">
        <v>373784184</v>
      </c>
      <c r="N183" s="166"/>
      <c r="O183" s="28">
        <v>-455590788</v>
      </c>
      <c r="P183" s="28"/>
      <c r="Q183" s="28">
        <f t="shared" si="5"/>
        <v>-81806604</v>
      </c>
    </row>
    <row r="184" spans="1:17" ht="21">
      <c r="A184" s="165" t="s">
        <v>168</v>
      </c>
      <c r="B184" s="166"/>
      <c r="C184" s="28">
        <v>1447257</v>
      </c>
      <c r="D184" s="166"/>
      <c r="E184" s="28">
        <v>6540217779</v>
      </c>
      <c r="F184" s="155"/>
      <c r="G184" s="28">
        <v>-5918588908</v>
      </c>
      <c r="H184" s="166"/>
      <c r="I184" s="28">
        <f t="shared" si="4"/>
        <v>621628871</v>
      </c>
      <c r="J184" s="28"/>
      <c r="K184" s="155">
        <v>2240875</v>
      </c>
      <c r="L184" s="28"/>
      <c r="M184" s="28">
        <v>9632121800</v>
      </c>
      <c r="N184" s="166"/>
      <c r="O184" s="28">
        <v>-9164106940</v>
      </c>
      <c r="P184" s="28"/>
      <c r="Q184" s="28">
        <f t="shared" si="5"/>
        <v>468014860</v>
      </c>
    </row>
    <row r="185" spans="1:17" ht="21">
      <c r="A185" s="165" t="s">
        <v>235</v>
      </c>
      <c r="B185" s="166"/>
      <c r="C185" s="28">
        <v>176069</v>
      </c>
      <c r="D185" s="166"/>
      <c r="E185" s="28">
        <v>1990278271</v>
      </c>
      <c r="F185" s="155"/>
      <c r="G185" s="28">
        <v>-2131760523</v>
      </c>
      <c r="H185" s="166"/>
      <c r="I185" s="28">
        <f t="shared" si="4"/>
        <v>-141482252</v>
      </c>
      <c r="J185" s="28"/>
      <c r="K185" s="155">
        <v>3910579</v>
      </c>
      <c r="L185" s="28"/>
      <c r="M185" s="28">
        <v>41222355353</v>
      </c>
      <c r="N185" s="166"/>
      <c r="O185" s="28">
        <v>-47347448653</v>
      </c>
      <c r="P185" s="28"/>
      <c r="Q185" s="28">
        <f t="shared" si="5"/>
        <v>-6125093300</v>
      </c>
    </row>
    <row r="186" spans="1:17" ht="21">
      <c r="A186" s="165" t="s">
        <v>344</v>
      </c>
      <c r="B186" s="166"/>
      <c r="C186" s="28">
        <v>0</v>
      </c>
      <c r="D186" s="166"/>
      <c r="E186" s="28">
        <v>0</v>
      </c>
      <c r="F186" s="155"/>
      <c r="G186" s="28">
        <v>0</v>
      </c>
      <c r="H186" s="166"/>
      <c r="I186" s="28">
        <f t="shared" si="4"/>
        <v>0</v>
      </c>
      <c r="J186" s="28"/>
      <c r="K186" s="155">
        <v>59000</v>
      </c>
      <c r="L186" s="28"/>
      <c r="M186" s="28">
        <v>297976438</v>
      </c>
      <c r="N186" s="166"/>
      <c r="O186" s="28">
        <v>-357758597</v>
      </c>
      <c r="P186" s="28"/>
      <c r="Q186" s="28">
        <f t="shared" si="5"/>
        <v>-59782159</v>
      </c>
    </row>
    <row r="187" spans="1:17" ht="21">
      <c r="A187" s="165" t="s">
        <v>153</v>
      </c>
      <c r="B187" s="166"/>
      <c r="C187" s="28">
        <v>17906</v>
      </c>
      <c r="D187" s="166"/>
      <c r="E187" s="28">
        <v>828046134</v>
      </c>
      <c r="F187" s="155"/>
      <c r="G187" s="28">
        <v>-871461528</v>
      </c>
      <c r="H187" s="166"/>
      <c r="I187" s="28">
        <f t="shared" si="4"/>
        <v>-43415394</v>
      </c>
      <c r="J187" s="28"/>
      <c r="K187" s="155">
        <v>203473</v>
      </c>
      <c r="L187" s="28"/>
      <c r="M187" s="28">
        <v>9039033476</v>
      </c>
      <c r="N187" s="166"/>
      <c r="O187" s="28">
        <v>-9902763954</v>
      </c>
      <c r="P187" s="28"/>
      <c r="Q187" s="28">
        <f t="shared" si="5"/>
        <v>-863730478</v>
      </c>
    </row>
    <row r="188" spans="1:17" ht="21">
      <c r="A188" s="165" t="s">
        <v>343</v>
      </c>
      <c r="B188" s="166"/>
      <c r="C188" s="28">
        <v>0</v>
      </c>
      <c r="D188" s="166"/>
      <c r="E188" s="28">
        <v>0</v>
      </c>
      <c r="F188" s="155"/>
      <c r="G188" s="28">
        <v>0</v>
      </c>
      <c r="H188" s="166"/>
      <c r="I188" s="28">
        <f t="shared" si="4"/>
        <v>0</v>
      </c>
      <c r="J188" s="28"/>
      <c r="K188" s="155">
        <v>207376</v>
      </c>
      <c r="L188" s="28"/>
      <c r="M188" s="28">
        <v>691112549</v>
      </c>
      <c r="N188" s="166"/>
      <c r="O188" s="28">
        <v>-724589528</v>
      </c>
      <c r="P188" s="28"/>
      <c r="Q188" s="28">
        <f t="shared" si="5"/>
        <v>-33476979</v>
      </c>
    </row>
    <row r="189" spans="1:17" ht="21">
      <c r="A189" s="165" t="s">
        <v>230</v>
      </c>
      <c r="B189" s="166"/>
      <c r="C189" s="28">
        <v>549130</v>
      </c>
      <c r="D189" s="166"/>
      <c r="E189" s="28">
        <v>941067267</v>
      </c>
      <c r="F189" s="155"/>
      <c r="G189" s="28">
        <v>-1064432218</v>
      </c>
      <c r="H189" s="166"/>
      <c r="I189" s="28">
        <f t="shared" si="4"/>
        <v>-123364951</v>
      </c>
      <c r="J189" s="28"/>
      <c r="K189" s="155">
        <v>2131989</v>
      </c>
      <c r="L189" s="28"/>
      <c r="M189" s="28">
        <v>3514912415</v>
      </c>
      <c r="N189" s="166"/>
      <c r="O189" s="28">
        <v>-4132642148</v>
      </c>
      <c r="P189" s="28"/>
      <c r="Q189" s="28">
        <f t="shared" si="5"/>
        <v>-617729733</v>
      </c>
    </row>
    <row r="190" spans="1:17" ht="21">
      <c r="A190" s="165" t="s">
        <v>340</v>
      </c>
      <c r="B190" s="166"/>
      <c r="C190" s="28">
        <v>0</v>
      </c>
      <c r="D190" s="166"/>
      <c r="E190" s="28">
        <v>0</v>
      </c>
      <c r="F190" s="155"/>
      <c r="G190" s="28">
        <v>0</v>
      </c>
      <c r="H190" s="166"/>
      <c r="I190" s="28">
        <f t="shared" si="4"/>
        <v>0</v>
      </c>
      <c r="J190" s="28"/>
      <c r="K190" s="155">
        <v>70146</v>
      </c>
      <c r="L190" s="28"/>
      <c r="M190" s="28">
        <v>1160630120</v>
      </c>
      <c r="N190" s="166"/>
      <c r="O190" s="28">
        <v>-1366681173</v>
      </c>
      <c r="P190" s="28"/>
      <c r="Q190" s="28">
        <f t="shared" si="5"/>
        <v>-206051053</v>
      </c>
    </row>
    <row r="191" spans="1:17" ht="21">
      <c r="A191" s="165" t="s">
        <v>292</v>
      </c>
      <c r="B191" s="166"/>
      <c r="C191" s="28">
        <v>0</v>
      </c>
      <c r="D191" s="166"/>
      <c r="E191" s="28">
        <v>0</v>
      </c>
      <c r="F191" s="155"/>
      <c r="G191" s="28">
        <v>0</v>
      </c>
      <c r="H191" s="166"/>
      <c r="I191" s="28">
        <f t="shared" si="4"/>
        <v>0</v>
      </c>
      <c r="J191" s="28"/>
      <c r="K191" s="155">
        <v>282696</v>
      </c>
      <c r="L191" s="28"/>
      <c r="M191" s="28">
        <v>4150474891</v>
      </c>
      <c r="N191" s="166"/>
      <c r="O191" s="28">
        <v>-5415138984</v>
      </c>
      <c r="P191" s="28"/>
      <c r="Q191" s="28">
        <f t="shared" si="5"/>
        <v>-1264664093</v>
      </c>
    </row>
    <row r="192" spans="1:17" ht="21">
      <c r="A192" s="165" t="s">
        <v>126</v>
      </c>
      <c r="B192" s="166"/>
      <c r="C192" s="28">
        <v>416946</v>
      </c>
      <c r="D192" s="166"/>
      <c r="E192" s="28">
        <v>797576094</v>
      </c>
      <c r="F192" s="155"/>
      <c r="G192" s="28">
        <v>-949954173</v>
      </c>
      <c r="H192" s="166"/>
      <c r="I192" s="28">
        <f t="shared" si="4"/>
        <v>-152378079</v>
      </c>
      <c r="J192" s="28"/>
      <c r="K192" s="155">
        <v>1512073</v>
      </c>
      <c r="L192" s="28"/>
      <c r="M192" s="28">
        <v>2884773685</v>
      </c>
      <c r="N192" s="166"/>
      <c r="O192" s="28">
        <v>-3445050572</v>
      </c>
      <c r="P192" s="28"/>
      <c r="Q192" s="28">
        <f t="shared" si="5"/>
        <v>-560276887</v>
      </c>
    </row>
    <row r="193" spans="1:17" ht="21">
      <c r="A193" s="165" t="s">
        <v>231</v>
      </c>
      <c r="B193" s="166"/>
      <c r="C193" s="28">
        <v>30138</v>
      </c>
      <c r="D193" s="166"/>
      <c r="E193" s="28">
        <v>845134343</v>
      </c>
      <c r="F193" s="155"/>
      <c r="G193" s="28">
        <v>-674969035</v>
      </c>
      <c r="H193" s="166"/>
      <c r="I193" s="28">
        <f t="shared" si="4"/>
        <v>170165308</v>
      </c>
      <c r="J193" s="28"/>
      <c r="K193" s="155">
        <v>292304</v>
      </c>
      <c r="L193" s="28"/>
      <c r="M193" s="28">
        <v>7419485611</v>
      </c>
      <c r="N193" s="166"/>
      <c r="O193" s="28">
        <v>-6546424745</v>
      </c>
      <c r="P193" s="28"/>
      <c r="Q193" s="28">
        <f t="shared" si="5"/>
        <v>873060866</v>
      </c>
    </row>
    <row r="194" spans="1:17" ht="21">
      <c r="A194" s="165" t="s">
        <v>242</v>
      </c>
      <c r="B194" s="166"/>
      <c r="C194" s="28">
        <v>15733</v>
      </c>
      <c r="D194" s="166"/>
      <c r="E194" s="28">
        <v>628486942</v>
      </c>
      <c r="F194" s="155"/>
      <c r="G194" s="28">
        <v>-628548806</v>
      </c>
      <c r="H194" s="166"/>
      <c r="I194" s="28">
        <f t="shared" si="4"/>
        <v>-61864</v>
      </c>
      <c r="J194" s="28"/>
      <c r="K194" s="155">
        <v>182942</v>
      </c>
      <c r="L194" s="28"/>
      <c r="M194" s="28">
        <v>7256030594</v>
      </c>
      <c r="N194" s="166"/>
      <c r="O194" s="28">
        <v>-7308712613</v>
      </c>
      <c r="P194" s="28"/>
      <c r="Q194" s="28">
        <f t="shared" si="5"/>
        <v>-52682019</v>
      </c>
    </row>
    <row r="195" spans="1:17" ht="21">
      <c r="A195" s="165" t="s">
        <v>112</v>
      </c>
      <c r="B195" s="166"/>
      <c r="C195" s="28">
        <v>99671</v>
      </c>
      <c r="D195" s="166"/>
      <c r="E195" s="28">
        <v>458433717</v>
      </c>
      <c r="F195" s="155"/>
      <c r="G195" s="28">
        <v>-446933560</v>
      </c>
      <c r="H195" s="166"/>
      <c r="I195" s="28">
        <f t="shared" si="4"/>
        <v>11500157</v>
      </c>
      <c r="J195" s="28"/>
      <c r="K195" s="155">
        <v>247936</v>
      </c>
      <c r="L195" s="28"/>
      <c r="M195" s="28">
        <v>1123929189</v>
      </c>
      <c r="N195" s="166"/>
      <c r="O195" s="28">
        <v>-1181394039</v>
      </c>
      <c r="P195" s="28"/>
      <c r="Q195" s="28">
        <f t="shared" si="5"/>
        <v>-57464850</v>
      </c>
    </row>
    <row r="196" spans="1:17" ht="21">
      <c r="A196" s="165" t="s">
        <v>218</v>
      </c>
      <c r="B196" s="166"/>
      <c r="C196" s="28">
        <v>77238</v>
      </c>
      <c r="D196" s="166"/>
      <c r="E196" s="28">
        <v>729395126</v>
      </c>
      <c r="F196" s="155"/>
      <c r="G196" s="28">
        <v>-720661460</v>
      </c>
      <c r="H196" s="166"/>
      <c r="I196" s="28">
        <f t="shared" si="4"/>
        <v>8733666</v>
      </c>
      <c r="J196" s="28"/>
      <c r="K196" s="155">
        <v>243508</v>
      </c>
      <c r="L196" s="28"/>
      <c r="M196" s="28">
        <v>2213639992</v>
      </c>
      <c r="N196" s="166"/>
      <c r="O196" s="28">
        <v>-2371815589</v>
      </c>
      <c r="P196" s="28"/>
      <c r="Q196" s="28">
        <f t="shared" si="5"/>
        <v>-158175597</v>
      </c>
    </row>
    <row r="197" spans="1:17" ht="21">
      <c r="A197" s="165" t="s">
        <v>339</v>
      </c>
      <c r="B197" s="166"/>
      <c r="C197" s="28">
        <v>0</v>
      </c>
      <c r="D197" s="166"/>
      <c r="E197" s="28">
        <v>0</v>
      </c>
      <c r="F197" s="155"/>
      <c r="G197" s="28">
        <v>0</v>
      </c>
      <c r="H197" s="166"/>
      <c r="I197" s="28">
        <f t="shared" si="4"/>
        <v>0</v>
      </c>
      <c r="J197" s="28"/>
      <c r="K197" s="155">
        <v>206690</v>
      </c>
      <c r="L197" s="28"/>
      <c r="M197" s="28">
        <v>4035223118</v>
      </c>
      <c r="N197" s="166"/>
      <c r="O197" s="28">
        <v>-5280327001</v>
      </c>
      <c r="P197" s="28"/>
      <c r="Q197" s="28">
        <f t="shared" si="5"/>
        <v>-1245103883</v>
      </c>
    </row>
    <row r="198" spans="1:17" ht="21">
      <c r="A198" s="165" t="s">
        <v>349</v>
      </c>
      <c r="B198" s="166"/>
      <c r="C198" s="28">
        <v>0</v>
      </c>
      <c r="D198" s="166"/>
      <c r="E198" s="28">
        <v>0</v>
      </c>
      <c r="F198" s="155"/>
      <c r="G198" s="28">
        <v>0</v>
      </c>
      <c r="H198" s="166"/>
      <c r="I198" s="28">
        <f t="shared" si="4"/>
        <v>0</v>
      </c>
      <c r="J198" s="28"/>
      <c r="K198" s="155">
        <v>246482</v>
      </c>
      <c r="L198" s="28"/>
      <c r="M198" s="28">
        <v>688926076</v>
      </c>
      <c r="N198" s="166"/>
      <c r="O198" s="28">
        <v>-855838905</v>
      </c>
      <c r="P198" s="28"/>
      <c r="Q198" s="28">
        <f t="shared" si="5"/>
        <v>-166912829</v>
      </c>
    </row>
    <row r="199" spans="1:17" ht="21">
      <c r="A199" s="165" t="s">
        <v>328</v>
      </c>
      <c r="B199" s="166"/>
      <c r="C199" s="28">
        <v>0</v>
      </c>
      <c r="D199" s="166"/>
      <c r="E199" s="28">
        <v>0</v>
      </c>
      <c r="F199" s="155"/>
      <c r="G199" s="28">
        <v>0</v>
      </c>
      <c r="H199" s="166"/>
      <c r="I199" s="28">
        <f t="shared" si="4"/>
        <v>0</v>
      </c>
      <c r="J199" s="28"/>
      <c r="K199" s="155">
        <v>230033</v>
      </c>
      <c r="L199" s="28"/>
      <c r="M199" s="28">
        <v>1866549737</v>
      </c>
      <c r="N199" s="166"/>
      <c r="O199" s="28">
        <v>-1948219869</v>
      </c>
      <c r="P199" s="28"/>
      <c r="Q199" s="28">
        <f t="shared" si="5"/>
        <v>-81670132</v>
      </c>
    </row>
    <row r="200" spans="1:17" ht="21">
      <c r="A200" s="165" t="s">
        <v>131</v>
      </c>
      <c r="B200" s="166"/>
      <c r="C200" s="28">
        <v>756864</v>
      </c>
      <c r="D200" s="166"/>
      <c r="E200" s="28">
        <v>12994673034</v>
      </c>
      <c r="F200" s="155"/>
      <c r="G200" s="28">
        <v>-13474779405</v>
      </c>
      <c r="H200" s="166"/>
      <c r="I200" s="28">
        <f t="shared" si="4"/>
        <v>-480106371</v>
      </c>
      <c r="J200" s="28"/>
      <c r="K200" s="155">
        <v>1554785</v>
      </c>
      <c r="L200" s="28"/>
      <c r="M200" s="28">
        <v>26524800911</v>
      </c>
      <c r="N200" s="166"/>
      <c r="O200" s="28">
        <v>-27680514462</v>
      </c>
      <c r="P200" s="28"/>
      <c r="Q200" s="28">
        <f t="shared" si="5"/>
        <v>-1155713551</v>
      </c>
    </row>
    <row r="201" spans="1:17" ht="21">
      <c r="A201" s="165" t="s">
        <v>306</v>
      </c>
      <c r="B201" s="166"/>
      <c r="C201" s="28">
        <v>0</v>
      </c>
      <c r="D201" s="166"/>
      <c r="E201" s="28">
        <v>0</v>
      </c>
      <c r="F201" s="155"/>
      <c r="G201" s="28">
        <v>0</v>
      </c>
      <c r="H201" s="166"/>
      <c r="I201" s="28">
        <f t="shared" ref="I201:I264" si="6">G201+E201</f>
        <v>0</v>
      </c>
      <c r="J201" s="28"/>
      <c r="K201" s="155">
        <v>977728</v>
      </c>
      <c r="L201" s="28"/>
      <c r="M201" s="28">
        <v>2596240907</v>
      </c>
      <c r="N201" s="166"/>
      <c r="O201" s="28">
        <v>-3380304780</v>
      </c>
      <c r="P201" s="28"/>
      <c r="Q201" s="28">
        <f t="shared" ref="Q201:Q264" si="7">M201+O201</f>
        <v>-784063873</v>
      </c>
    </row>
    <row r="202" spans="1:17" ht="21">
      <c r="A202" s="165" t="s">
        <v>286</v>
      </c>
      <c r="B202" s="166"/>
      <c r="C202" s="28">
        <v>5525</v>
      </c>
      <c r="D202" s="166"/>
      <c r="E202" s="28">
        <v>273778064</v>
      </c>
      <c r="F202" s="155"/>
      <c r="G202" s="28">
        <v>-308492732</v>
      </c>
      <c r="H202" s="166"/>
      <c r="I202" s="28">
        <f t="shared" si="6"/>
        <v>-34714668</v>
      </c>
      <c r="J202" s="28"/>
      <c r="K202" s="155">
        <v>67818</v>
      </c>
      <c r="L202" s="28"/>
      <c r="M202" s="28">
        <v>3056604312</v>
      </c>
      <c r="N202" s="166"/>
      <c r="O202" s="28">
        <v>-3786671505</v>
      </c>
      <c r="P202" s="28"/>
      <c r="Q202" s="28">
        <f t="shared" si="7"/>
        <v>-730067193</v>
      </c>
    </row>
    <row r="203" spans="1:17" ht="21">
      <c r="A203" s="165" t="s">
        <v>331</v>
      </c>
      <c r="B203" s="166"/>
      <c r="C203" s="28">
        <v>0</v>
      </c>
      <c r="D203" s="166"/>
      <c r="E203" s="28">
        <v>0</v>
      </c>
      <c r="F203" s="155"/>
      <c r="G203" s="28">
        <v>0</v>
      </c>
      <c r="H203" s="166"/>
      <c r="I203" s="28">
        <f t="shared" si="6"/>
        <v>0</v>
      </c>
      <c r="J203" s="28"/>
      <c r="K203" s="155">
        <v>420493</v>
      </c>
      <c r="L203" s="28"/>
      <c r="M203" s="28">
        <v>4049864832</v>
      </c>
      <c r="N203" s="166"/>
      <c r="O203" s="28">
        <v>-5329386102</v>
      </c>
      <c r="P203" s="28"/>
      <c r="Q203" s="28">
        <f t="shared" si="7"/>
        <v>-1279521270</v>
      </c>
    </row>
    <row r="204" spans="1:17" ht="21">
      <c r="A204" s="165" t="s">
        <v>310</v>
      </c>
      <c r="B204" s="166"/>
      <c r="C204" s="28">
        <v>0</v>
      </c>
      <c r="D204" s="166"/>
      <c r="E204" s="28">
        <v>0</v>
      </c>
      <c r="F204" s="155"/>
      <c r="G204" s="28">
        <v>0</v>
      </c>
      <c r="H204" s="166"/>
      <c r="I204" s="28">
        <f t="shared" si="6"/>
        <v>0</v>
      </c>
      <c r="J204" s="28"/>
      <c r="K204" s="155">
        <v>1471751</v>
      </c>
      <c r="L204" s="28"/>
      <c r="M204" s="28">
        <v>2813132763</v>
      </c>
      <c r="N204" s="166"/>
      <c r="O204" s="28">
        <v>-4393371227</v>
      </c>
      <c r="P204" s="28"/>
      <c r="Q204" s="28">
        <f t="shared" si="7"/>
        <v>-1580238464</v>
      </c>
    </row>
    <row r="205" spans="1:17" ht="21">
      <c r="A205" s="165" t="s">
        <v>308</v>
      </c>
      <c r="B205" s="166"/>
      <c r="C205" s="28">
        <v>56891</v>
      </c>
      <c r="D205" s="166"/>
      <c r="E205" s="28">
        <v>947192290</v>
      </c>
      <c r="F205" s="155"/>
      <c r="G205" s="28">
        <v>-769679506</v>
      </c>
      <c r="H205" s="166"/>
      <c r="I205" s="28">
        <f t="shared" si="6"/>
        <v>177512784</v>
      </c>
      <c r="J205" s="28"/>
      <c r="K205" s="155">
        <v>301471</v>
      </c>
      <c r="L205" s="28"/>
      <c r="M205" s="28">
        <v>4384217377</v>
      </c>
      <c r="N205" s="166"/>
      <c r="O205" s="28">
        <v>-4078607340</v>
      </c>
      <c r="P205" s="28"/>
      <c r="Q205" s="28">
        <f t="shared" si="7"/>
        <v>305610037</v>
      </c>
    </row>
    <row r="206" spans="1:17" ht="21">
      <c r="A206" s="165" t="s">
        <v>338</v>
      </c>
      <c r="B206" s="166"/>
      <c r="C206" s="28">
        <v>0</v>
      </c>
      <c r="D206" s="166"/>
      <c r="E206" s="28">
        <v>0</v>
      </c>
      <c r="F206" s="155"/>
      <c r="G206" s="28">
        <v>0</v>
      </c>
      <c r="H206" s="166"/>
      <c r="I206" s="28">
        <f t="shared" si="6"/>
        <v>0</v>
      </c>
      <c r="J206" s="28"/>
      <c r="K206" s="155">
        <v>24567</v>
      </c>
      <c r="L206" s="28"/>
      <c r="M206" s="28">
        <v>1220586681</v>
      </c>
      <c r="N206" s="166"/>
      <c r="O206" s="28">
        <v>-1329469789</v>
      </c>
      <c r="P206" s="28"/>
      <c r="Q206" s="28">
        <f t="shared" si="7"/>
        <v>-108883108</v>
      </c>
    </row>
    <row r="207" spans="1:17" ht="21">
      <c r="A207" s="165" t="s">
        <v>363</v>
      </c>
      <c r="B207" s="166"/>
      <c r="C207" s="28">
        <v>37960</v>
      </c>
      <c r="D207" s="166"/>
      <c r="E207" s="28">
        <v>429596823</v>
      </c>
      <c r="F207" s="155"/>
      <c r="G207" s="28">
        <v>-444697898</v>
      </c>
      <c r="H207" s="166"/>
      <c r="I207" s="28">
        <f t="shared" si="6"/>
        <v>-15101075</v>
      </c>
      <c r="J207" s="28"/>
      <c r="K207" s="155">
        <v>269998</v>
      </c>
      <c r="L207" s="28"/>
      <c r="M207" s="28">
        <v>3088315571</v>
      </c>
      <c r="N207" s="166"/>
      <c r="O207" s="28">
        <v>-3184198073</v>
      </c>
      <c r="P207" s="28"/>
      <c r="Q207" s="28">
        <f t="shared" si="7"/>
        <v>-95882502</v>
      </c>
    </row>
    <row r="208" spans="1:17" ht="21">
      <c r="A208" s="165" t="s">
        <v>271</v>
      </c>
      <c r="B208" s="166"/>
      <c r="C208" s="28">
        <v>17997</v>
      </c>
      <c r="D208" s="166"/>
      <c r="E208" s="28">
        <v>601590568</v>
      </c>
      <c r="F208" s="155"/>
      <c r="G208" s="28">
        <v>-682922314</v>
      </c>
      <c r="H208" s="166"/>
      <c r="I208" s="28">
        <f t="shared" si="6"/>
        <v>-81331746</v>
      </c>
      <c r="J208" s="28"/>
      <c r="K208" s="155">
        <v>67905</v>
      </c>
      <c r="L208" s="28"/>
      <c r="M208" s="28">
        <v>2282893538</v>
      </c>
      <c r="N208" s="166"/>
      <c r="O208" s="28">
        <v>-2576753886</v>
      </c>
      <c r="P208" s="28"/>
      <c r="Q208" s="28">
        <f t="shared" si="7"/>
        <v>-293860348</v>
      </c>
    </row>
    <row r="209" spans="1:17" ht="21">
      <c r="A209" s="165" t="s">
        <v>320</v>
      </c>
      <c r="B209" s="166"/>
      <c r="C209" s="28">
        <v>0</v>
      </c>
      <c r="D209" s="166"/>
      <c r="E209" s="28">
        <v>0</v>
      </c>
      <c r="F209" s="155"/>
      <c r="G209" s="28">
        <v>0</v>
      </c>
      <c r="H209" s="166"/>
      <c r="I209" s="28">
        <f t="shared" si="6"/>
        <v>0</v>
      </c>
      <c r="J209" s="28"/>
      <c r="K209" s="155">
        <v>114482</v>
      </c>
      <c r="L209" s="28"/>
      <c r="M209" s="28">
        <v>7445235773</v>
      </c>
      <c r="N209" s="166"/>
      <c r="O209" s="28">
        <v>-7488094752</v>
      </c>
      <c r="P209" s="28"/>
      <c r="Q209" s="28">
        <f t="shared" si="7"/>
        <v>-42858979</v>
      </c>
    </row>
    <row r="210" spans="1:17" ht="21">
      <c r="A210" s="165" t="s">
        <v>303</v>
      </c>
      <c r="B210" s="166"/>
      <c r="C210" s="28">
        <v>166343</v>
      </c>
      <c r="D210" s="166"/>
      <c r="E210" s="28">
        <v>529775169</v>
      </c>
      <c r="F210" s="155"/>
      <c r="G210" s="28">
        <v>-565508147</v>
      </c>
      <c r="H210" s="166"/>
      <c r="I210" s="28">
        <f t="shared" si="6"/>
        <v>-35732978</v>
      </c>
      <c r="J210" s="28"/>
      <c r="K210" s="155">
        <v>2048928</v>
      </c>
      <c r="L210" s="28"/>
      <c r="M210" s="28">
        <v>6198484326</v>
      </c>
      <c r="N210" s="166"/>
      <c r="O210" s="28">
        <v>-6965640126</v>
      </c>
      <c r="P210" s="28"/>
      <c r="Q210" s="28">
        <f t="shared" si="7"/>
        <v>-767155800</v>
      </c>
    </row>
    <row r="211" spans="1:17" ht="21">
      <c r="A211" s="165" t="s">
        <v>148</v>
      </c>
      <c r="B211" s="166"/>
      <c r="C211" s="28">
        <v>54801</v>
      </c>
      <c r="D211" s="166"/>
      <c r="E211" s="28">
        <v>151888260</v>
      </c>
      <c r="F211" s="155"/>
      <c r="G211" s="28">
        <v>-200958032</v>
      </c>
      <c r="H211" s="166"/>
      <c r="I211" s="28">
        <f t="shared" si="6"/>
        <v>-49069772</v>
      </c>
      <c r="J211" s="28"/>
      <c r="K211" s="155">
        <v>673092</v>
      </c>
      <c r="L211" s="28"/>
      <c r="M211" s="28">
        <v>1707561732</v>
      </c>
      <c r="N211" s="166"/>
      <c r="O211" s="28">
        <v>-2468262321</v>
      </c>
      <c r="P211" s="28"/>
      <c r="Q211" s="28">
        <f t="shared" si="7"/>
        <v>-760700589</v>
      </c>
    </row>
    <row r="212" spans="1:17" ht="21">
      <c r="A212" s="165" t="s">
        <v>154</v>
      </c>
      <c r="B212" s="166"/>
      <c r="C212" s="28">
        <v>13635</v>
      </c>
      <c r="D212" s="166"/>
      <c r="E212" s="28">
        <v>826771485</v>
      </c>
      <c r="F212" s="155"/>
      <c r="G212" s="28">
        <v>-737601702</v>
      </c>
      <c r="H212" s="166"/>
      <c r="I212" s="28">
        <f t="shared" si="6"/>
        <v>89169783</v>
      </c>
      <c r="J212" s="28"/>
      <c r="K212" s="155">
        <v>128960</v>
      </c>
      <c r="L212" s="28"/>
      <c r="M212" s="28">
        <v>7292090537</v>
      </c>
      <c r="N212" s="166"/>
      <c r="O212" s="28">
        <v>-6976246084</v>
      </c>
      <c r="P212" s="28"/>
      <c r="Q212" s="28">
        <f t="shared" si="7"/>
        <v>315844453</v>
      </c>
    </row>
    <row r="213" spans="1:17" ht="21">
      <c r="A213" s="165" t="s">
        <v>290</v>
      </c>
      <c r="B213" s="166"/>
      <c r="C213" s="28">
        <v>0</v>
      </c>
      <c r="D213" s="166"/>
      <c r="E213" s="28">
        <v>0</v>
      </c>
      <c r="F213" s="155"/>
      <c r="G213" s="28">
        <v>0</v>
      </c>
      <c r="H213" s="166"/>
      <c r="I213" s="28">
        <f t="shared" si="6"/>
        <v>0</v>
      </c>
      <c r="J213" s="28"/>
      <c r="K213" s="155">
        <v>742664</v>
      </c>
      <c r="L213" s="28"/>
      <c r="M213" s="28">
        <v>6283837114</v>
      </c>
      <c r="N213" s="166"/>
      <c r="O213" s="28">
        <v>-7235505946</v>
      </c>
      <c r="P213" s="28"/>
      <c r="Q213" s="28">
        <f t="shared" si="7"/>
        <v>-951668832</v>
      </c>
    </row>
    <row r="214" spans="1:17" ht="21">
      <c r="A214" s="165" t="s">
        <v>351</v>
      </c>
      <c r="B214" s="166"/>
      <c r="C214" s="28">
        <v>0</v>
      </c>
      <c r="D214" s="166"/>
      <c r="E214" s="28">
        <v>0</v>
      </c>
      <c r="F214" s="155"/>
      <c r="G214" s="28">
        <v>0</v>
      </c>
      <c r="H214" s="166"/>
      <c r="I214" s="28">
        <f t="shared" si="6"/>
        <v>0</v>
      </c>
      <c r="J214" s="28"/>
      <c r="K214" s="155">
        <v>280963</v>
      </c>
      <c r="L214" s="28"/>
      <c r="M214" s="28">
        <v>635605617</v>
      </c>
      <c r="N214" s="166"/>
      <c r="O214" s="28">
        <v>-787601383</v>
      </c>
      <c r="P214" s="28"/>
      <c r="Q214" s="28">
        <f t="shared" si="7"/>
        <v>-151995766</v>
      </c>
    </row>
    <row r="215" spans="1:17" ht="21">
      <c r="A215" s="165" t="s">
        <v>309</v>
      </c>
      <c r="B215" s="166"/>
      <c r="C215" s="28">
        <v>20510</v>
      </c>
      <c r="D215" s="166"/>
      <c r="E215" s="28">
        <v>587581170</v>
      </c>
      <c r="F215" s="155"/>
      <c r="G215" s="28">
        <v>-558834134</v>
      </c>
      <c r="H215" s="166"/>
      <c r="I215" s="28">
        <f t="shared" si="6"/>
        <v>28747036</v>
      </c>
      <c r="J215" s="28"/>
      <c r="K215" s="155">
        <v>176959</v>
      </c>
      <c r="L215" s="28"/>
      <c r="M215" s="28">
        <v>4944170430</v>
      </c>
      <c r="N215" s="166"/>
      <c r="O215" s="28">
        <v>-4821586038</v>
      </c>
      <c r="P215" s="28"/>
      <c r="Q215" s="28">
        <f t="shared" si="7"/>
        <v>122584392</v>
      </c>
    </row>
    <row r="216" spans="1:17" ht="21">
      <c r="A216" s="165" t="s">
        <v>116</v>
      </c>
      <c r="B216" s="166"/>
      <c r="C216" s="28">
        <v>320154</v>
      </c>
      <c r="D216" s="166"/>
      <c r="E216" s="28">
        <v>1832295636</v>
      </c>
      <c r="F216" s="155"/>
      <c r="G216" s="28">
        <v>-1699450108</v>
      </c>
      <c r="H216" s="166"/>
      <c r="I216" s="28">
        <f t="shared" si="6"/>
        <v>132845528</v>
      </c>
      <c r="J216" s="28"/>
      <c r="K216" s="155">
        <v>1184627</v>
      </c>
      <c r="L216" s="28"/>
      <c r="M216" s="28">
        <v>6218326644</v>
      </c>
      <c r="N216" s="166"/>
      <c r="O216" s="28">
        <v>-6288269029</v>
      </c>
      <c r="P216" s="28"/>
      <c r="Q216" s="28">
        <f t="shared" si="7"/>
        <v>-69942385</v>
      </c>
    </row>
    <row r="217" spans="1:17" ht="21">
      <c r="A217" s="165" t="s">
        <v>314</v>
      </c>
      <c r="B217" s="166"/>
      <c r="C217" s="28">
        <v>0</v>
      </c>
      <c r="D217" s="166"/>
      <c r="E217" s="28">
        <v>0</v>
      </c>
      <c r="F217" s="155"/>
      <c r="G217" s="28">
        <v>0</v>
      </c>
      <c r="H217" s="166"/>
      <c r="I217" s="28">
        <f t="shared" si="6"/>
        <v>0</v>
      </c>
      <c r="J217" s="28"/>
      <c r="K217" s="155">
        <v>1270684</v>
      </c>
      <c r="L217" s="28"/>
      <c r="M217" s="28">
        <v>1373105705</v>
      </c>
      <c r="N217" s="166"/>
      <c r="O217" s="28">
        <v>-1625639854</v>
      </c>
      <c r="P217" s="28"/>
      <c r="Q217" s="28">
        <f t="shared" si="7"/>
        <v>-252534149</v>
      </c>
    </row>
    <row r="218" spans="1:17" ht="21">
      <c r="A218" s="165" t="s">
        <v>322</v>
      </c>
      <c r="B218" s="166"/>
      <c r="C218" s="28">
        <v>441264</v>
      </c>
      <c r="D218" s="166"/>
      <c r="E218" s="28">
        <v>1056096745</v>
      </c>
      <c r="F218" s="155"/>
      <c r="G218" s="28">
        <v>-1050485169</v>
      </c>
      <c r="H218" s="166"/>
      <c r="I218" s="28">
        <f t="shared" si="6"/>
        <v>5611576</v>
      </c>
      <c r="J218" s="28"/>
      <c r="K218" s="155">
        <v>2362345</v>
      </c>
      <c r="L218" s="28"/>
      <c r="M218" s="28">
        <v>5230266417</v>
      </c>
      <c r="N218" s="166"/>
      <c r="O218" s="28">
        <v>-5651624292</v>
      </c>
      <c r="P218" s="28"/>
      <c r="Q218" s="28">
        <f t="shared" si="7"/>
        <v>-421357875</v>
      </c>
    </row>
    <row r="219" spans="1:17" ht="21">
      <c r="A219" s="165" t="s">
        <v>80</v>
      </c>
      <c r="B219" s="166"/>
      <c r="C219" s="28">
        <v>0</v>
      </c>
      <c r="D219" s="166"/>
      <c r="E219" s="28">
        <v>0</v>
      </c>
      <c r="F219" s="155"/>
      <c r="G219" s="28">
        <v>0</v>
      </c>
      <c r="H219" s="166"/>
      <c r="I219" s="28">
        <f t="shared" si="6"/>
        <v>0</v>
      </c>
      <c r="J219" s="28"/>
      <c r="K219" s="155">
        <v>931668</v>
      </c>
      <c r="L219" s="28"/>
      <c r="M219" s="28">
        <v>3427021188</v>
      </c>
      <c r="N219" s="166"/>
      <c r="O219" s="28">
        <v>-3573914735</v>
      </c>
      <c r="P219" s="28"/>
      <c r="Q219" s="28">
        <f t="shared" si="7"/>
        <v>-146893547</v>
      </c>
    </row>
    <row r="220" spans="1:17" ht="21">
      <c r="A220" s="165" t="s">
        <v>135</v>
      </c>
      <c r="B220" s="166"/>
      <c r="C220" s="28">
        <v>774119</v>
      </c>
      <c r="D220" s="166"/>
      <c r="E220" s="28">
        <v>3792370699</v>
      </c>
      <c r="F220" s="155"/>
      <c r="G220" s="28">
        <v>-3253469010</v>
      </c>
      <c r="H220" s="166"/>
      <c r="I220" s="28">
        <f t="shared" si="6"/>
        <v>538901689</v>
      </c>
      <c r="J220" s="28"/>
      <c r="K220" s="155">
        <v>1382622</v>
      </c>
      <c r="L220" s="28"/>
      <c r="M220" s="28">
        <v>6449288557</v>
      </c>
      <c r="N220" s="166"/>
      <c r="O220" s="28">
        <v>-5737721059</v>
      </c>
      <c r="P220" s="28"/>
      <c r="Q220" s="28">
        <f t="shared" si="7"/>
        <v>711567498</v>
      </c>
    </row>
    <row r="221" spans="1:17" ht="21">
      <c r="A221" s="165" t="s">
        <v>248</v>
      </c>
      <c r="B221" s="166"/>
      <c r="C221" s="28">
        <v>381242</v>
      </c>
      <c r="D221" s="166"/>
      <c r="E221" s="28">
        <v>656382300</v>
      </c>
      <c r="F221" s="155"/>
      <c r="G221" s="28">
        <v>-775380006</v>
      </c>
      <c r="H221" s="166"/>
      <c r="I221" s="28">
        <f t="shared" si="6"/>
        <v>-118997706</v>
      </c>
      <c r="J221" s="28"/>
      <c r="K221" s="155">
        <v>769216</v>
      </c>
      <c r="L221" s="28"/>
      <c r="M221" s="28">
        <v>1331604092</v>
      </c>
      <c r="N221" s="166"/>
      <c r="O221" s="28">
        <v>-1564451734</v>
      </c>
      <c r="P221" s="28"/>
      <c r="Q221" s="28">
        <f t="shared" si="7"/>
        <v>-232847642</v>
      </c>
    </row>
    <row r="222" spans="1:17" ht="21">
      <c r="A222" s="165" t="s">
        <v>181</v>
      </c>
      <c r="B222" s="166"/>
      <c r="C222" s="28">
        <v>17740</v>
      </c>
      <c r="D222" s="166"/>
      <c r="E222" s="28">
        <v>875651127</v>
      </c>
      <c r="F222" s="155"/>
      <c r="G222" s="28">
        <v>-803954439</v>
      </c>
      <c r="H222" s="166"/>
      <c r="I222" s="28">
        <f t="shared" si="6"/>
        <v>71696688</v>
      </c>
      <c r="J222" s="28"/>
      <c r="K222" s="155">
        <v>109207</v>
      </c>
      <c r="L222" s="28"/>
      <c r="M222" s="28">
        <v>5021942747</v>
      </c>
      <c r="N222" s="166"/>
      <c r="O222" s="28">
        <v>-4949123583</v>
      </c>
      <c r="P222" s="28"/>
      <c r="Q222" s="28">
        <f t="shared" si="7"/>
        <v>72819164</v>
      </c>
    </row>
    <row r="223" spans="1:17" ht="21">
      <c r="A223" s="165" t="s">
        <v>266</v>
      </c>
      <c r="B223" s="166"/>
      <c r="C223" s="28">
        <v>142487</v>
      </c>
      <c r="D223" s="166"/>
      <c r="E223" s="28">
        <v>621679038</v>
      </c>
      <c r="F223" s="155"/>
      <c r="G223" s="28">
        <v>-580341866</v>
      </c>
      <c r="H223" s="166"/>
      <c r="I223" s="28">
        <f t="shared" si="6"/>
        <v>41337172</v>
      </c>
      <c r="J223" s="28"/>
      <c r="K223" s="155">
        <v>254678</v>
      </c>
      <c r="L223" s="28"/>
      <c r="M223" s="28">
        <v>1046708533</v>
      </c>
      <c r="N223" s="166"/>
      <c r="O223" s="28">
        <v>-1037289756</v>
      </c>
      <c r="P223" s="28"/>
      <c r="Q223" s="28">
        <f t="shared" si="7"/>
        <v>9418777</v>
      </c>
    </row>
    <row r="224" spans="1:17" ht="21">
      <c r="A224" s="165" t="s">
        <v>161</v>
      </c>
      <c r="B224" s="166"/>
      <c r="C224" s="28">
        <v>29347</v>
      </c>
      <c r="D224" s="166"/>
      <c r="E224" s="28">
        <v>555872519</v>
      </c>
      <c r="F224" s="155"/>
      <c r="G224" s="28">
        <v>-653753156</v>
      </c>
      <c r="H224" s="166"/>
      <c r="I224" s="28">
        <f t="shared" si="6"/>
        <v>-97880637</v>
      </c>
      <c r="J224" s="28"/>
      <c r="K224" s="155">
        <v>461076</v>
      </c>
      <c r="L224" s="28"/>
      <c r="M224" s="28">
        <v>9090116059</v>
      </c>
      <c r="N224" s="166"/>
      <c r="O224" s="28">
        <v>-10271233517</v>
      </c>
      <c r="P224" s="28"/>
      <c r="Q224" s="28">
        <f t="shared" si="7"/>
        <v>-1181117458</v>
      </c>
    </row>
    <row r="225" spans="1:17" ht="21">
      <c r="A225" s="165" t="s">
        <v>223</v>
      </c>
      <c r="B225" s="166"/>
      <c r="C225" s="28">
        <v>3150359</v>
      </c>
      <c r="D225" s="166"/>
      <c r="E225" s="28">
        <v>4627129097</v>
      </c>
      <c r="F225" s="155"/>
      <c r="G225" s="28">
        <v>-4089967175</v>
      </c>
      <c r="H225" s="166"/>
      <c r="I225" s="28">
        <f t="shared" si="6"/>
        <v>537161922</v>
      </c>
      <c r="J225" s="28"/>
      <c r="K225" s="155">
        <v>3257995</v>
      </c>
      <c r="L225" s="28"/>
      <c r="M225" s="28">
        <v>7896093002</v>
      </c>
      <c r="N225" s="166"/>
      <c r="O225" s="28">
        <v>-7228147123</v>
      </c>
      <c r="P225" s="28"/>
      <c r="Q225" s="28">
        <f t="shared" si="7"/>
        <v>667945879</v>
      </c>
    </row>
    <row r="226" spans="1:17" ht="21">
      <c r="A226" s="165" t="s">
        <v>304</v>
      </c>
      <c r="B226" s="166"/>
      <c r="C226" s="28">
        <v>21017</v>
      </c>
      <c r="D226" s="166"/>
      <c r="E226" s="28">
        <v>256485509</v>
      </c>
      <c r="F226" s="155"/>
      <c r="G226" s="28">
        <v>-217465147</v>
      </c>
      <c r="H226" s="166"/>
      <c r="I226" s="28">
        <f t="shared" si="6"/>
        <v>39020362</v>
      </c>
      <c r="J226" s="28"/>
      <c r="K226" s="155">
        <v>510335</v>
      </c>
      <c r="L226" s="28"/>
      <c r="M226" s="28">
        <v>6178156328</v>
      </c>
      <c r="N226" s="166"/>
      <c r="O226" s="28">
        <v>-5280490852</v>
      </c>
      <c r="P226" s="28"/>
      <c r="Q226" s="28">
        <f t="shared" si="7"/>
        <v>897665476</v>
      </c>
    </row>
    <row r="227" spans="1:17" ht="21">
      <c r="A227" s="165" t="s">
        <v>172</v>
      </c>
      <c r="B227" s="166"/>
      <c r="C227" s="28">
        <v>122734</v>
      </c>
      <c r="D227" s="166"/>
      <c r="E227" s="28">
        <v>1025216187</v>
      </c>
      <c r="F227" s="155"/>
      <c r="G227" s="28">
        <v>-904047659</v>
      </c>
      <c r="H227" s="166"/>
      <c r="I227" s="28">
        <f t="shared" si="6"/>
        <v>121168528</v>
      </c>
      <c r="J227" s="28"/>
      <c r="K227" s="155">
        <v>1092008</v>
      </c>
      <c r="L227" s="28"/>
      <c r="M227" s="28">
        <v>8580789005</v>
      </c>
      <c r="N227" s="166"/>
      <c r="O227" s="28">
        <v>-8043633195</v>
      </c>
      <c r="P227" s="28"/>
      <c r="Q227" s="28">
        <f t="shared" si="7"/>
        <v>537155810</v>
      </c>
    </row>
    <row r="228" spans="1:17" ht="21">
      <c r="A228" s="165" t="s">
        <v>327</v>
      </c>
      <c r="B228" s="166"/>
      <c r="C228" s="28">
        <v>0</v>
      </c>
      <c r="D228" s="166"/>
      <c r="E228" s="28">
        <v>0</v>
      </c>
      <c r="F228" s="155"/>
      <c r="G228" s="28">
        <v>0</v>
      </c>
      <c r="H228" s="166"/>
      <c r="I228" s="28">
        <f t="shared" si="6"/>
        <v>0</v>
      </c>
      <c r="J228" s="28"/>
      <c r="K228" s="155">
        <v>32947</v>
      </c>
      <c r="L228" s="28"/>
      <c r="M228" s="28">
        <v>1822005053</v>
      </c>
      <c r="N228" s="166"/>
      <c r="O228" s="28">
        <v>-1445300101</v>
      </c>
      <c r="P228" s="28"/>
      <c r="Q228" s="28">
        <f t="shared" si="7"/>
        <v>376704952</v>
      </c>
    </row>
    <row r="229" spans="1:17" ht="21">
      <c r="A229" s="165" t="s">
        <v>313</v>
      </c>
      <c r="B229" s="166"/>
      <c r="C229" s="28">
        <v>0</v>
      </c>
      <c r="D229" s="166"/>
      <c r="E229" s="28">
        <v>0</v>
      </c>
      <c r="F229" s="155"/>
      <c r="G229" s="28">
        <v>0</v>
      </c>
      <c r="H229" s="166"/>
      <c r="I229" s="28">
        <f t="shared" si="6"/>
        <v>0</v>
      </c>
      <c r="J229" s="28"/>
      <c r="K229" s="155">
        <v>104855</v>
      </c>
      <c r="L229" s="28"/>
      <c r="M229" s="28">
        <v>661281546</v>
      </c>
      <c r="N229" s="166"/>
      <c r="O229" s="28">
        <v>-687925345</v>
      </c>
      <c r="P229" s="28"/>
      <c r="Q229" s="28">
        <f t="shared" si="7"/>
        <v>-26643799</v>
      </c>
    </row>
    <row r="230" spans="1:17" ht="21">
      <c r="A230" s="165" t="s">
        <v>215</v>
      </c>
      <c r="B230" s="166"/>
      <c r="C230" s="28">
        <v>0</v>
      </c>
      <c r="D230" s="166"/>
      <c r="E230" s="28">
        <v>0</v>
      </c>
      <c r="F230" s="155"/>
      <c r="G230" s="28">
        <v>0</v>
      </c>
      <c r="H230" s="166"/>
      <c r="I230" s="28">
        <f t="shared" si="6"/>
        <v>0</v>
      </c>
      <c r="J230" s="28"/>
      <c r="K230" s="155">
        <v>40666</v>
      </c>
      <c r="L230" s="28"/>
      <c r="M230" s="28">
        <v>340064565</v>
      </c>
      <c r="N230" s="166"/>
      <c r="O230" s="28">
        <v>-394942843</v>
      </c>
      <c r="P230" s="28"/>
      <c r="Q230" s="28">
        <f t="shared" si="7"/>
        <v>-54878278</v>
      </c>
    </row>
    <row r="231" spans="1:17" ht="21">
      <c r="A231" s="165" t="s">
        <v>237</v>
      </c>
      <c r="B231" s="166"/>
      <c r="C231" s="28">
        <v>0</v>
      </c>
      <c r="D231" s="166"/>
      <c r="E231" s="28">
        <v>0</v>
      </c>
      <c r="F231" s="155"/>
      <c r="G231" s="28">
        <v>0</v>
      </c>
      <c r="H231" s="166"/>
      <c r="I231" s="28">
        <f t="shared" si="6"/>
        <v>0</v>
      </c>
      <c r="J231" s="28"/>
      <c r="K231" s="155">
        <v>1553961</v>
      </c>
      <c r="L231" s="28"/>
      <c r="M231" s="28">
        <v>14760864066</v>
      </c>
      <c r="N231" s="166"/>
      <c r="O231" s="28">
        <v>-14026011585</v>
      </c>
      <c r="P231" s="28"/>
      <c r="Q231" s="28">
        <f t="shared" si="7"/>
        <v>734852481</v>
      </c>
    </row>
    <row r="232" spans="1:17" ht="21">
      <c r="A232" s="165" t="s">
        <v>263</v>
      </c>
      <c r="B232" s="166"/>
      <c r="C232" s="28">
        <v>1055813</v>
      </c>
      <c r="D232" s="166"/>
      <c r="E232" s="28">
        <v>4682598706</v>
      </c>
      <c r="F232" s="155"/>
      <c r="G232" s="28">
        <v>-4774666487</v>
      </c>
      <c r="H232" s="166"/>
      <c r="I232" s="28">
        <f t="shared" si="6"/>
        <v>-92067781</v>
      </c>
      <c r="J232" s="28"/>
      <c r="K232" s="155">
        <v>2687899</v>
      </c>
      <c r="L232" s="28"/>
      <c r="M232" s="28">
        <v>11618228359</v>
      </c>
      <c r="N232" s="166"/>
      <c r="O232" s="28">
        <v>-12155392358</v>
      </c>
      <c r="P232" s="28"/>
      <c r="Q232" s="28">
        <f t="shared" si="7"/>
        <v>-537163999</v>
      </c>
    </row>
    <row r="233" spans="1:17" ht="21">
      <c r="A233" s="165" t="s">
        <v>341</v>
      </c>
      <c r="B233" s="166"/>
      <c r="C233" s="28">
        <v>0</v>
      </c>
      <c r="D233" s="166"/>
      <c r="E233" s="28">
        <v>0</v>
      </c>
      <c r="F233" s="155"/>
      <c r="G233" s="28">
        <v>0</v>
      </c>
      <c r="H233" s="166"/>
      <c r="I233" s="28">
        <f t="shared" si="6"/>
        <v>0</v>
      </c>
      <c r="J233" s="28"/>
      <c r="K233" s="155">
        <v>220076</v>
      </c>
      <c r="L233" s="28"/>
      <c r="M233" s="28">
        <v>1393513824</v>
      </c>
      <c r="N233" s="166"/>
      <c r="O233" s="28">
        <v>-1544441048</v>
      </c>
      <c r="P233" s="28"/>
      <c r="Q233" s="28">
        <f t="shared" si="7"/>
        <v>-150927224</v>
      </c>
    </row>
    <row r="234" spans="1:17" ht="21">
      <c r="A234" s="165" t="s">
        <v>195</v>
      </c>
      <c r="B234" s="166"/>
      <c r="C234" s="28">
        <v>0</v>
      </c>
      <c r="D234" s="166"/>
      <c r="E234" s="28">
        <v>0</v>
      </c>
      <c r="F234" s="155"/>
      <c r="G234" s="28">
        <v>0</v>
      </c>
      <c r="H234" s="166"/>
      <c r="I234" s="28">
        <f t="shared" si="6"/>
        <v>0</v>
      </c>
      <c r="J234" s="28"/>
      <c r="K234" s="155">
        <v>279195</v>
      </c>
      <c r="L234" s="28"/>
      <c r="M234" s="28">
        <v>2032335232</v>
      </c>
      <c r="N234" s="166"/>
      <c r="O234" s="28">
        <v>-2353486539</v>
      </c>
      <c r="P234" s="28"/>
      <c r="Q234" s="28">
        <f t="shared" si="7"/>
        <v>-321151307</v>
      </c>
    </row>
    <row r="235" spans="1:17" ht="21">
      <c r="A235" s="165" t="s">
        <v>275</v>
      </c>
      <c r="B235" s="166"/>
      <c r="C235" s="28">
        <v>349941</v>
      </c>
      <c r="D235" s="166"/>
      <c r="E235" s="28">
        <v>1238275599</v>
      </c>
      <c r="F235" s="155"/>
      <c r="G235" s="28">
        <v>-1251944005</v>
      </c>
      <c r="H235" s="166"/>
      <c r="I235" s="28">
        <f t="shared" si="6"/>
        <v>-13668406</v>
      </c>
      <c r="J235" s="28"/>
      <c r="K235" s="155">
        <v>464037</v>
      </c>
      <c r="L235" s="28"/>
      <c r="M235" s="28">
        <v>1652887730</v>
      </c>
      <c r="N235" s="166"/>
      <c r="O235" s="28">
        <v>-1660132250</v>
      </c>
      <c r="P235" s="28"/>
      <c r="Q235" s="28">
        <f t="shared" si="7"/>
        <v>-7244520</v>
      </c>
    </row>
    <row r="236" spans="1:17" ht="21">
      <c r="A236" s="165" t="s">
        <v>227</v>
      </c>
      <c r="B236" s="166"/>
      <c r="C236" s="28">
        <v>12699</v>
      </c>
      <c r="D236" s="166"/>
      <c r="E236" s="28">
        <v>160948875</v>
      </c>
      <c r="F236" s="155"/>
      <c r="G236" s="28">
        <v>-177738048</v>
      </c>
      <c r="H236" s="166"/>
      <c r="I236" s="28">
        <f t="shared" si="6"/>
        <v>-16789173</v>
      </c>
      <c r="J236" s="28"/>
      <c r="K236" s="155">
        <v>173466</v>
      </c>
      <c r="L236" s="28"/>
      <c r="M236" s="28">
        <v>1925616027</v>
      </c>
      <c r="N236" s="166"/>
      <c r="O236" s="28">
        <v>-2427868995</v>
      </c>
      <c r="P236" s="28"/>
      <c r="Q236" s="28">
        <f t="shared" si="7"/>
        <v>-502252968</v>
      </c>
    </row>
    <row r="237" spans="1:17" ht="21">
      <c r="A237" s="165" t="s">
        <v>178</v>
      </c>
      <c r="B237" s="166"/>
      <c r="C237" s="28">
        <v>0</v>
      </c>
      <c r="D237" s="166"/>
      <c r="E237" s="28">
        <v>0</v>
      </c>
      <c r="F237" s="155"/>
      <c r="G237" s="28">
        <v>0</v>
      </c>
      <c r="H237" s="166"/>
      <c r="I237" s="28">
        <f t="shared" si="6"/>
        <v>0</v>
      </c>
      <c r="J237" s="28"/>
      <c r="K237" s="155">
        <v>1628477</v>
      </c>
      <c r="L237" s="28"/>
      <c r="M237" s="28">
        <v>6008755480</v>
      </c>
      <c r="N237" s="166"/>
      <c r="O237" s="28">
        <v>-6144917586</v>
      </c>
      <c r="P237" s="28"/>
      <c r="Q237" s="28">
        <f t="shared" si="7"/>
        <v>-136162106</v>
      </c>
    </row>
    <row r="238" spans="1:17" ht="21">
      <c r="A238" s="165" t="s">
        <v>299</v>
      </c>
      <c r="B238" s="166"/>
      <c r="C238" s="28">
        <v>35367</v>
      </c>
      <c r="D238" s="166"/>
      <c r="E238" s="28">
        <v>797072683</v>
      </c>
      <c r="F238" s="155"/>
      <c r="G238" s="28">
        <v>-850085774</v>
      </c>
      <c r="H238" s="166"/>
      <c r="I238" s="28">
        <f t="shared" si="6"/>
        <v>-53013091</v>
      </c>
      <c r="J238" s="28"/>
      <c r="K238" s="155">
        <v>138333</v>
      </c>
      <c r="L238" s="28"/>
      <c r="M238" s="28">
        <v>2957967540</v>
      </c>
      <c r="N238" s="166"/>
      <c r="O238" s="28">
        <v>-3324989834</v>
      </c>
      <c r="P238" s="28"/>
      <c r="Q238" s="28">
        <f t="shared" si="7"/>
        <v>-367022294</v>
      </c>
    </row>
    <row r="239" spans="1:17" ht="21">
      <c r="A239" s="165" t="s">
        <v>347</v>
      </c>
      <c r="B239" s="166"/>
      <c r="C239" s="28">
        <v>516022</v>
      </c>
      <c r="D239" s="166"/>
      <c r="E239" s="28">
        <v>1338829237</v>
      </c>
      <c r="F239" s="155"/>
      <c r="G239" s="28">
        <v>-1697451166</v>
      </c>
      <c r="H239" s="166"/>
      <c r="I239" s="28">
        <f t="shared" si="6"/>
        <v>-358621929</v>
      </c>
      <c r="J239" s="28"/>
      <c r="K239" s="155">
        <v>4508784</v>
      </c>
      <c r="L239" s="28"/>
      <c r="M239" s="28">
        <v>12133293259</v>
      </c>
      <c r="N239" s="166"/>
      <c r="O239" s="28">
        <v>-14831616971</v>
      </c>
      <c r="P239" s="28"/>
      <c r="Q239" s="28">
        <f t="shared" si="7"/>
        <v>-2698323712</v>
      </c>
    </row>
    <row r="240" spans="1:17" ht="21">
      <c r="A240" s="165" t="s">
        <v>278</v>
      </c>
      <c r="B240" s="166"/>
      <c r="C240" s="28">
        <v>462856</v>
      </c>
      <c r="D240" s="166"/>
      <c r="E240" s="28">
        <v>1177422977</v>
      </c>
      <c r="F240" s="155"/>
      <c r="G240" s="28">
        <v>-1252300448</v>
      </c>
      <c r="H240" s="166"/>
      <c r="I240" s="28">
        <f t="shared" si="6"/>
        <v>-74877471</v>
      </c>
      <c r="J240" s="28"/>
      <c r="K240" s="155">
        <v>866099</v>
      </c>
      <c r="L240" s="28"/>
      <c r="M240" s="28">
        <v>2173615035</v>
      </c>
      <c r="N240" s="166"/>
      <c r="O240" s="28">
        <v>-2356536665</v>
      </c>
      <c r="P240" s="28"/>
      <c r="Q240" s="28">
        <f t="shared" si="7"/>
        <v>-182921630</v>
      </c>
    </row>
    <row r="241" spans="1:17" ht="21">
      <c r="A241" s="165" t="s">
        <v>337</v>
      </c>
      <c r="B241" s="166"/>
      <c r="C241" s="28">
        <v>10106</v>
      </c>
      <c r="D241" s="166"/>
      <c r="E241" s="28">
        <v>51987380</v>
      </c>
      <c r="F241" s="155"/>
      <c r="G241" s="28">
        <v>-56859620</v>
      </c>
      <c r="H241" s="166"/>
      <c r="I241" s="28">
        <f t="shared" si="6"/>
        <v>-4872240</v>
      </c>
      <c r="J241" s="28"/>
      <c r="K241" s="155">
        <v>251187</v>
      </c>
      <c r="L241" s="28"/>
      <c r="M241" s="28">
        <v>1247237100</v>
      </c>
      <c r="N241" s="166"/>
      <c r="O241" s="28">
        <v>-1413259195</v>
      </c>
      <c r="P241" s="28"/>
      <c r="Q241" s="28">
        <f t="shared" si="7"/>
        <v>-166022095</v>
      </c>
    </row>
    <row r="242" spans="1:17" ht="21">
      <c r="A242" s="165" t="s">
        <v>365</v>
      </c>
      <c r="B242" s="166"/>
      <c r="C242" s="28">
        <v>0</v>
      </c>
      <c r="D242" s="166"/>
      <c r="E242" s="28">
        <v>0</v>
      </c>
      <c r="F242" s="155"/>
      <c r="G242" s="28">
        <v>0</v>
      </c>
      <c r="H242" s="166"/>
      <c r="I242" s="28">
        <f t="shared" si="6"/>
        <v>0</v>
      </c>
      <c r="J242" s="28"/>
      <c r="K242" s="155">
        <v>275771</v>
      </c>
      <c r="L242" s="28"/>
      <c r="M242" s="28">
        <v>2730405569</v>
      </c>
      <c r="N242" s="166"/>
      <c r="O242" s="28">
        <v>-3299141947</v>
      </c>
      <c r="P242" s="28"/>
      <c r="Q242" s="28">
        <f t="shared" si="7"/>
        <v>-568736378</v>
      </c>
    </row>
    <row r="243" spans="1:17" ht="21">
      <c r="A243" s="165" t="s">
        <v>332</v>
      </c>
      <c r="B243" s="166"/>
      <c r="C243" s="28">
        <v>89123</v>
      </c>
      <c r="D243" s="166"/>
      <c r="E243" s="28">
        <v>4976138432</v>
      </c>
      <c r="F243" s="155"/>
      <c r="G243" s="28">
        <v>-3942375959</v>
      </c>
      <c r="H243" s="166"/>
      <c r="I243" s="28">
        <f t="shared" si="6"/>
        <v>1033762473</v>
      </c>
      <c r="J243" s="28"/>
      <c r="K243" s="155">
        <v>139360</v>
      </c>
      <c r="L243" s="28"/>
      <c r="M243" s="28">
        <v>7233798140</v>
      </c>
      <c r="N243" s="166"/>
      <c r="O243" s="28">
        <v>-6164620958</v>
      </c>
      <c r="P243" s="28"/>
      <c r="Q243" s="28">
        <f t="shared" si="7"/>
        <v>1069177182</v>
      </c>
    </row>
    <row r="244" spans="1:17" ht="21">
      <c r="A244" s="165" t="s">
        <v>101</v>
      </c>
      <c r="B244" s="166"/>
      <c r="C244" s="28">
        <v>186721</v>
      </c>
      <c r="D244" s="166"/>
      <c r="E244" s="28">
        <v>684394192</v>
      </c>
      <c r="F244" s="155"/>
      <c r="G244" s="28">
        <v>-724250260</v>
      </c>
      <c r="H244" s="166"/>
      <c r="I244" s="28">
        <f t="shared" si="6"/>
        <v>-39856068</v>
      </c>
      <c r="J244" s="28"/>
      <c r="K244" s="155">
        <v>1793941</v>
      </c>
      <c r="L244" s="28"/>
      <c r="M244" s="28">
        <v>6373827077</v>
      </c>
      <c r="N244" s="166"/>
      <c r="O244" s="28">
        <v>-6958308038</v>
      </c>
      <c r="P244" s="28"/>
      <c r="Q244" s="28">
        <f t="shared" si="7"/>
        <v>-584480961</v>
      </c>
    </row>
    <row r="245" spans="1:17" ht="21">
      <c r="A245" s="165" t="s">
        <v>190</v>
      </c>
      <c r="B245" s="166"/>
      <c r="C245" s="28">
        <v>0</v>
      </c>
      <c r="D245" s="166"/>
      <c r="E245" s="28">
        <v>0</v>
      </c>
      <c r="F245" s="155"/>
      <c r="G245" s="28">
        <v>0</v>
      </c>
      <c r="H245" s="166"/>
      <c r="I245" s="28">
        <f t="shared" si="6"/>
        <v>0</v>
      </c>
      <c r="J245" s="28"/>
      <c r="K245" s="155">
        <v>685731</v>
      </c>
      <c r="L245" s="28"/>
      <c r="M245" s="28">
        <v>2069816976</v>
      </c>
      <c r="N245" s="166"/>
      <c r="O245" s="28">
        <v>-2560962435</v>
      </c>
      <c r="P245" s="28"/>
      <c r="Q245" s="28">
        <f t="shared" si="7"/>
        <v>-491145459</v>
      </c>
    </row>
    <row r="246" spans="1:17" ht="21">
      <c r="A246" s="165" t="s">
        <v>249</v>
      </c>
      <c r="B246" s="166"/>
      <c r="C246" s="28">
        <v>37082</v>
      </c>
      <c r="D246" s="166"/>
      <c r="E246" s="28">
        <v>856289445</v>
      </c>
      <c r="F246" s="155"/>
      <c r="G246" s="28">
        <v>-1044282388</v>
      </c>
      <c r="H246" s="166"/>
      <c r="I246" s="28">
        <f t="shared" si="6"/>
        <v>-187992943</v>
      </c>
      <c r="J246" s="28"/>
      <c r="K246" s="155">
        <v>89265</v>
      </c>
      <c r="L246" s="28"/>
      <c r="M246" s="28">
        <v>2136238051</v>
      </c>
      <c r="N246" s="166"/>
      <c r="O246" s="28">
        <v>-2513830628</v>
      </c>
      <c r="P246" s="28"/>
      <c r="Q246" s="28">
        <f t="shared" si="7"/>
        <v>-377592577</v>
      </c>
    </row>
    <row r="247" spans="1:17" ht="21">
      <c r="A247" s="165" t="s">
        <v>274</v>
      </c>
      <c r="B247" s="166"/>
      <c r="C247" s="28">
        <v>0</v>
      </c>
      <c r="D247" s="166"/>
      <c r="E247" s="28">
        <v>0</v>
      </c>
      <c r="F247" s="155"/>
      <c r="G247" s="28">
        <v>0</v>
      </c>
      <c r="H247" s="166"/>
      <c r="I247" s="28">
        <f t="shared" si="6"/>
        <v>0</v>
      </c>
      <c r="J247" s="28"/>
      <c r="K247" s="155">
        <v>140540</v>
      </c>
      <c r="L247" s="28"/>
      <c r="M247" s="28">
        <v>4735244839</v>
      </c>
      <c r="N247" s="166"/>
      <c r="O247" s="28">
        <v>-5294773528</v>
      </c>
      <c r="P247" s="28"/>
      <c r="Q247" s="28">
        <f t="shared" si="7"/>
        <v>-559528689</v>
      </c>
    </row>
    <row r="248" spans="1:17" ht="21">
      <c r="A248" s="165" t="s">
        <v>243</v>
      </c>
      <c r="B248" s="166"/>
      <c r="C248" s="28">
        <v>0</v>
      </c>
      <c r="D248" s="166"/>
      <c r="E248" s="28">
        <v>0</v>
      </c>
      <c r="F248" s="155"/>
      <c r="G248" s="28">
        <v>0</v>
      </c>
      <c r="H248" s="166"/>
      <c r="I248" s="28">
        <f t="shared" si="6"/>
        <v>0</v>
      </c>
      <c r="J248" s="28"/>
      <c r="K248" s="155">
        <v>307135</v>
      </c>
      <c r="L248" s="28"/>
      <c r="M248" s="28">
        <v>648502664</v>
      </c>
      <c r="N248" s="166"/>
      <c r="O248" s="28">
        <v>-704039204</v>
      </c>
      <c r="P248" s="28"/>
      <c r="Q248" s="28">
        <f t="shared" si="7"/>
        <v>-55536540</v>
      </c>
    </row>
    <row r="249" spans="1:17" ht="21">
      <c r="A249" s="165" t="s">
        <v>219</v>
      </c>
      <c r="B249" s="166"/>
      <c r="C249" s="28">
        <v>495389</v>
      </c>
      <c r="D249" s="166"/>
      <c r="E249" s="28">
        <v>989481065</v>
      </c>
      <c r="F249" s="155"/>
      <c r="G249" s="28">
        <v>-999000999</v>
      </c>
      <c r="H249" s="166"/>
      <c r="I249" s="28">
        <f t="shared" si="6"/>
        <v>-9519934</v>
      </c>
      <c r="J249" s="28"/>
      <c r="K249" s="155">
        <v>1813764</v>
      </c>
      <c r="L249" s="28"/>
      <c r="M249" s="28">
        <v>3254981888</v>
      </c>
      <c r="N249" s="166"/>
      <c r="O249" s="28">
        <v>-3679930319</v>
      </c>
      <c r="P249" s="28"/>
      <c r="Q249" s="28">
        <f t="shared" si="7"/>
        <v>-424948431</v>
      </c>
    </row>
    <row r="250" spans="1:17" ht="21">
      <c r="A250" s="165" t="s">
        <v>239</v>
      </c>
      <c r="B250" s="166"/>
      <c r="C250" s="28">
        <v>214425</v>
      </c>
      <c r="D250" s="166"/>
      <c r="E250" s="28">
        <v>714104584</v>
      </c>
      <c r="F250" s="155"/>
      <c r="G250" s="28">
        <v>-747790803</v>
      </c>
      <c r="H250" s="166"/>
      <c r="I250" s="28">
        <f t="shared" si="6"/>
        <v>-33686219</v>
      </c>
      <c r="J250" s="28"/>
      <c r="K250" s="155">
        <v>2246088</v>
      </c>
      <c r="L250" s="28"/>
      <c r="M250" s="28">
        <v>6897955518</v>
      </c>
      <c r="N250" s="166"/>
      <c r="O250" s="28">
        <v>-7833060290</v>
      </c>
      <c r="P250" s="28"/>
      <c r="Q250" s="28">
        <f t="shared" si="7"/>
        <v>-935104772</v>
      </c>
    </row>
    <row r="251" spans="1:17" ht="21">
      <c r="A251" s="165" t="s">
        <v>173</v>
      </c>
      <c r="B251" s="166"/>
      <c r="C251" s="28">
        <v>83354</v>
      </c>
      <c r="D251" s="166"/>
      <c r="E251" s="28">
        <v>291691308</v>
      </c>
      <c r="F251" s="155"/>
      <c r="G251" s="28">
        <v>-288345992</v>
      </c>
      <c r="H251" s="166"/>
      <c r="I251" s="28">
        <f t="shared" si="6"/>
        <v>3345316</v>
      </c>
      <c r="J251" s="28"/>
      <c r="K251" s="155">
        <v>576475</v>
      </c>
      <c r="L251" s="28"/>
      <c r="M251" s="28">
        <v>1922031928</v>
      </c>
      <c r="N251" s="166"/>
      <c r="O251" s="28">
        <v>-1994196511</v>
      </c>
      <c r="P251" s="28"/>
      <c r="Q251" s="28">
        <f t="shared" si="7"/>
        <v>-72164583</v>
      </c>
    </row>
    <row r="252" spans="1:17" ht="21">
      <c r="A252" s="165" t="s">
        <v>294</v>
      </c>
      <c r="B252" s="166"/>
      <c r="C252" s="28">
        <v>0</v>
      </c>
      <c r="D252" s="166"/>
      <c r="E252" s="28">
        <v>0</v>
      </c>
      <c r="F252" s="155"/>
      <c r="G252" s="28">
        <v>0</v>
      </c>
      <c r="H252" s="166"/>
      <c r="I252" s="28">
        <f t="shared" si="6"/>
        <v>0</v>
      </c>
      <c r="J252" s="28"/>
      <c r="K252" s="155">
        <v>171129</v>
      </c>
      <c r="L252" s="28"/>
      <c r="M252" s="28">
        <v>858013237</v>
      </c>
      <c r="N252" s="166"/>
      <c r="O252" s="28">
        <v>-1064551070</v>
      </c>
      <c r="P252" s="28"/>
      <c r="Q252" s="28">
        <f t="shared" si="7"/>
        <v>-206537833</v>
      </c>
    </row>
    <row r="253" spans="1:17" ht="21">
      <c r="A253" s="165" t="s">
        <v>198</v>
      </c>
      <c r="B253" s="166"/>
      <c r="C253" s="28">
        <v>0</v>
      </c>
      <c r="D253" s="166"/>
      <c r="E253" s="28">
        <v>0</v>
      </c>
      <c r="F253" s="155"/>
      <c r="G253" s="28">
        <v>0</v>
      </c>
      <c r="H253" s="166"/>
      <c r="I253" s="28">
        <f t="shared" si="6"/>
        <v>0</v>
      </c>
      <c r="J253" s="28"/>
      <c r="K253" s="155">
        <v>2118924</v>
      </c>
      <c r="L253" s="28"/>
      <c r="M253" s="28">
        <v>5055620586</v>
      </c>
      <c r="N253" s="166"/>
      <c r="O253" s="28">
        <v>-5682841652</v>
      </c>
      <c r="P253" s="28"/>
      <c r="Q253" s="28">
        <f t="shared" si="7"/>
        <v>-627221066</v>
      </c>
    </row>
    <row r="254" spans="1:17" ht="21">
      <c r="A254" s="165" t="s">
        <v>364</v>
      </c>
      <c r="B254" s="166"/>
      <c r="C254" s="28">
        <v>0</v>
      </c>
      <c r="D254" s="166"/>
      <c r="E254" s="28">
        <v>0</v>
      </c>
      <c r="F254" s="155"/>
      <c r="G254" s="28">
        <v>0</v>
      </c>
      <c r="H254" s="166"/>
      <c r="I254" s="28">
        <f t="shared" si="6"/>
        <v>0</v>
      </c>
      <c r="J254" s="28"/>
      <c r="K254" s="155">
        <v>354598</v>
      </c>
      <c r="L254" s="28"/>
      <c r="M254" s="28">
        <v>1878392467</v>
      </c>
      <c r="N254" s="166"/>
      <c r="O254" s="28">
        <v>-2185426480</v>
      </c>
      <c r="P254" s="28"/>
      <c r="Q254" s="28">
        <f t="shared" si="7"/>
        <v>-307034013</v>
      </c>
    </row>
    <row r="255" spans="1:17" ht="21">
      <c r="A255" s="165" t="s">
        <v>132</v>
      </c>
      <c r="B255" s="166"/>
      <c r="C255" s="28">
        <v>37295</v>
      </c>
      <c r="D255" s="166"/>
      <c r="E255" s="28">
        <v>740038637</v>
      </c>
      <c r="F255" s="155"/>
      <c r="G255" s="28">
        <v>-977416190</v>
      </c>
      <c r="H255" s="166"/>
      <c r="I255" s="28">
        <f t="shared" si="6"/>
        <v>-237377553</v>
      </c>
      <c r="J255" s="28"/>
      <c r="K255" s="155">
        <v>173560</v>
      </c>
      <c r="L255" s="28"/>
      <c r="M255" s="28">
        <v>3947668298</v>
      </c>
      <c r="N255" s="166"/>
      <c r="O255" s="28">
        <v>-4548608498</v>
      </c>
      <c r="P255" s="28"/>
      <c r="Q255" s="28">
        <f t="shared" si="7"/>
        <v>-600940200</v>
      </c>
    </row>
    <row r="256" spans="1:17" ht="21">
      <c r="A256" s="165" t="s">
        <v>375</v>
      </c>
      <c r="B256" s="166"/>
      <c r="C256" s="28">
        <v>38185</v>
      </c>
      <c r="D256" s="166"/>
      <c r="E256" s="28">
        <v>350881523</v>
      </c>
      <c r="F256" s="155"/>
      <c r="G256" s="28">
        <v>-423293205</v>
      </c>
      <c r="H256" s="166"/>
      <c r="I256" s="28">
        <f t="shared" si="6"/>
        <v>-72411682</v>
      </c>
      <c r="J256" s="28"/>
      <c r="K256" s="155">
        <v>469690</v>
      </c>
      <c r="L256" s="28"/>
      <c r="M256" s="28">
        <v>4973552669</v>
      </c>
      <c r="N256" s="166"/>
      <c r="O256" s="28">
        <v>-5206667153</v>
      </c>
      <c r="P256" s="28"/>
      <c r="Q256" s="28">
        <f t="shared" si="7"/>
        <v>-233114484</v>
      </c>
    </row>
    <row r="257" spans="1:17" ht="21">
      <c r="A257" s="165" t="s">
        <v>174</v>
      </c>
      <c r="B257" s="166"/>
      <c r="C257" s="28">
        <v>1835468</v>
      </c>
      <c r="D257" s="166"/>
      <c r="E257" s="28">
        <v>4681006073</v>
      </c>
      <c r="F257" s="155"/>
      <c r="G257" s="28">
        <v>-4200107116</v>
      </c>
      <c r="H257" s="166"/>
      <c r="I257" s="28">
        <f t="shared" si="6"/>
        <v>480898957</v>
      </c>
      <c r="J257" s="28"/>
      <c r="K257" s="155">
        <v>15198895</v>
      </c>
      <c r="L257" s="28"/>
      <c r="M257" s="28">
        <v>36553860687</v>
      </c>
      <c r="N257" s="166"/>
      <c r="O257" s="28">
        <v>-34779678547</v>
      </c>
      <c r="P257" s="28"/>
      <c r="Q257" s="28">
        <f t="shared" si="7"/>
        <v>1774182140</v>
      </c>
    </row>
    <row r="258" spans="1:17" ht="21">
      <c r="A258" s="165" t="s">
        <v>177</v>
      </c>
      <c r="B258" s="166"/>
      <c r="C258" s="28">
        <v>562813</v>
      </c>
      <c r="D258" s="166"/>
      <c r="E258" s="28">
        <v>874822366</v>
      </c>
      <c r="F258" s="155"/>
      <c r="G258" s="28">
        <v>-857658715</v>
      </c>
      <c r="H258" s="166"/>
      <c r="I258" s="28">
        <f t="shared" si="6"/>
        <v>17163651</v>
      </c>
      <c r="J258" s="28"/>
      <c r="K258" s="155">
        <v>5118130</v>
      </c>
      <c r="L258" s="28"/>
      <c r="M258" s="28">
        <v>7072419010</v>
      </c>
      <c r="N258" s="166"/>
      <c r="O258" s="28">
        <v>-7799409037</v>
      </c>
      <c r="P258" s="28"/>
      <c r="Q258" s="28">
        <f t="shared" si="7"/>
        <v>-726990027</v>
      </c>
    </row>
    <row r="259" spans="1:17" ht="21">
      <c r="A259" s="165" t="s">
        <v>329</v>
      </c>
      <c r="B259" s="166"/>
      <c r="C259" s="28">
        <v>197658</v>
      </c>
      <c r="D259" s="166"/>
      <c r="E259" s="28">
        <v>1157278606</v>
      </c>
      <c r="F259" s="155"/>
      <c r="G259" s="28">
        <v>-1076721004</v>
      </c>
      <c r="H259" s="166"/>
      <c r="I259" s="28">
        <f t="shared" si="6"/>
        <v>80557602</v>
      </c>
      <c r="J259" s="28"/>
      <c r="K259" s="155">
        <v>368934</v>
      </c>
      <c r="L259" s="28"/>
      <c r="M259" s="28">
        <v>2062182593</v>
      </c>
      <c r="N259" s="166"/>
      <c r="O259" s="28">
        <v>-2009728859</v>
      </c>
      <c r="P259" s="28"/>
      <c r="Q259" s="28">
        <f t="shared" si="7"/>
        <v>52453734</v>
      </c>
    </row>
    <row r="260" spans="1:17" ht="21">
      <c r="A260" s="165" t="s">
        <v>90</v>
      </c>
      <c r="B260" s="166"/>
      <c r="C260" s="28">
        <v>5221668</v>
      </c>
      <c r="D260" s="166"/>
      <c r="E260" s="28">
        <v>20106904580</v>
      </c>
      <c r="F260" s="155"/>
      <c r="G260" s="28">
        <v>-15390126259</v>
      </c>
      <c r="H260" s="166"/>
      <c r="I260" s="28">
        <f t="shared" si="6"/>
        <v>4716778321</v>
      </c>
      <c r="J260" s="28"/>
      <c r="K260" s="155">
        <v>11753194</v>
      </c>
      <c r="L260" s="28"/>
      <c r="M260" s="28">
        <v>40442655918</v>
      </c>
      <c r="N260" s="166"/>
      <c r="O260" s="28">
        <v>-34640873300</v>
      </c>
      <c r="P260" s="28"/>
      <c r="Q260" s="28">
        <f t="shared" si="7"/>
        <v>5801782618</v>
      </c>
    </row>
    <row r="261" spans="1:17" ht="21">
      <c r="A261" s="165" t="s">
        <v>261</v>
      </c>
      <c r="B261" s="166"/>
      <c r="C261" s="28">
        <v>534123</v>
      </c>
      <c r="D261" s="166"/>
      <c r="E261" s="28">
        <v>366621513</v>
      </c>
      <c r="F261" s="155"/>
      <c r="G261" s="28">
        <v>-398208727</v>
      </c>
      <c r="H261" s="166"/>
      <c r="I261" s="28">
        <f t="shared" si="6"/>
        <v>-31587214</v>
      </c>
      <c r="J261" s="28"/>
      <c r="K261" s="155">
        <v>4490524</v>
      </c>
      <c r="L261" s="28"/>
      <c r="M261" s="28">
        <v>2820929880</v>
      </c>
      <c r="N261" s="166"/>
      <c r="O261" s="28">
        <v>-3347854040</v>
      </c>
      <c r="P261" s="28"/>
      <c r="Q261" s="28">
        <f t="shared" si="7"/>
        <v>-526924160</v>
      </c>
    </row>
    <row r="262" spans="1:17" ht="21">
      <c r="A262" s="165" t="s">
        <v>83</v>
      </c>
      <c r="B262" s="166"/>
      <c r="C262" s="28">
        <v>620381</v>
      </c>
      <c r="D262" s="166"/>
      <c r="E262" s="28">
        <v>1675439693</v>
      </c>
      <c r="F262" s="155"/>
      <c r="G262" s="28">
        <v>-1667529040</v>
      </c>
      <c r="H262" s="166"/>
      <c r="I262" s="28">
        <f t="shared" si="6"/>
        <v>7910653</v>
      </c>
      <c r="J262" s="28"/>
      <c r="K262" s="155">
        <v>2106156</v>
      </c>
      <c r="L262" s="28"/>
      <c r="M262" s="28">
        <v>5228082588</v>
      </c>
      <c r="N262" s="166"/>
      <c r="O262" s="28">
        <v>-5661160301</v>
      </c>
      <c r="P262" s="28"/>
      <c r="Q262" s="28">
        <f t="shared" si="7"/>
        <v>-433077713</v>
      </c>
    </row>
    <row r="263" spans="1:17" ht="21">
      <c r="A263" s="165" t="s">
        <v>277</v>
      </c>
      <c r="B263" s="166"/>
      <c r="C263" s="28">
        <v>123171</v>
      </c>
      <c r="D263" s="166"/>
      <c r="E263" s="28">
        <v>803182425</v>
      </c>
      <c r="F263" s="155"/>
      <c r="G263" s="28">
        <v>-727282506</v>
      </c>
      <c r="H263" s="166"/>
      <c r="I263" s="28">
        <f t="shared" si="6"/>
        <v>75899919</v>
      </c>
      <c r="J263" s="28"/>
      <c r="K263" s="155">
        <v>1294212</v>
      </c>
      <c r="L263" s="28"/>
      <c r="M263" s="28">
        <v>7861546105</v>
      </c>
      <c r="N263" s="166"/>
      <c r="O263" s="28">
        <v>-7641877946</v>
      </c>
      <c r="P263" s="28"/>
      <c r="Q263" s="28">
        <f t="shared" si="7"/>
        <v>219668159</v>
      </c>
    </row>
    <row r="264" spans="1:17" ht="21">
      <c r="A264" s="165" t="s">
        <v>166</v>
      </c>
      <c r="B264" s="166"/>
      <c r="C264" s="28">
        <v>0</v>
      </c>
      <c r="D264" s="166"/>
      <c r="E264" s="28">
        <v>0</v>
      </c>
      <c r="F264" s="155"/>
      <c r="G264" s="28">
        <v>0</v>
      </c>
      <c r="H264" s="166"/>
      <c r="I264" s="28">
        <f t="shared" si="6"/>
        <v>0</v>
      </c>
      <c r="J264" s="28"/>
      <c r="K264" s="155">
        <v>66403</v>
      </c>
      <c r="L264" s="28"/>
      <c r="M264" s="28">
        <v>3956969771</v>
      </c>
      <c r="N264" s="166"/>
      <c r="O264" s="28">
        <v>-3830662424</v>
      </c>
      <c r="P264" s="28"/>
      <c r="Q264" s="28">
        <f t="shared" si="7"/>
        <v>126307347</v>
      </c>
    </row>
    <row r="265" spans="1:17" ht="21">
      <c r="A265" s="165" t="s">
        <v>146</v>
      </c>
      <c r="B265" s="166"/>
      <c r="C265" s="28">
        <v>0</v>
      </c>
      <c r="D265" s="166"/>
      <c r="E265" s="28">
        <v>0</v>
      </c>
      <c r="F265" s="155"/>
      <c r="G265" s="28">
        <v>0</v>
      </c>
      <c r="H265" s="166"/>
      <c r="I265" s="28">
        <f t="shared" ref="I265:I289" si="8">G265+E265</f>
        <v>0</v>
      </c>
      <c r="J265" s="28"/>
      <c r="K265" s="155">
        <v>107143</v>
      </c>
      <c r="L265" s="28"/>
      <c r="M265" s="28">
        <v>404934715</v>
      </c>
      <c r="N265" s="166"/>
      <c r="O265" s="28">
        <v>-414057894</v>
      </c>
      <c r="P265" s="28"/>
      <c r="Q265" s="28">
        <f t="shared" ref="Q265:Q289" si="9">M265+O265</f>
        <v>-9123179</v>
      </c>
    </row>
    <row r="266" spans="1:17" ht="21">
      <c r="A266" s="165" t="s">
        <v>169</v>
      </c>
      <c r="B266" s="166"/>
      <c r="C266" s="28">
        <v>783354</v>
      </c>
      <c r="D266" s="166"/>
      <c r="E266" s="28">
        <v>2871015622</v>
      </c>
      <c r="F266" s="155"/>
      <c r="G266" s="28">
        <v>-2913385824</v>
      </c>
      <c r="H266" s="166"/>
      <c r="I266" s="28">
        <f t="shared" si="8"/>
        <v>-42370202</v>
      </c>
      <c r="J266" s="28"/>
      <c r="K266" s="155">
        <v>1633005</v>
      </c>
      <c r="L266" s="28"/>
      <c r="M266" s="28">
        <v>5849664237</v>
      </c>
      <c r="N266" s="166"/>
      <c r="O266" s="28">
        <v>-6095491422</v>
      </c>
      <c r="P266" s="28"/>
      <c r="Q266" s="28">
        <f t="shared" si="9"/>
        <v>-245827185</v>
      </c>
    </row>
    <row r="267" spans="1:17" ht="21">
      <c r="A267" s="165" t="s">
        <v>241</v>
      </c>
      <c r="B267" s="166"/>
      <c r="C267" s="28">
        <v>167451</v>
      </c>
      <c r="D267" s="166"/>
      <c r="E267" s="28">
        <v>1288571087</v>
      </c>
      <c r="F267" s="155"/>
      <c r="G267" s="28">
        <v>-1238422720</v>
      </c>
      <c r="H267" s="166"/>
      <c r="I267" s="28">
        <f t="shared" si="8"/>
        <v>50148367</v>
      </c>
      <c r="J267" s="28"/>
      <c r="K267" s="155">
        <v>895727</v>
      </c>
      <c r="L267" s="28"/>
      <c r="M267" s="28">
        <v>6690004540</v>
      </c>
      <c r="N267" s="166"/>
      <c r="O267" s="28">
        <v>-6624556838</v>
      </c>
      <c r="P267" s="28"/>
      <c r="Q267" s="28">
        <f t="shared" si="9"/>
        <v>65447702</v>
      </c>
    </row>
    <row r="268" spans="1:17" ht="21">
      <c r="A268" s="165" t="s">
        <v>367</v>
      </c>
      <c r="B268" s="166"/>
      <c r="C268" s="28">
        <v>0</v>
      </c>
      <c r="D268" s="166"/>
      <c r="E268" s="28">
        <v>0</v>
      </c>
      <c r="F268" s="155"/>
      <c r="G268" s="28">
        <v>0</v>
      </c>
      <c r="H268" s="166"/>
      <c r="I268" s="28">
        <f t="shared" si="8"/>
        <v>0</v>
      </c>
      <c r="J268" s="28"/>
      <c r="K268" s="155">
        <v>419692</v>
      </c>
      <c r="L268" s="28"/>
      <c r="M268" s="28">
        <v>2119652369</v>
      </c>
      <c r="N268" s="166"/>
      <c r="O268" s="28">
        <v>-2648900122</v>
      </c>
      <c r="P268" s="28"/>
      <c r="Q268" s="28">
        <f t="shared" si="9"/>
        <v>-529247753</v>
      </c>
    </row>
    <row r="269" spans="1:17" ht="21">
      <c r="A269" s="165" t="s">
        <v>262</v>
      </c>
      <c r="B269" s="166"/>
      <c r="C269" s="28">
        <v>22413</v>
      </c>
      <c r="D269" s="166"/>
      <c r="E269" s="28">
        <v>401636420</v>
      </c>
      <c r="F269" s="155"/>
      <c r="G269" s="28">
        <v>-418857282</v>
      </c>
      <c r="H269" s="166"/>
      <c r="I269" s="28">
        <f t="shared" si="8"/>
        <v>-17220862</v>
      </c>
      <c r="J269" s="28"/>
      <c r="K269" s="155">
        <v>183776</v>
      </c>
      <c r="L269" s="28"/>
      <c r="M269" s="28">
        <v>3166950303</v>
      </c>
      <c r="N269" s="166"/>
      <c r="O269" s="28">
        <v>-3434431617</v>
      </c>
      <c r="P269" s="28"/>
      <c r="Q269" s="28">
        <f t="shared" si="9"/>
        <v>-267481314</v>
      </c>
    </row>
    <row r="270" spans="1:17" ht="21">
      <c r="A270" s="165" t="s">
        <v>113</v>
      </c>
      <c r="B270" s="166"/>
      <c r="C270" s="28">
        <v>132691</v>
      </c>
      <c r="D270" s="166"/>
      <c r="E270" s="28">
        <v>839867661</v>
      </c>
      <c r="F270" s="155"/>
      <c r="G270" s="28">
        <v>-856794340</v>
      </c>
      <c r="H270" s="166"/>
      <c r="I270" s="28">
        <f t="shared" si="8"/>
        <v>-16926679</v>
      </c>
      <c r="J270" s="28"/>
      <c r="K270" s="155">
        <v>922178</v>
      </c>
      <c r="L270" s="28"/>
      <c r="M270" s="28">
        <v>5710855863</v>
      </c>
      <c r="N270" s="166"/>
      <c r="O270" s="28">
        <v>-5954562790</v>
      </c>
      <c r="P270" s="28"/>
      <c r="Q270" s="28">
        <f t="shared" si="9"/>
        <v>-243706927</v>
      </c>
    </row>
    <row r="271" spans="1:17" ht="21">
      <c r="A271" s="165" t="s">
        <v>165</v>
      </c>
      <c r="B271" s="166"/>
      <c r="C271" s="28">
        <v>112869</v>
      </c>
      <c r="D271" s="166"/>
      <c r="E271" s="28">
        <v>345119296</v>
      </c>
      <c r="F271" s="155"/>
      <c r="G271" s="28">
        <v>-316396751</v>
      </c>
      <c r="H271" s="166"/>
      <c r="I271" s="28">
        <f t="shared" si="8"/>
        <v>28722545</v>
      </c>
      <c r="J271" s="28"/>
      <c r="K271" s="155">
        <v>1328914</v>
      </c>
      <c r="L271" s="28"/>
      <c r="M271" s="28">
        <v>3710386022</v>
      </c>
      <c r="N271" s="166"/>
      <c r="O271" s="28">
        <v>-3725239634</v>
      </c>
      <c r="P271" s="28"/>
      <c r="Q271" s="28">
        <f t="shared" si="9"/>
        <v>-14853612</v>
      </c>
    </row>
    <row r="272" spans="1:17" ht="21">
      <c r="A272" s="165" t="s">
        <v>127</v>
      </c>
      <c r="B272" s="166"/>
      <c r="C272" s="28">
        <v>5541208</v>
      </c>
      <c r="D272" s="166"/>
      <c r="E272" s="28">
        <v>50515911964</v>
      </c>
      <c r="F272" s="155"/>
      <c r="G272" s="28">
        <v>-46159032870</v>
      </c>
      <c r="H272" s="166"/>
      <c r="I272" s="28">
        <f t="shared" si="8"/>
        <v>4356879094</v>
      </c>
      <c r="J272" s="28"/>
      <c r="K272" s="155">
        <v>6991501</v>
      </c>
      <c r="L272" s="28"/>
      <c r="M272" s="28">
        <v>62526987698</v>
      </c>
      <c r="N272" s="166"/>
      <c r="O272" s="28">
        <v>-58240175151</v>
      </c>
      <c r="P272" s="28"/>
      <c r="Q272" s="28">
        <f t="shared" si="9"/>
        <v>4286812547</v>
      </c>
    </row>
    <row r="273" spans="1:17" ht="21">
      <c r="A273" s="165" t="s">
        <v>92</v>
      </c>
      <c r="B273" s="166"/>
      <c r="C273" s="28">
        <v>533719</v>
      </c>
      <c r="D273" s="166"/>
      <c r="E273" s="28">
        <v>1009497261</v>
      </c>
      <c r="F273" s="155"/>
      <c r="G273" s="28">
        <v>-1007501864</v>
      </c>
      <c r="H273" s="166"/>
      <c r="I273" s="28">
        <f t="shared" si="8"/>
        <v>1995397</v>
      </c>
      <c r="J273" s="28"/>
      <c r="K273" s="155">
        <v>5888685</v>
      </c>
      <c r="L273" s="28"/>
      <c r="M273" s="28">
        <v>10425076965</v>
      </c>
      <c r="N273" s="166"/>
      <c r="O273" s="28">
        <v>-11116076269</v>
      </c>
      <c r="P273" s="28"/>
      <c r="Q273" s="28">
        <f t="shared" si="9"/>
        <v>-690999304</v>
      </c>
    </row>
    <row r="274" spans="1:17" ht="21">
      <c r="A274" s="165" t="s">
        <v>81</v>
      </c>
      <c r="B274" s="166"/>
      <c r="C274" s="28">
        <v>621261</v>
      </c>
      <c r="D274" s="166"/>
      <c r="E274" s="28">
        <v>663264288</v>
      </c>
      <c r="F274" s="155"/>
      <c r="G274" s="28">
        <v>-739472742</v>
      </c>
      <c r="H274" s="166"/>
      <c r="I274" s="28">
        <f t="shared" si="8"/>
        <v>-76208454</v>
      </c>
      <c r="J274" s="28"/>
      <c r="K274" s="155">
        <v>7155328</v>
      </c>
      <c r="L274" s="28"/>
      <c r="M274" s="28">
        <v>7001644569</v>
      </c>
      <c r="N274" s="166"/>
      <c r="O274" s="28">
        <v>-8516823079</v>
      </c>
      <c r="P274" s="28"/>
      <c r="Q274" s="28">
        <f t="shared" si="9"/>
        <v>-1515178510</v>
      </c>
    </row>
    <row r="275" spans="1:17" ht="21">
      <c r="A275" s="165" t="s">
        <v>254</v>
      </c>
      <c r="B275" s="166"/>
      <c r="C275" s="28">
        <v>0</v>
      </c>
      <c r="D275" s="166"/>
      <c r="E275" s="28">
        <v>0</v>
      </c>
      <c r="F275" s="155"/>
      <c r="G275" s="28">
        <v>0</v>
      </c>
      <c r="H275" s="166"/>
      <c r="I275" s="28">
        <f t="shared" si="8"/>
        <v>0</v>
      </c>
      <c r="J275" s="28"/>
      <c r="K275" s="155">
        <v>572424</v>
      </c>
      <c r="L275" s="28"/>
      <c r="M275" s="28">
        <v>2843158828</v>
      </c>
      <c r="N275" s="166"/>
      <c r="O275" s="28">
        <v>-3986751019</v>
      </c>
      <c r="P275" s="28"/>
      <c r="Q275" s="28">
        <f t="shared" si="9"/>
        <v>-1143592191</v>
      </c>
    </row>
    <row r="276" spans="1:17" ht="21">
      <c r="A276" s="165" t="s">
        <v>404</v>
      </c>
      <c r="B276" s="166"/>
      <c r="C276" s="28">
        <v>47892</v>
      </c>
      <c r="D276" s="166"/>
      <c r="E276" s="28">
        <v>107582791</v>
      </c>
      <c r="F276" s="155"/>
      <c r="G276" s="28">
        <v>-100191781</v>
      </c>
      <c r="H276" s="166"/>
      <c r="I276" s="28">
        <f t="shared" si="8"/>
        <v>7391010</v>
      </c>
      <c r="J276" s="28"/>
      <c r="K276" s="155">
        <v>484366</v>
      </c>
      <c r="L276" s="28"/>
      <c r="M276" s="28">
        <v>1071053779</v>
      </c>
      <c r="N276" s="166"/>
      <c r="O276" s="28">
        <v>-1013311034</v>
      </c>
      <c r="P276" s="28"/>
      <c r="Q276" s="28">
        <f t="shared" si="9"/>
        <v>57742745</v>
      </c>
    </row>
    <row r="277" spans="1:17" ht="21">
      <c r="A277" s="165" t="s">
        <v>326</v>
      </c>
      <c r="B277" s="166"/>
      <c r="C277" s="28">
        <v>35212</v>
      </c>
      <c r="D277" s="166"/>
      <c r="E277" s="28">
        <v>855934624</v>
      </c>
      <c r="F277" s="155"/>
      <c r="G277" s="28">
        <v>-1050774708</v>
      </c>
      <c r="H277" s="166"/>
      <c r="I277" s="28">
        <f t="shared" si="8"/>
        <v>-194840084</v>
      </c>
      <c r="J277" s="28"/>
      <c r="K277" s="155">
        <v>336673</v>
      </c>
      <c r="L277" s="28"/>
      <c r="M277" s="28">
        <v>7564287780</v>
      </c>
      <c r="N277" s="166"/>
      <c r="O277" s="28">
        <v>-10046787265</v>
      </c>
      <c r="P277" s="28"/>
      <c r="Q277" s="28">
        <f t="shared" si="9"/>
        <v>-2482499485</v>
      </c>
    </row>
    <row r="278" spans="1:17" ht="21">
      <c r="A278" s="165" t="s">
        <v>406</v>
      </c>
      <c r="B278" s="166"/>
      <c r="C278" s="28">
        <v>2841</v>
      </c>
      <c r="D278" s="166"/>
      <c r="E278" s="28">
        <v>142346340</v>
      </c>
      <c r="F278" s="155"/>
      <c r="G278" s="28">
        <v>-134936244</v>
      </c>
      <c r="H278" s="166"/>
      <c r="I278" s="28">
        <f t="shared" si="8"/>
        <v>7410096</v>
      </c>
      <c r="J278" s="28"/>
      <c r="K278" s="155">
        <v>24774</v>
      </c>
      <c r="L278" s="28"/>
      <c r="M278" s="28">
        <v>1185774615</v>
      </c>
      <c r="N278" s="166"/>
      <c r="O278" s="28">
        <v>-1176666841</v>
      </c>
      <c r="P278" s="28"/>
      <c r="Q278" s="28">
        <f t="shared" si="9"/>
        <v>9107774</v>
      </c>
    </row>
    <row r="279" spans="1:17" ht="21">
      <c r="A279" s="165" t="s">
        <v>403</v>
      </c>
      <c r="B279" s="166"/>
      <c r="C279" s="28">
        <v>0</v>
      </c>
      <c r="D279" s="166"/>
      <c r="E279" s="28">
        <v>0</v>
      </c>
      <c r="F279" s="155"/>
      <c r="G279" s="28">
        <v>0</v>
      </c>
      <c r="H279" s="166"/>
      <c r="I279" s="28">
        <f t="shared" si="8"/>
        <v>0</v>
      </c>
      <c r="J279" s="28"/>
      <c r="K279" s="155">
        <v>102252</v>
      </c>
      <c r="L279" s="28"/>
      <c r="M279" s="28">
        <v>289629033</v>
      </c>
      <c r="N279" s="166"/>
      <c r="O279" s="28">
        <v>-280070397</v>
      </c>
      <c r="P279" s="28"/>
      <c r="Q279" s="28">
        <f t="shared" si="9"/>
        <v>9558636</v>
      </c>
    </row>
    <row r="280" spans="1:17" ht="21">
      <c r="A280" s="165" t="s">
        <v>405</v>
      </c>
      <c r="B280" s="166"/>
      <c r="C280" s="28">
        <v>769966</v>
      </c>
      <c r="D280" s="166"/>
      <c r="E280" s="28">
        <v>23552936545</v>
      </c>
      <c r="F280" s="155"/>
      <c r="G280" s="28">
        <v>-26638944767</v>
      </c>
      <c r="H280" s="166"/>
      <c r="I280" s="28">
        <f t="shared" si="8"/>
        <v>-3086008222</v>
      </c>
      <c r="J280" s="28"/>
      <c r="K280" s="155">
        <v>843170</v>
      </c>
      <c r="L280" s="28"/>
      <c r="M280" s="28">
        <v>25609302676</v>
      </c>
      <c r="N280" s="166"/>
      <c r="O280" s="28">
        <v>-29171624538</v>
      </c>
      <c r="P280" s="28"/>
      <c r="Q280" s="28">
        <f t="shared" si="9"/>
        <v>-3562321862</v>
      </c>
    </row>
    <row r="281" spans="1:17" ht="21">
      <c r="A281" s="165" t="s">
        <v>234</v>
      </c>
      <c r="B281" s="166"/>
      <c r="C281" s="28">
        <v>89379</v>
      </c>
      <c r="D281" s="166"/>
      <c r="E281" s="28">
        <v>741874087</v>
      </c>
      <c r="F281" s="155"/>
      <c r="G281" s="28">
        <v>-664577019</v>
      </c>
      <c r="H281" s="166"/>
      <c r="I281" s="28">
        <f t="shared" si="8"/>
        <v>77297068</v>
      </c>
      <c r="J281" s="28"/>
      <c r="K281" s="155">
        <v>295363</v>
      </c>
      <c r="L281" s="28"/>
      <c r="M281" s="28">
        <v>2217145338</v>
      </c>
      <c r="N281" s="166"/>
      <c r="O281" s="28">
        <v>-2196169816</v>
      </c>
      <c r="P281" s="28"/>
      <c r="Q281" s="28">
        <f t="shared" si="9"/>
        <v>20975522</v>
      </c>
    </row>
    <row r="282" spans="1:17" ht="21">
      <c r="A282" s="165" t="s">
        <v>240</v>
      </c>
      <c r="B282" s="166"/>
      <c r="C282" s="28">
        <v>5489312</v>
      </c>
      <c r="D282" s="166"/>
      <c r="E282" s="28">
        <v>37064930102</v>
      </c>
      <c r="F282" s="155"/>
      <c r="G282" s="28">
        <v>-39451583793</v>
      </c>
      <c r="H282" s="166"/>
      <c r="I282" s="28">
        <f t="shared" si="8"/>
        <v>-2386653691</v>
      </c>
      <c r="J282" s="28"/>
      <c r="K282" s="155">
        <v>5489312</v>
      </c>
      <c r="L282" s="28"/>
      <c r="M282" s="28">
        <v>37064930102</v>
      </c>
      <c r="N282" s="166"/>
      <c r="O282" s="28">
        <v>-39451583793</v>
      </c>
      <c r="P282" s="28"/>
      <c r="Q282" s="28">
        <f t="shared" si="9"/>
        <v>-2386653691</v>
      </c>
    </row>
    <row r="283" spans="1:17" ht="21">
      <c r="A283" s="165" t="s">
        <v>323</v>
      </c>
      <c r="B283" s="166"/>
      <c r="C283" s="28">
        <v>1829576</v>
      </c>
      <c r="D283" s="166"/>
      <c r="E283" s="28">
        <v>6498069417</v>
      </c>
      <c r="F283" s="155"/>
      <c r="G283" s="28">
        <v>-6796444616</v>
      </c>
      <c r="H283" s="166"/>
      <c r="I283" s="28">
        <f t="shared" si="8"/>
        <v>-298375199</v>
      </c>
      <c r="J283" s="28"/>
      <c r="K283" s="155">
        <v>1829576</v>
      </c>
      <c r="L283" s="28"/>
      <c r="M283" s="28">
        <v>6498069417</v>
      </c>
      <c r="N283" s="166"/>
      <c r="O283" s="28">
        <v>-6796444616</v>
      </c>
      <c r="P283" s="28"/>
      <c r="Q283" s="28">
        <f t="shared" si="9"/>
        <v>-298375199</v>
      </c>
    </row>
    <row r="284" spans="1:17" ht="21">
      <c r="A284" s="165" t="s">
        <v>428</v>
      </c>
      <c r="B284" s="166"/>
      <c r="C284" s="28">
        <v>18546</v>
      </c>
      <c r="D284" s="166"/>
      <c r="E284" s="28">
        <v>438031084</v>
      </c>
      <c r="F284" s="155"/>
      <c r="G284" s="28">
        <v>-431211166</v>
      </c>
      <c r="H284" s="166"/>
      <c r="I284" s="28">
        <f t="shared" si="8"/>
        <v>6819918</v>
      </c>
      <c r="J284" s="28"/>
      <c r="K284" s="155">
        <v>18546</v>
      </c>
      <c r="L284" s="28"/>
      <c r="M284" s="28">
        <v>438031084</v>
      </c>
      <c r="N284" s="166"/>
      <c r="O284" s="28">
        <v>-431211166</v>
      </c>
      <c r="P284" s="28"/>
      <c r="Q284" s="28">
        <f t="shared" si="9"/>
        <v>6819918</v>
      </c>
    </row>
    <row r="285" spans="1:17" ht="21">
      <c r="A285" s="165" t="s">
        <v>423</v>
      </c>
      <c r="B285" s="166"/>
      <c r="C285" s="28">
        <v>63499</v>
      </c>
      <c r="D285" s="166"/>
      <c r="E285" s="28">
        <v>99390548</v>
      </c>
      <c r="F285" s="155"/>
      <c r="G285" s="28">
        <v>-102057539</v>
      </c>
      <c r="H285" s="166"/>
      <c r="I285" s="28">
        <f t="shared" si="8"/>
        <v>-2666991</v>
      </c>
      <c r="J285" s="28"/>
      <c r="K285" s="155">
        <v>63499</v>
      </c>
      <c r="L285" s="28"/>
      <c r="M285" s="28">
        <v>99390548</v>
      </c>
      <c r="N285" s="166"/>
      <c r="O285" s="28">
        <v>-102057539</v>
      </c>
      <c r="P285" s="28"/>
      <c r="Q285" s="28">
        <f t="shared" si="9"/>
        <v>-2666991</v>
      </c>
    </row>
    <row r="286" spans="1:17" ht="21">
      <c r="A286" s="165" t="s">
        <v>370</v>
      </c>
      <c r="B286" s="166"/>
      <c r="C286" s="28">
        <v>0</v>
      </c>
      <c r="D286" s="166"/>
      <c r="E286" s="28">
        <v>0</v>
      </c>
      <c r="F286" s="155"/>
      <c r="G286" s="28">
        <v>0</v>
      </c>
      <c r="H286" s="166"/>
      <c r="I286" s="28">
        <f t="shared" si="8"/>
        <v>0</v>
      </c>
      <c r="J286" s="28"/>
      <c r="K286" s="155">
        <v>17160</v>
      </c>
      <c r="L286" s="28"/>
      <c r="M286" s="28">
        <v>31188528</v>
      </c>
      <c r="N286" s="166"/>
      <c r="O286" s="28">
        <v>-45072520</v>
      </c>
      <c r="P286" s="28"/>
      <c r="Q286" s="28">
        <f t="shared" si="9"/>
        <v>-13883992</v>
      </c>
    </row>
    <row r="287" spans="1:17" ht="21">
      <c r="A287" s="165" t="s">
        <v>380</v>
      </c>
      <c r="B287" s="166"/>
      <c r="C287" s="28">
        <v>0</v>
      </c>
      <c r="D287" s="166"/>
      <c r="E287" s="28">
        <v>0</v>
      </c>
      <c r="F287" s="155"/>
      <c r="G287" s="28">
        <v>0</v>
      </c>
      <c r="H287" s="166"/>
      <c r="I287" s="28">
        <f t="shared" si="8"/>
        <v>0</v>
      </c>
      <c r="J287" s="28"/>
      <c r="K287" s="155">
        <v>33380</v>
      </c>
      <c r="L287" s="28"/>
      <c r="M287" s="28">
        <v>12243935</v>
      </c>
      <c r="N287" s="166"/>
      <c r="O287" s="28">
        <v>-48774350</v>
      </c>
      <c r="P287" s="28"/>
      <c r="Q287" s="28">
        <f t="shared" si="9"/>
        <v>-36530415</v>
      </c>
    </row>
    <row r="288" spans="1:17" ht="21">
      <c r="A288" s="165" t="s">
        <v>379</v>
      </c>
      <c r="B288" s="166"/>
      <c r="C288" s="28">
        <v>0</v>
      </c>
      <c r="D288" s="166"/>
      <c r="E288" s="28">
        <v>0</v>
      </c>
      <c r="F288" s="155"/>
      <c r="G288" s="28">
        <v>0</v>
      </c>
      <c r="H288" s="166"/>
      <c r="I288" s="28">
        <f t="shared" si="8"/>
        <v>0</v>
      </c>
      <c r="J288" s="28"/>
      <c r="K288" s="155">
        <v>1</v>
      </c>
      <c r="L288" s="28"/>
      <c r="M288" s="28">
        <v>1</v>
      </c>
      <c r="N288" s="166"/>
      <c r="O288" s="28">
        <v>-1537</v>
      </c>
      <c r="P288" s="28"/>
      <c r="Q288" s="28">
        <f t="shared" si="9"/>
        <v>-1536</v>
      </c>
    </row>
    <row r="289" spans="1:17 16356:16378" ht="21">
      <c r="A289" s="165" t="s">
        <v>336</v>
      </c>
      <c r="B289" s="166"/>
      <c r="C289" s="28">
        <v>1</v>
      </c>
      <c r="D289" s="166"/>
      <c r="E289" s="28">
        <v>728</v>
      </c>
      <c r="F289" s="155"/>
      <c r="G289" s="28">
        <v>-1691</v>
      </c>
      <c r="H289" s="166"/>
      <c r="I289" s="28">
        <f t="shared" si="8"/>
        <v>-963</v>
      </c>
      <c r="J289" s="28"/>
      <c r="K289" s="155">
        <v>1</v>
      </c>
      <c r="L289" s="28"/>
      <c r="M289" s="28">
        <v>728</v>
      </c>
      <c r="N289" s="166"/>
      <c r="O289" s="28">
        <v>-1691</v>
      </c>
      <c r="P289" s="28"/>
      <c r="Q289" s="28">
        <f t="shared" si="9"/>
        <v>-963</v>
      </c>
    </row>
    <row r="290" spans="1:17 16356:16378" ht="21.6" thickBot="1">
      <c r="A290" s="165" t="s">
        <v>2</v>
      </c>
      <c r="B290" s="166"/>
      <c r="C290" s="12"/>
      <c r="D290" s="166"/>
      <c r="E290" s="167">
        <f>SUM(E8:E289)</f>
        <v>718234771795</v>
      </c>
      <c r="F290" s="155"/>
      <c r="G290" s="167">
        <f>SUM(G8:G289)</f>
        <v>-679935729970</v>
      </c>
      <c r="H290" s="166"/>
      <c r="I290" s="167">
        <f>SUM(I8:I289)</f>
        <v>38299041825</v>
      </c>
      <c r="J290" s="28"/>
      <c r="L290" s="28"/>
      <c r="M290" s="167">
        <f>SUM(M8:M289)</f>
        <v>2835024841814</v>
      </c>
      <c r="N290" s="155"/>
      <c r="O290" s="167">
        <f>SUM(O8:O289)</f>
        <v>-2857186138450</v>
      </c>
      <c r="P290" s="166"/>
      <c r="Q290" s="167">
        <f>SUM(Q8:Q289)</f>
        <v>-22161296636</v>
      </c>
      <c r="XEB290" s="12">
        <f>SUM(C290:XEA290)</f>
        <v>32275490378</v>
      </c>
      <c r="XEX290" s="12">
        <f>SUM(E290:XEW290)</f>
        <v>64550980756</v>
      </c>
    </row>
    <row r="291" spans="1:17 16356:16378" s="13" customFormat="1" ht="24.75" customHeight="1" thickTop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1:17 16356:16378" s="13" customFormat="1" ht="24.6">
      <c r="A292" s="1"/>
      <c r="B292" s="1"/>
      <c r="C292" s="1"/>
      <c r="D292" s="1"/>
      <c r="E292" s="10"/>
      <c r="F292" s="10"/>
      <c r="G292" s="10"/>
      <c r="H292" s="10"/>
      <c r="I292" s="149"/>
      <c r="J292" s="149"/>
      <c r="K292" s="149"/>
      <c r="L292" s="149"/>
      <c r="M292" s="149"/>
      <c r="N292" s="149"/>
      <c r="O292" s="169"/>
      <c r="P292" s="149"/>
      <c r="Q292" s="149"/>
    </row>
    <row r="293" spans="1:17 16356:16378" s="13" customFormat="1" ht="24.6">
      <c r="A293" s="310" t="s">
        <v>38</v>
      </c>
      <c r="B293" s="311"/>
      <c r="C293" s="311"/>
      <c r="D293" s="311"/>
      <c r="E293" s="311"/>
      <c r="F293" s="311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2"/>
    </row>
    <row r="294" spans="1:17 16356:16378" s="13" customFormat="1" ht="24.6">
      <c r="A294" s="170"/>
      <c r="B294" s="170"/>
      <c r="C294" s="170"/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</row>
    <row r="295" spans="1:17 16356:16378" s="13" customFormat="1" ht="24.6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</row>
    <row r="296" spans="1:17 16356:16378" s="13" customFormat="1" ht="24.6">
      <c r="A296" s="172"/>
      <c r="B296" s="172"/>
      <c r="C296" s="172"/>
      <c r="D296" s="172"/>
      <c r="E296" s="172"/>
      <c r="F296" s="172"/>
      <c r="G296" s="172"/>
      <c r="H296" s="172"/>
      <c r="I296" s="173"/>
      <c r="J296" s="173"/>
      <c r="K296" s="173"/>
      <c r="L296" s="173"/>
      <c r="M296" s="173"/>
      <c r="N296" s="173"/>
      <c r="O296" s="173"/>
      <c r="P296" s="173"/>
      <c r="Q296" s="173"/>
    </row>
    <row r="297" spans="1:17 16356:16378" s="13" customFormat="1" ht="24.6">
      <c r="A297" s="172"/>
      <c r="B297" s="172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</row>
    <row r="298" spans="1:17 16356:16378" s="13" customFormat="1" ht="24.6">
      <c r="A298" s="172"/>
      <c r="B298" s="172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</row>
    <row r="299" spans="1:17 16356:16378" s="13" customFormat="1" ht="24.6">
      <c r="A299" s="172"/>
      <c r="B299" s="172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</row>
    <row r="300" spans="1:17 16356:16378" s="13" customFormat="1" ht="24.6">
      <c r="A300" s="172"/>
      <c r="B300" s="172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</row>
    <row r="301" spans="1:17 16356:16378" s="13" customFormat="1" ht="24.6">
      <c r="A301" s="172"/>
      <c r="B301" s="172"/>
      <c r="C301" s="173"/>
      <c r="D301" s="173"/>
      <c r="E301" s="173"/>
      <c r="F301" s="173"/>
      <c r="G301" s="173"/>
      <c r="H301" s="173"/>
      <c r="I301" s="173"/>
      <c r="J301" s="172"/>
      <c r="K301" s="172"/>
      <c r="L301" s="172"/>
      <c r="M301" s="172"/>
      <c r="N301" s="172"/>
      <c r="O301" s="172"/>
      <c r="P301" s="172"/>
      <c r="Q301" s="172"/>
    </row>
    <row r="302" spans="1:17 16356:16378" s="13" customFormat="1" ht="24.6">
      <c r="A302" s="172"/>
      <c r="B302" s="172"/>
      <c r="C302" s="173"/>
      <c r="D302" s="173"/>
      <c r="E302" s="173"/>
      <c r="F302" s="173"/>
      <c r="G302" s="173"/>
      <c r="H302" s="173"/>
      <c r="I302" s="173"/>
      <c r="J302" s="172"/>
      <c r="K302" s="172"/>
      <c r="L302" s="172"/>
      <c r="M302" s="172"/>
      <c r="N302" s="172"/>
      <c r="O302" s="172"/>
      <c r="P302" s="172"/>
      <c r="Q302" s="172"/>
    </row>
    <row r="303" spans="1:17 16356:16378" s="13" customFormat="1" ht="24.6">
      <c r="A303" s="172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</row>
    <row r="304" spans="1:17 16356:16378" s="28" customFormat="1" ht="21"/>
    <row r="305" spans="1:17" s="134" customFormat="1" ht="2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 s="28" customFormat="1" ht="21"/>
    <row r="307" spans="1:17" s="28" customFormat="1" ht="21"/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293:Q293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EZ316"/>
  <sheetViews>
    <sheetView rightToLeft="1" view="pageBreakPreview" topLeftCell="A293" zoomScale="80" zoomScaleNormal="100" zoomScaleSheetLayoutView="80" workbookViewId="0">
      <selection activeCell="T11" sqref="T11"/>
    </sheetView>
  </sheetViews>
  <sheetFormatPr defaultColWidth="9.109375" defaultRowHeight="21"/>
  <cols>
    <col min="1" max="1" width="34.33203125" style="11" customWidth="1"/>
    <col min="2" max="2" width="0.5546875" style="11" customWidth="1"/>
    <col min="3" max="3" width="17" style="149" bestFit="1" customWidth="1"/>
    <col min="4" max="4" width="0.88671875" style="149" customWidth="1"/>
    <col min="5" max="5" width="26.5546875" style="149" bestFit="1" customWidth="1"/>
    <col min="6" max="6" width="1.109375" style="149" customWidth="1"/>
    <col min="7" max="7" width="27.33203125" style="149" bestFit="1" customWidth="1"/>
    <col min="8" max="8" width="1" style="149" customWidth="1"/>
    <col min="9" max="9" width="26.6640625" style="148" bestFit="1" customWidth="1"/>
    <col min="10" max="10" width="1.109375" style="148" customWidth="1"/>
    <col min="11" max="11" width="18.88671875" style="149" bestFit="1" customWidth="1"/>
    <col min="12" max="12" width="1.109375" style="149" customWidth="1"/>
    <col min="13" max="13" width="26" style="149" bestFit="1" customWidth="1"/>
    <col min="14" max="14" width="1" style="149" customWidth="1"/>
    <col min="15" max="15" width="26.6640625" style="149" bestFit="1" customWidth="1"/>
    <col min="16" max="16" width="1.109375" style="149" customWidth="1"/>
    <col min="17" max="17" width="24.6640625" style="149" bestFit="1" customWidth="1"/>
    <col min="18" max="18" width="12.33203125" style="11" bestFit="1" customWidth="1"/>
    <col min="19" max="16384" width="9.109375" style="11"/>
  </cols>
  <sheetData>
    <row r="1" spans="1:17" ht="21.6">
      <c r="A1" s="306" t="s">
        <v>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</row>
    <row r="2" spans="1:17" ht="21.6">
      <c r="A2" s="306" t="s">
        <v>49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3" spans="1:17" ht="21.6">
      <c r="A3" s="306" t="s">
        <v>372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7" ht="21.6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7">
      <c r="A5" s="320" t="s">
        <v>361</v>
      </c>
      <c r="B5" s="320"/>
      <c r="C5" s="320"/>
      <c r="D5" s="320"/>
      <c r="E5" s="320"/>
      <c r="F5" s="320"/>
      <c r="G5" s="320"/>
      <c r="H5" s="147"/>
    </row>
    <row r="6" spans="1:17" ht="22.2" thickBot="1">
      <c r="A6" s="2"/>
      <c r="B6" s="2"/>
      <c r="C6" s="319" t="s">
        <v>421</v>
      </c>
      <c r="D6" s="319"/>
      <c r="E6" s="319"/>
      <c r="F6" s="319"/>
      <c r="G6" s="319"/>
      <c r="H6" s="319"/>
      <c r="I6" s="319"/>
      <c r="J6" s="150"/>
      <c r="K6" s="313" t="s">
        <v>420</v>
      </c>
      <c r="L6" s="313"/>
      <c r="M6" s="313"/>
      <c r="N6" s="313"/>
      <c r="O6" s="313"/>
      <c r="P6" s="313"/>
      <c r="Q6" s="313"/>
    </row>
    <row r="7" spans="1:17" ht="42.6" thickBot="1">
      <c r="A7" s="151" t="s">
        <v>33</v>
      </c>
      <c r="B7" s="151"/>
      <c r="C7" s="152" t="s">
        <v>3</v>
      </c>
      <c r="D7" s="148"/>
      <c r="E7" s="153" t="s">
        <v>18</v>
      </c>
      <c r="F7" s="148"/>
      <c r="G7" s="152" t="s">
        <v>37</v>
      </c>
      <c r="H7" s="148"/>
      <c r="I7" s="153" t="s">
        <v>209</v>
      </c>
      <c r="J7" s="153"/>
      <c r="K7" s="152" t="s">
        <v>3</v>
      </c>
      <c r="L7" s="148"/>
      <c r="M7" s="153" t="s">
        <v>18</v>
      </c>
      <c r="N7" s="148"/>
      <c r="O7" s="152" t="s">
        <v>37</v>
      </c>
      <c r="P7" s="148"/>
      <c r="Q7" s="153" t="s">
        <v>209</v>
      </c>
    </row>
    <row r="8" spans="1:17">
      <c r="A8" s="154" t="s">
        <v>101</v>
      </c>
      <c r="C8" s="155">
        <f>VLOOKUP(A8,' سهام'!$B$11:$V$309,15,0)</f>
        <v>5265505</v>
      </c>
      <c r="D8" s="155"/>
      <c r="E8" s="155">
        <f>VLOOKUP(A8,' سهام'!$B$11:$V$309,21,0)</f>
        <v>19978846917</v>
      </c>
      <c r="F8" s="155"/>
      <c r="G8" s="155">
        <v>-18310035560</v>
      </c>
      <c r="H8" s="155"/>
      <c r="I8" s="155">
        <f>E8+G8</f>
        <v>1668811357</v>
      </c>
      <c r="J8" s="156"/>
      <c r="K8" s="155">
        <v>5265505</v>
      </c>
      <c r="L8" s="155"/>
      <c r="M8" s="155">
        <v>19978846917</v>
      </c>
      <c r="N8" s="155"/>
      <c r="O8" s="155">
        <v>-20423751806</v>
      </c>
      <c r="P8" s="155"/>
      <c r="Q8" s="155">
        <f>M8+O8</f>
        <v>-444904889</v>
      </c>
    </row>
    <row r="9" spans="1:17">
      <c r="A9" s="154" t="s">
        <v>282</v>
      </c>
      <c r="C9" s="155">
        <f>VLOOKUP(A9,' سهام'!$B$11:$V$309,15,0)</f>
        <v>1880792</v>
      </c>
      <c r="D9" s="155"/>
      <c r="E9" s="155">
        <f>VLOOKUP(A9,' سهام'!$B$11:$V$309,21,0)</f>
        <v>14695066124</v>
      </c>
      <c r="F9" s="155"/>
      <c r="G9" s="155">
        <v>-13592531078</v>
      </c>
      <c r="H9" s="155"/>
      <c r="I9" s="155">
        <f t="shared" ref="I9:I72" si="0">E9+G9</f>
        <v>1102535046</v>
      </c>
      <c r="J9" s="156"/>
      <c r="K9" s="155">
        <v>1880792</v>
      </c>
      <c r="L9" s="155"/>
      <c r="M9" s="155">
        <v>14695066124</v>
      </c>
      <c r="N9" s="155"/>
      <c r="O9" s="155">
        <v>-15948346794</v>
      </c>
      <c r="P9" s="155"/>
      <c r="Q9" s="155">
        <f t="shared" ref="Q9:Q72" si="1">M9+O9</f>
        <v>-1253280670</v>
      </c>
    </row>
    <row r="10" spans="1:17">
      <c r="A10" s="154" t="s">
        <v>369</v>
      </c>
      <c r="C10" s="155">
        <f>VLOOKUP(A10,' سهام'!$B$11:$V$309,15,0)</f>
        <v>6019099</v>
      </c>
      <c r="D10" s="155"/>
      <c r="E10" s="155">
        <f>VLOOKUP(A10,' سهام'!$B$11:$V$309,21,0)</f>
        <v>24699001973</v>
      </c>
      <c r="F10" s="155"/>
      <c r="G10" s="155">
        <v>-22968236404</v>
      </c>
      <c r="H10" s="155"/>
      <c r="I10" s="155">
        <f t="shared" si="0"/>
        <v>1730765569</v>
      </c>
      <c r="J10" s="156"/>
      <c r="K10" s="155">
        <v>6019099</v>
      </c>
      <c r="L10" s="155"/>
      <c r="M10" s="155">
        <v>24699001973</v>
      </c>
      <c r="N10" s="155"/>
      <c r="O10" s="155">
        <v>-26683780137</v>
      </c>
      <c r="P10" s="155"/>
      <c r="Q10" s="155">
        <f t="shared" si="1"/>
        <v>-1984778164</v>
      </c>
    </row>
    <row r="11" spans="1:17">
      <c r="A11" s="154" t="s">
        <v>247</v>
      </c>
      <c r="C11" s="155">
        <f>VLOOKUP(A11,' سهام'!$B$11:$V$309,15,0)</f>
        <v>5212691</v>
      </c>
      <c r="D11" s="155"/>
      <c r="E11" s="155">
        <f>VLOOKUP(A11,' سهام'!$B$11:$V$309,21,0)</f>
        <v>25695928749</v>
      </c>
      <c r="F11" s="155"/>
      <c r="G11" s="155">
        <v>-23384858604</v>
      </c>
      <c r="H11" s="155"/>
      <c r="I11" s="155">
        <f t="shared" si="0"/>
        <v>2311070145</v>
      </c>
      <c r="J11" s="156"/>
      <c r="K11" s="155">
        <v>5212691</v>
      </c>
      <c r="L11" s="155"/>
      <c r="M11" s="155">
        <v>25695928749</v>
      </c>
      <c r="N11" s="155"/>
      <c r="O11" s="155">
        <v>-25727410311</v>
      </c>
      <c r="P11" s="155"/>
      <c r="Q11" s="155">
        <f t="shared" si="1"/>
        <v>-31481562</v>
      </c>
    </row>
    <row r="12" spans="1:17">
      <c r="A12" s="154" t="s">
        <v>233</v>
      </c>
      <c r="C12" s="155">
        <f>VLOOKUP(A12,' سهام'!$B$11:$V$309,15,0)</f>
        <v>3170159</v>
      </c>
      <c r="D12" s="155"/>
      <c r="E12" s="155">
        <f>VLOOKUP(A12,' سهام'!$B$11:$V$309,21,0)</f>
        <v>20830070225</v>
      </c>
      <c r="F12" s="155"/>
      <c r="G12" s="155">
        <v>-20204618563</v>
      </c>
      <c r="H12" s="155"/>
      <c r="I12" s="155">
        <f t="shared" si="0"/>
        <v>625451662</v>
      </c>
      <c r="J12" s="156"/>
      <c r="K12" s="155">
        <v>3170159</v>
      </c>
      <c r="L12" s="155"/>
      <c r="M12" s="155">
        <v>20830070225</v>
      </c>
      <c r="N12" s="155"/>
      <c r="O12" s="155">
        <v>-20732639652</v>
      </c>
      <c r="P12" s="155"/>
      <c r="Q12" s="155">
        <f t="shared" si="1"/>
        <v>97430573</v>
      </c>
    </row>
    <row r="13" spans="1:17">
      <c r="A13" s="154" t="s">
        <v>377</v>
      </c>
      <c r="C13" s="155">
        <f>VLOOKUP(A13,' سهام'!$B$11:$V$309,15,0)</f>
        <v>8613878</v>
      </c>
      <c r="D13" s="155"/>
      <c r="E13" s="155">
        <f>VLOOKUP(A13,' سهام'!$B$11:$V$309,21,0)</f>
        <v>19094654704</v>
      </c>
      <c r="F13" s="155"/>
      <c r="G13" s="155">
        <v>-16498394930</v>
      </c>
      <c r="H13" s="155"/>
      <c r="I13" s="155">
        <f t="shared" si="0"/>
        <v>2596259774</v>
      </c>
      <c r="J13" s="156"/>
      <c r="K13" s="155">
        <v>8613878</v>
      </c>
      <c r="L13" s="155"/>
      <c r="M13" s="155">
        <v>19094654704</v>
      </c>
      <c r="N13" s="155"/>
      <c r="O13" s="155">
        <v>-19300799028</v>
      </c>
      <c r="P13" s="155"/>
      <c r="Q13" s="155">
        <f t="shared" si="1"/>
        <v>-206144324</v>
      </c>
    </row>
    <row r="14" spans="1:17">
      <c r="A14" s="154" t="s">
        <v>156</v>
      </c>
      <c r="C14" s="155">
        <f>VLOOKUP(A14,' سهام'!$B$11:$V$309,15,0)</f>
        <v>20893390</v>
      </c>
      <c r="D14" s="155"/>
      <c r="E14" s="155">
        <f>VLOOKUP(A14,' سهام'!$B$11:$V$309,21,0)</f>
        <v>45816577975</v>
      </c>
      <c r="F14" s="155"/>
      <c r="G14" s="155">
        <v>-37077275521</v>
      </c>
      <c r="H14" s="155"/>
      <c r="I14" s="155">
        <f t="shared" si="0"/>
        <v>8739302454</v>
      </c>
      <c r="J14" s="156"/>
      <c r="K14" s="155">
        <v>20893390</v>
      </c>
      <c r="L14" s="155"/>
      <c r="M14" s="155">
        <v>45816577975</v>
      </c>
      <c r="N14" s="155"/>
      <c r="O14" s="155">
        <v>-33914256875</v>
      </c>
      <c r="P14" s="155"/>
      <c r="Q14" s="155">
        <f t="shared" si="1"/>
        <v>11902321100</v>
      </c>
    </row>
    <row r="15" spans="1:17">
      <c r="A15" s="154" t="s">
        <v>278</v>
      </c>
      <c r="C15" s="155">
        <f>VLOOKUP(A15,' سهام'!$B$11:$V$309,15,0)</f>
        <v>13052455</v>
      </c>
      <c r="D15" s="155"/>
      <c r="E15" s="155">
        <f>VLOOKUP(A15,' سهام'!$B$11:$V$309,21,0)</f>
        <v>33215469808</v>
      </c>
      <c r="F15" s="155"/>
      <c r="G15" s="155">
        <v>-30709314522</v>
      </c>
      <c r="H15" s="155"/>
      <c r="I15" s="155">
        <f t="shared" si="0"/>
        <v>2506155286</v>
      </c>
      <c r="J15" s="156"/>
      <c r="K15" s="155">
        <v>13052455</v>
      </c>
      <c r="L15" s="155"/>
      <c r="M15" s="155">
        <v>33215469808</v>
      </c>
      <c r="N15" s="155"/>
      <c r="O15" s="155">
        <v>-35314644858</v>
      </c>
      <c r="P15" s="155"/>
      <c r="Q15" s="155">
        <f t="shared" si="1"/>
        <v>-2099175050</v>
      </c>
    </row>
    <row r="16" spans="1:17">
      <c r="A16" s="154" t="s">
        <v>367</v>
      </c>
      <c r="C16" s="155">
        <f>VLOOKUP(A16,' سهام'!$B$11:$V$309,15,0)</f>
        <v>4342006</v>
      </c>
      <c r="D16" s="155"/>
      <c r="E16" s="155">
        <f>VLOOKUP(A16,' سهام'!$B$11:$V$309,21,0)</f>
        <v>25897026387</v>
      </c>
      <c r="F16" s="155"/>
      <c r="G16" s="155">
        <v>-21624017035</v>
      </c>
      <c r="H16" s="155"/>
      <c r="I16" s="155">
        <f t="shared" si="0"/>
        <v>4273009352</v>
      </c>
      <c r="J16" s="156"/>
      <c r="K16" s="155">
        <v>4342006</v>
      </c>
      <c r="L16" s="155"/>
      <c r="M16" s="155">
        <v>25897026387</v>
      </c>
      <c r="N16" s="155"/>
      <c r="O16" s="155">
        <v>-27404716388</v>
      </c>
      <c r="P16" s="155"/>
      <c r="Q16" s="155">
        <f t="shared" si="1"/>
        <v>-1507690001</v>
      </c>
    </row>
    <row r="17" spans="1:17">
      <c r="A17" s="154" t="s">
        <v>327</v>
      </c>
      <c r="C17" s="155">
        <f>VLOOKUP(A17,' سهام'!$B$11:$V$309,15,0)</f>
        <v>367662</v>
      </c>
      <c r="D17" s="155"/>
      <c r="E17" s="155">
        <f>VLOOKUP(A17,' سهام'!$B$11:$V$309,21,0)</f>
        <v>18584373808</v>
      </c>
      <c r="F17" s="155"/>
      <c r="G17" s="155">
        <v>-19465167138</v>
      </c>
      <c r="H17" s="155"/>
      <c r="I17" s="155">
        <f t="shared" si="0"/>
        <v>-880793330</v>
      </c>
      <c r="J17" s="156"/>
      <c r="K17" s="155">
        <v>367662</v>
      </c>
      <c r="L17" s="155"/>
      <c r="M17" s="155">
        <v>18584373808</v>
      </c>
      <c r="N17" s="155"/>
      <c r="O17" s="155">
        <v>-16128385764</v>
      </c>
      <c r="P17" s="155"/>
      <c r="Q17" s="155">
        <f t="shared" si="1"/>
        <v>2455988044</v>
      </c>
    </row>
    <row r="18" spans="1:17">
      <c r="A18" s="154" t="s">
        <v>229</v>
      </c>
      <c r="C18" s="155">
        <f>VLOOKUP(A18,' سهام'!$B$11:$V$309,15,0)</f>
        <v>3204701</v>
      </c>
      <c r="D18" s="155"/>
      <c r="E18" s="155">
        <f>VLOOKUP(A18,' سهام'!$B$11:$V$309,21,0)</f>
        <v>35424239286</v>
      </c>
      <c r="F18" s="155"/>
      <c r="G18" s="155">
        <v>-31641695218</v>
      </c>
      <c r="H18" s="155"/>
      <c r="I18" s="155">
        <f t="shared" si="0"/>
        <v>3782544068</v>
      </c>
      <c r="J18" s="156"/>
      <c r="K18" s="155">
        <v>3204701</v>
      </c>
      <c r="L18" s="155"/>
      <c r="M18" s="155">
        <v>35424239286</v>
      </c>
      <c r="N18" s="155"/>
      <c r="O18" s="155">
        <v>-37909033048</v>
      </c>
      <c r="P18" s="155"/>
      <c r="Q18" s="155">
        <f t="shared" si="1"/>
        <v>-2484793762</v>
      </c>
    </row>
    <row r="19" spans="1:17">
      <c r="A19" s="154" t="s">
        <v>95</v>
      </c>
      <c r="C19" s="155">
        <f>VLOOKUP(A19,' سهام'!$B$11:$V$309,15,0)</f>
        <v>11668195</v>
      </c>
      <c r="D19" s="155"/>
      <c r="E19" s="155">
        <f>VLOOKUP(A19,' سهام'!$B$11:$V$309,21,0)</f>
        <v>36153363725</v>
      </c>
      <c r="F19" s="155"/>
      <c r="G19" s="155">
        <v>-33399108434</v>
      </c>
      <c r="H19" s="155"/>
      <c r="I19" s="155">
        <f t="shared" si="0"/>
        <v>2754255291</v>
      </c>
      <c r="J19" s="156"/>
      <c r="K19" s="155">
        <v>11668195</v>
      </c>
      <c r="L19" s="155"/>
      <c r="M19" s="155">
        <v>36153363725</v>
      </c>
      <c r="N19" s="155"/>
      <c r="O19" s="155">
        <v>-33555239412</v>
      </c>
      <c r="P19" s="155"/>
      <c r="Q19" s="155">
        <f t="shared" si="1"/>
        <v>2598124313</v>
      </c>
    </row>
    <row r="20" spans="1:17">
      <c r="A20" s="154" t="s">
        <v>140</v>
      </c>
      <c r="C20" s="155">
        <f>VLOOKUP(A20,' سهام'!$B$11:$V$309,15,0)</f>
        <v>21575088</v>
      </c>
      <c r="D20" s="155"/>
      <c r="E20" s="155">
        <f>VLOOKUP(A20,' سهام'!$B$11:$V$309,21,0)</f>
        <v>24234789339</v>
      </c>
      <c r="F20" s="155"/>
      <c r="G20" s="155">
        <v>-21279284641</v>
      </c>
      <c r="H20" s="155"/>
      <c r="I20" s="155">
        <f t="shared" si="0"/>
        <v>2955504698</v>
      </c>
      <c r="J20" s="156"/>
      <c r="K20" s="155">
        <v>21575088</v>
      </c>
      <c r="L20" s="155"/>
      <c r="M20" s="155">
        <v>24234789339</v>
      </c>
      <c r="N20" s="155"/>
      <c r="O20" s="155">
        <v>-23033967247</v>
      </c>
      <c r="P20" s="155"/>
      <c r="Q20" s="155">
        <f t="shared" si="1"/>
        <v>1200822092</v>
      </c>
    </row>
    <row r="21" spans="1:17">
      <c r="A21" s="154" t="s">
        <v>257</v>
      </c>
      <c r="C21" s="155">
        <f>VLOOKUP(A21,' سهام'!$B$11:$V$309,15,0)</f>
        <v>1467228</v>
      </c>
      <c r="D21" s="155"/>
      <c r="E21" s="155">
        <f>VLOOKUP(A21,' سهام'!$B$11:$V$309,21,0)</f>
        <v>20491896810</v>
      </c>
      <c r="F21" s="155"/>
      <c r="G21" s="155">
        <v>-18666394919</v>
      </c>
      <c r="H21" s="155"/>
      <c r="I21" s="155">
        <f t="shared" si="0"/>
        <v>1825501891</v>
      </c>
      <c r="J21" s="156"/>
      <c r="K21" s="155">
        <v>1467228</v>
      </c>
      <c r="L21" s="155"/>
      <c r="M21" s="155">
        <v>20491896810</v>
      </c>
      <c r="N21" s="155"/>
      <c r="O21" s="155">
        <v>-17458220983</v>
      </c>
      <c r="P21" s="155"/>
      <c r="Q21" s="155">
        <f t="shared" si="1"/>
        <v>3033675827</v>
      </c>
    </row>
    <row r="22" spans="1:17">
      <c r="A22" s="154" t="s">
        <v>173</v>
      </c>
      <c r="C22" s="155">
        <f>VLOOKUP(A22,' سهام'!$B$11:$V$309,15,0)</f>
        <v>4872754</v>
      </c>
      <c r="D22" s="155"/>
      <c r="E22" s="155">
        <f>VLOOKUP(A22,' سهام'!$B$11:$V$309,21,0)</f>
        <v>19113481358</v>
      </c>
      <c r="F22" s="155"/>
      <c r="G22" s="155">
        <v>-17404465509</v>
      </c>
      <c r="H22" s="155"/>
      <c r="I22" s="155">
        <f t="shared" si="0"/>
        <v>1709015849</v>
      </c>
      <c r="J22" s="156"/>
      <c r="K22" s="155">
        <v>4872754</v>
      </c>
      <c r="L22" s="155"/>
      <c r="M22" s="155">
        <v>19113481358</v>
      </c>
      <c r="N22" s="155"/>
      <c r="O22" s="155">
        <v>-17764964904</v>
      </c>
      <c r="P22" s="155"/>
      <c r="Q22" s="155">
        <f t="shared" si="1"/>
        <v>1348516454</v>
      </c>
    </row>
    <row r="23" spans="1:17">
      <c r="A23" s="154" t="s">
        <v>431</v>
      </c>
      <c r="C23" s="155">
        <f>VLOOKUP(A23,' سهام'!$B$11:$V$309,15,0)</f>
        <v>1532273</v>
      </c>
      <c r="D23" s="155"/>
      <c r="E23" s="155">
        <f>VLOOKUP(A23,' سهام'!$B$11:$V$309,21,0)</f>
        <v>16191148026</v>
      </c>
      <c r="F23" s="155"/>
      <c r="G23" s="155">
        <v>-15526003107</v>
      </c>
      <c r="H23" s="155"/>
      <c r="I23" s="155">
        <f t="shared" si="0"/>
        <v>665144919</v>
      </c>
      <c r="J23" s="156"/>
      <c r="K23" s="155">
        <v>1532273</v>
      </c>
      <c r="L23" s="155"/>
      <c r="M23" s="155">
        <v>16191148026</v>
      </c>
      <c r="N23" s="155"/>
      <c r="O23" s="155">
        <v>-15526003107</v>
      </c>
      <c r="P23" s="155"/>
      <c r="Q23" s="155">
        <f t="shared" si="1"/>
        <v>665144919</v>
      </c>
    </row>
    <row r="24" spans="1:17">
      <c r="A24" s="154" t="s">
        <v>341</v>
      </c>
      <c r="C24" s="155">
        <f>VLOOKUP(A24,' سهام'!$B$11:$V$309,15,0)</f>
        <v>5106305</v>
      </c>
      <c r="D24" s="155"/>
      <c r="E24" s="155">
        <f>VLOOKUP(A24,' سهام'!$B$11:$V$309,21,0)</f>
        <v>37308030270</v>
      </c>
      <c r="F24" s="155"/>
      <c r="G24" s="155">
        <v>-33095014607</v>
      </c>
      <c r="H24" s="155"/>
      <c r="I24" s="155">
        <f t="shared" si="0"/>
        <v>4213015663</v>
      </c>
      <c r="J24" s="156"/>
      <c r="K24" s="155">
        <v>5106305</v>
      </c>
      <c r="L24" s="155"/>
      <c r="M24" s="155">
        <v>37308030270</v>
      </c>
      <c r="N24" s="155"/>
      <c r="O24" s="155">
        <v>-35355917573</v>
      </c>
      <c r="P24" s="155"/>
      <c r="Q24" s="155">
        <f t="shared" si="1"/>
        <v>1952112697</v>
      </c>
    </row>
    <row r="25" spans="1:17">
      <c r="A25" s="154" t="s">
        <v>248</v>
      </c>
      <c r="C25" s="155">
        <f>VLOOKUP(A25,' سهام'!$B$11:$V$309,15,0)</f>
        <v>11889588</v>
      </c>
      <c r="D25" s="155"/>
      <c r="E25" s="155">
        <f>VLOOKUP(A25,' سهام'!$B$11:$V$309,21,0)</f>
        <v>21333015140</v>
      </c>
      <c r="F25" s="155"/>
      <c r="G25" s="155">
        <v>-18953206093</v>
      </c>
      <c r="H25" s="155"/>
      <c r="I25" s="155">
        <f t="shared" si="0"/>
        <v>2379809047</v>
      </c>
      <c r="J25" s="156"/>
      <c r="K25" s="155">
        <v>11889588</v>
      </c>
      <c r="L25" s="155"/>
      <c r="M25" s="155">
        <v>21333015140</v>
      </c>
      <c r="N25" s="155"/>
      <c r="O25" s="155">
        <v>-23833295954</v>
      </c>
      <c r="P25" s="155"/>
      <c r="Q25" s="155">
        <f t="shared" si="1"/>
        <v>-2500280814</v>
      </c>
    </row>
    <row r="26" spans="1:17">
      <c r="A26" s="154" t="s">
        <v>109</v>
      </c>
      <c r="C26" s="155">
        <f>VLOOKUP(A26,' سهام'!$B$11:$V$309,15,0)</f>
        <v>12810506</v>
      </c>
      <c r="D26" s="155"/>
      <c r="E26" s="155">
        <f>VLOOKUP(A26,' سهام'!$B$11:$V$309,21,0)</f>
        <v>33745851249</v>
      </c>
      <c r="F26" s="155"/>
      <c r="G26" s="155">
        <v>-29925566203</v>
      </c>
      <c r="H26" s="155"/>
      <c r="I26" s="155">
        <f t="shared" si="0"/>
        <v>3820285046</v>
      </c>
      <c r="J26" s="156"/>
      <c r="K26" s="155">
        <v>12810506</v>
      </c>
      <c r="L26" s="155"/>
      <c r="M26" s="155">
        <v>33745851249</v>
      </c>
      <c r="N26" s="155"/>
      <c r="O26" s="155">
        <v>-38966907478</v>
      </c>
      <c r="P26" s="155"/>
      <c r="Q26" s="155">
        <f t="shared" si="1"/>
        <v>-5221056229</v>
      </c>
    </row>
    <row r="27" spans="1:17">
      <c r="A27" s="154" t="s">
        <v>325</v>
      </c>
      <c r="C27" s="155">
        <f>VLOOKUP(A27,' سهام'!$B$11:$V$309,15,0)</f>
        <v>7313168</v>
      </c>
      <c r="D27" s="155"/>
      <c r="E27" s="155">
        <f>VLOOKUP(A27,' سهام'!$B$11:$V$309,21,0)</f>
        <v>25305667841</v>
      </c>
      <c r="F27" s="155"/>
      <c r="G27" s="155">
        <v>-20394062268</v>
      </c>
      <c r="H27" s="155"/>
      <c r="I27" s="155">
        <f t="shared" si="0"/>
        <v>4911605573</v>
      </c>
      <c r="J27" s="156"/>
      <c r="K27" s="155">
        <v>7313168</v>
      </c>
      <c r="L27" s="155"/>
      <c r="M27" s="155">
        <v>25305667841</v>
      </c>
      <c r="N27" s="155"/>
      <c r="O27" s="155">
        <v>-20740324719</v>
      </c>
      <c r="P27" s="155"/>
      <c r="Q27" s="155">
        <f t="shared" si="1"/>
        <v>4565343122</v>
      </c>
    </row>
    <row r="28" spans="1:17">
      <c r="A28" s="154" t="s">
        <v>283</v>
      </c>
      <c r="C28" s="155">
        <f>VLOOKUP(A28,' سهام'!$B$11:$V$309,15,0)</f>
        <v>16093969</v>
      </c>
      <c r="D28" s="155"/>
      <c r="E28" s="155">
        <f>VLOOKUP(A28,' سهام'!$B$11:$V$309,21,0)</f>
        <v>22445488470</v>
      </c>
      <c r="F28" s="155"/>
      <c r="G28" s="155">
        <v>-20290495019</v>
      </c>
      <c r="H28" s="155"/>
      <c r="I28" s="155">
        <f t="shared" si="0"/>
        <v>2154993451</v>
      </c>
      <c r="J28" s="156"/>
      <c r="K28" s="155">
        <v>16093969</v>
      </c>
      <c r="L28" s="155"/>
      <c r="M28" s="155">
        <v>22445488470</v>
      </c>
      <c r="N28" s="155"/>
      <c r="O28" s="155">
        <v>-23421379272</v>
      </c>
      <c r="P28" s="155"/>
      <c r="Q28" s="155">
        <f t="shared" si="1"/>
        <v>-975890802</v>
      </c>
    </row>
    <row r="29" spans="1:17">
      <c r="A29" s="154" t="s">
        <v>174</v>
      </c>
      <c r="C29" s="155">
        <f>VLOOKUP(A29,' سهام'!$B$11:$V$309,15,0)</f>
        <v>35388194</v>
      </c>
      <c r="D29" s="155"/>
      <c r="E29" s="155">
        <f>VLOOKUP(A29,' سهام'!$B$11:$V$309,21,0)</f>
        <v>92341289897</v>
      </c>
      <c r="F29" s="155"/>
      <c r="G29" s="155">
        <v>-86714252122</v>
      </c>
      <c r="H29" s="155"/>
      <c r="I29" s="155">
        <f t="shared" si="0"/>
        <v>5627037775</v>
      </c>
      <c r="J29" s="156"/>
      <c r="K29" s="155">
        <v>35388194</v>
      </c>
      <c r="L29" s="155"/>
      <c r="M29" s="155">
        <v>92341289897</v>
      </c>
      <c r="N29" s="155"/>
      <c r="O29" s="155">
        <v>-80978914036</v>
      </c>
      <c r="P29" s="155"/>
      <c r="Q29" s="155">
        <f t="shared" si="1"/>
        <v>11362375861</v>
      </c>
    </row>
    <row r="30" spans="1:17">
      <c r="A30" s="154" t="s">
        <v>265</v>
      </c>
      <c r="C30" s="155">
        <f>VLOOKUP(A30,' سهام'!$B$11:$V$309,15,0)</f>
        <v>11947419</v>
      </c>
      <c r="D30" s="155"/>
      <c r="E30" s="155">
        <f>VLOOKUP(A30,' سهام'!$B$11:$V$309,21,0)</f>
        <v>23871427037</v>
      </c>
      <c r="F30" s="155"/>
      <c r="G30" s="155">
        <v>-20887435170</v>
      </c>
      <c r="H30" s="155"/>
      <c r="I30" s="155">
        <f t="shared" si="0"/>
        <v>2983991867</v>
      </c>
      <c r="J30" s="156"/>
      <c r="K30" s="155">
        <v>11947419</v>
      </c>
      <c r="L30" s="155"/>
      <c r="M30" s="155">
        <v>23871427037</v>
      </c>
      <c r="N30" s="155"/>
      <c r="O30" s="155">
        <v>-22363132892</v>
      </c>
      <c r="P30" s="155"/>
      <c r="Q30" s="155">
        <f t="shared" si="1"/>
        <v>1508294145</v>
      </c>
    </row>
    <row r="31" spans="1:17">
      <c r="A31" s="154" t="s">
        <v>284</v>
      </c>
      <c r="C31" s="155">
        <f>VLOOKUP(A31,' سهام'!$B$11:$V$309,15,0)</f>
        <v>12015783</v>
      </c>
      <c r="D31" s="155"/>
      <c r="E31" s="155">
        <f>VLOOKUP(A31,' سهام'!$B$11:$V$309,21,0)</f>
        <v>19564745535</v>
      </c>
      <c r="F31" s="155"/>
      <c r="G31" s="155">
        <v>-17438831027</v>
      </c>
      <c r="H31" s="155"/>
      <c r="I31" s="155">
        <f t="shared" si="0"/>
        <v>2125914508</v>
      </c>
      <c r="J31" s="156"/>
      <c r="K31" s="155">
        <v>12015783</v>
      </c>
      <c r="L31" s="155"/>
      <c r="M31" s="155">
        <v>19564745535</v>
      </c>
      <c r="N31" s="155"/>
      <c r="O31" s="155">
        <v>-19875297049</v>
      </c>
      <c r="P31" s="155"/>
      <c r="Q31" s="155">
        <f t="shared" si="1"/>
        <v>-310551514</v>
      </c>
    </row>
    <row r="32" spans="1:17">
      <c r="A32" s="154" t="s">
        <v>285</v>
      </c>
      <c r="C32" s="155">
        <f>VLOOKUP(A32,' سهام'!$B$11:$V$309,15,0)</f>
        <v>0</v>
      </c>
      <c r="D32" s="155"/>
      <c r="E32" s="155">
        <f>VLOOKUP(A32,' سهام'!$B$11:$V$309,21,0)</f>
        <v>0</v>
      </c>
      <c r="F32" s="155"/>
      <c r="G32" s="155">
        <v>280955818</v>
      </c>
      <c r="H32" s="155"/>
      <c r="I32" s="155">
        <f t="shared" si="0"/>
        <v>280955818</v>
      </c>
      <c r="J32" s="156"/>
      <c r="K32" s="155">
        <v>0</v>
      </c>
      <c r="L32" s="155"/>
      <c r="M32" s="155">
        <v>0</v>
      </c>
      <c r="N32" s="155"/>
      <c r="O32" s="155">
        <v>0</v>
      </c>
      <c r="P32" s="155"/>
      <c r="Q32" s="155">
        <f t="shared" si="1"/>
        <v>0</v>
      </c>
    </row>
    <row r="33" spans="1:17">
      <c r="A33" s="154" t="s">
        <v>115</v>
      </c>
      <c r="C33" s="155">
        <f>VLOOKUP(A33,' سهام'!$B$11:$V$309,15,0)</f>
        <v>10601776</v>
      </c>
      <c r="D33" s="155"/>
      <c r="E33" s="155">
        <f>VLOOKUP(A33,' سهام'!$B$11:$V$309,21,0)</f>
        <v>22342034323</v>
      </c>
      <c r="F33" s="155"/>
      <c r="G33" s="155">
        <v>-20551869477</v>
      </c>
      <c r="H33" s="155"/>
      <c r="I33" s="155">
        <f t="shared" si="0"/>
        <v>1790164846</v>
      </c>
      <c r="J33" s="156"/>
      <c r="K33" s="155">
        <v>10601776</v>
      </c>
      <c r="L33" s="155"/>
      <c r="M33" s="155">
        <v>22342034323</v>
      </c>
      <c r="N33" s="155"/>
      <c r="O33" s="155">
        <v>-22984894740</v>
      </c>
      <c r="P33" s="155"/>
      <c r="Q33" s="155">
        <f t="shared" si="1"/>
        <v>-642860417</v>
      </c>
    </row>
    <row r="34" spans="1:17">
      <c r="A34" s="154" t="s">
        <v>215</v>
      </c>
      <c r="C34" s="155">
        <f>VLOOKUP(A34,' سهام'!$B$11:$V$309,15,0)</f>
        <v>2625914</v>
      </c>
      <c r="D34" s="155"/>
      <c r="E34" s="155">
        <f>VLOOKUP(A34,' سهام'!$B$11:$V$309,21,0)</f>
        <v>24014666270</v>
      </c>
      <c r="F34" s="155"/>
      <c r="G34" s="155">
        <v>-21276727808</v>
      </c>
      <c r="H34" s="155"/>
      <c r="I34" s="155">
        <f t="shared" si="0"/>
        <v>2737938462</v>
      </c>
      <c r="J34" s="156"/>
      <c r="K34" s="155">
        <v>2625914</v>
      </c>
      <c r="L34" s="155"/>
      <c r="M34" s="155">
        <v>24014666270</v>
      </c>
      <c r="N34" s="155"/>
      <c r="O34" s="155">
        <v>-23939912412</v>
      </c>
      <c r="P34" s="155"/>
      <c r="Q34" s="155">
        <f t="shared" si="1"/>
        <v>74753858</v>
      </c>
    </row>
    <row r="35" spans="1:17">
      <c r="A35" s="154" t="s">
        <v>216</v>
      </c>
      <c r="C35" s="155">
        <f>VLOOKUP(A35,' سهام'!$B$11:$V$309,15,0)</f>
        <v>5286800</v>
      </c>
      <c r="D35" s="155"/>
      <c r="E35" s="155">
        <f>VLOOKUP(A35,' سهام'!$B$11:$V$309,21,0)</f>
        <v>24384794028</v>
      </c>
      <c r="F35" s="155"/>
      <c r="G35" s="155">
        <v>-20615333113</v>
      </c>
      <c r="H35" s="155"/>
      <c r="I35" s="155">
        <f t="shared" si="0"/>
        <v>3769460915</v>
      </c>
      <c r="J35" s="156"/>
      <c r="K35" s="155">
        <v>5286800</v>
      </c>
      <c r="L35" s="155"/>
      <c r="M35" s="155">
        <v>24384794028</v>
      </c>
      <c r="N35" s="155"/>
      <c r="O35" s="155">
        <v>-24185090974</v>
      </c>
      <c r="P35" s="155"/>
      <c r="Q35" s="155">
        <f t="shared" si="1"/>
        <v>199703054</v>
      </c>
    </row>
    <row r="36" spans="1:17">
      <c r="A36" s="154" t="s">
        <v>217</v>
      </c>
      <c r="C36" s="155">
        <f>VLOOKUP(A36,' سهام'!$B$11:$V$309,15,0)</f>
        <v>5099503</v>
      </c>
      <c r="D36" s="155"/>
      <c r="E36" s="155">
        <f>VLOOKUP(A36,' سهام'!$B$11:$V$309,21,0)</f>
        <v>27728310439</v>
      </c>
      <c r="F36" s="155"/>
      <c r="G36" s="155">
        <v>-24071252653</v>
      </c>
      <c r="H36" s="155"/>
      <c r="I36" s="155">
        <f t="shared" si="0"/>
        <v>3657057786</v>
      </c>
      <c r="J36" s="156"/>
      <c r="K36" s="155">
        <v>5099503</v>
      </c>
      <c r="L36" s="155"/>
      <c r="M36" s="155">
        <v>27728310439</v>
      </c>
      <c r="N36" s="155"/>
      <c r="O36" s="155">
        <v>-21026880084</v>
      </c>
      <c r="P36" s="155"/>
      <c r="Q36" s="155">
        <f t="shared" si="1"/>
        <v>6701430355</v>
      </c>
    </row>
    <row r="37" spans="1:17">
      <c r="A37" s="154" t="s">
        <v>182</v>
      </c>
      <c r="C37" s="155">
        <f>VLOOKUP(A37,' سهام'!$B$11:$V$309,15,0)</f>
        <v>2963568</v>
      </c>
      <c r="D37" s="155"/>
      <c r="E37" s="155">
        <f>VLOOKUP(A37,' سهام'!$B$11:$V$309,21,0)</f>
        <v>15221644962</v>
      </c>
      <c r="F37" s="155"/>
      <c r="G37" s="155">
        <v>-13410605525</v>
      </c>
      <c r="H37" s="155"/>
      <c r="I37" s="155">
        <f t="shared" si="0"/>
        <v>1811039437</v>
      </c>
      <c r="J37" s="156"/>
      <c r="K37" s="155">
        <v>2963568</v>
      </c>
      <c r="L37" s="155"/>
      <c r="M37" s="155">
        <v>15221644962</v>
      </c>
      <c r="N37" s="155"/>
      <c r="O37" s="155">
        <v>-17174799718</v>
      </c>
      <c r="P37" s="155"/>
      <c r="Q37" s="155">
        <f t="shared" si="1"/>
        <v>-1953154756</v>
      </c>
    </row>
    <row r="38" spans="1:17">
      <c r="A38" s="154" t="s">
        <v>329</v>
      </c>
      <c r="C38" s="155">
        <f>VLOOKUP(A38,' سهام'!$B$11:$V$309,15,0)</f>
        <v>5573919</v>
      </c>
      <c r="D38" s="155"/>
      <c r="E38" s="155">
        <f>VLOOKUP(A38,' سهام'!$B$11:$V$309,21,0)</f>
        <v>35128381517</v>
      </c>
      <c r="F38" s="155"/>
      <c r="G38" s="155">
        <v>-29043768613</v>
      </c>
      <c r="H38" s="155"/>
      <c r="I38" s="155">
        <f t="shared" si="0"/>
        <v>6084612904</v>
      </c>
      <c r="J38" s="156"/>
      <c r="K38" s="155">
        <v>5573919</v>
      </c>
      <c r="L38" s="155"/>
      <c r="M38" s="155">
        <v>35128381517</v>
      </c>
      <c r="N38" s="155"/>
      <c r="O38" s="155">
        <v>-30363332917</v>
      </c>
      <c r="P38" s="155"/>
      <c r="Q38" s="155">
        <f t="shared" si="1"/>
        <v>4765048600</v>
      </c>
    </row>
    <row r="39" spans="1:17">
      <c r="A39" s="154" t="s">
        <v>98</v>
      </c>
      <c r="C39" s="155">
        <f>VLOOKUP(A39,' سهام'!$B$11:$V$309,15,0)</f>
        <v>12668548</v>
      </c>
      <c r="D39" s="155"/>
      <c r="E39" s="155">
        <f>VLOOKUP(A39,' سهام'!$B$11:$V$309,21,0)</f>
        <v>26017489511</v>
      </c>
      <c r="F39" s="155"/>
      <c r="G39" s="155">
        <v>-22415842852</v>
      </c>
      <c r="H39" s="155"/>
      <c r="I39" s="155">
        <f t="shared" si="0"/>
        <v>3601646659</v>
      </c>
      <c r="J39" s="156"/>
      <c r="K39" s="155">
        <v>12668548</v>
      </c>
      <c r="L39" s="155"/>
      <c r="M39" s="155">
        <v>26017489511</v>
      </c>
      <c r="N39" s="155"/>
      <c r="O39" s="155">
        <v>-26093048533</v>
      </c>
      <c r="P39" s="155"/>
      <c r="Q39" s="155">
        <f t="shared" si="1"/>
        <v>-75559022</v>
      </c>
    </row>
    <row r="40" spans="1:17">
      <c r="A40" s="154" t="s">
        <v>286</v>
      </c>
      <c r="C40" s="155">
        <f>VLOOKUP(A40,' سهام'!$B$11:$V$309,15,0)</f>
        <v>155830</v>
      </c>
      <c r="D40" s="155"/>
      <c r="E40" s="155">
        <f>VLOOKUP(A40,' سهام'!$B$11:$V$309,21,0)</f>
        <v>8168025254</v>
      </c>
      <c r="F40" s="155"/>
      <c r="G40" s="155">
        <v>-6893239975</v>
      </c>
      <c r="H40" s="155"/>
      <c r="I40" s="155">
        <f t="shared" si="0"/>
        <v>1274785279</v>
      </c>
      <c r="J40" s="156"/>
      <c r="K40" s="155">
        <v>155830</v>
      </c>
      <c r="L40" s="155"/>
      <c r="M40" s="155">
        <v>8168025254</v>
      </c>
      <c r="N40" s="155"/>
      <c r="O40" s="155">
        <v>-8700890925</v>
      </c>
      <c r="P40" s="155"/>
      <c r="Q40" s="155">
        <f t="shared" si="1"/>
        <v>-532865671</v>
      </c>
    </row>
    <row r="41" spans="1:17">
      <c r="A41" s="154" t="s">
        <v>427</v>
      </c>
      <c r="C41" s="155">
        <f>VLOOKUP(A41,' سهام'!$B$11:$V$309,15,0)</f>
        <v>599459</v>
      </c>
      <c r="D41" s="155"/>
      <c r="E41" s="155">
        <f>VLOOKUP(A41,' سهام'!$B$11:$V$309,21,0)</f>
        <v>1014804452</v>
      </c>
      <c r="F41" s="155"/>
      <c r="G41" s="155">
        <v>-988518550</v>
      </c>
      <c r="H41" s="155"/>
      <c r="I41" s="155">
        <f t="shared" si="0"/>
        <v>26285902</v>
      </c>
      <c r="J41" s="156"/>
      <c r="K41" s="155">
        <v>599459</v>
      </c>
      <c r="L41" s="155"/>
      <c r="M41" s="155">
        <v>1014804452</v>
      </c>
      <c r="N41" s="155"/>
      <c r="O41" s="155">
        <v>-988518550</v>
      </c>
      <c r="P41" s="155"/>
      <c r="Q41" s="155">
        <f t="shared" si="1"/>
        <v>26285902</v>
      </c>
    </row>
    <row r="42" spans="1:17">
      <c r="A42" s="154" t="s">
        <v>258</v>
      </c>
      <c r="C42" s="155">
        <f>VLOOKUP(A42,' سهام'!$B$11:$V$309,15,0)</f>
        <v>10119026</v>
      </c>
      <c r="D42" s="155"/>
      <c r="E42" s="155">
        <f>VLOOKUP(A42,' سهام'!$B$11:$V$309,21,0)</f>
        <v>24996162225</v>
      </c>
      <c r="F42" s="155"/>
      <c r="G42" s="155">
        <v>-24523397789</v>
      </c>
      <c r="H42" s="155"/>
      <c r="I42" s="155">
        <f t="shared" si="0"/>
        <v>472764436</v>
      </c>
      <c r="J42" s="156"/>
      <c r="K42" s="155">
        <v>10119026</v>
      </c>
      <c r="L42" s="155"/>
      <c r="M42" s="155">
        <v>24996162225</v>
      </c>
      <c r="N42" s="155"/>
      <c r="O42" s="155">
        <v>-30457495498</v>
      </c>
      <c r="P42" s="155"/>
      <c r="Q42" s="155">
        <f t="shared" si="1"/>
        <v>-5461333273</v>
      </c>
    </row>
    <row r="43" spans="1:17">
      <c r="A43" s="154" t="s">
        <v>124</v>
      </c>
      <c r="C43" s="155">
        <f>VLOOKUP(A43,' سهام'!$B$11:$V$309,15,0)</f>
        <v>23389319</v>
      </c>
      <c r="D43" s="155"/>
      <c r="E43" s="155">
        <f>VLOOKUP(A43,' سهام'!$B$11:$V$309,21,0)</f>
        <v>38362751713</v>
      </c>
      <c r="F43" s="155"/>
      <c r="G43" s="155">
        <v>-33768800586</v>
      </c>
      <c r="H43" s="155"/>
      <c r="I43" s="155">
        <f t="shared" si="0"/>
        <v>4593951127</v>
      </c>
      <c r="J43" s="156"/>
      <c r="K43" s="155">
        <v>23389319</v>
      </c>
      <c r="L43" s="155"/>
      <c r="M43" s="155">
        <v>38362751713</v>
      </c>
      <c r="N43" s="155"/>
      <c r="O43" s="155">
        <v>-40427365996</v>
      </c>
      <c r="P43" s="155"/>
      <c r="Q43" s="155">
        <f t="shared" si="1"/>
        <v>-2064614283</v>
      </c>
    </row>
    <row r="44" spans="1:17">
      <c r="A44" s="154" t="s">
        <v>81</v>
      </c>
      <c r="C44" s="155">
        <f>VLOOKUP(A44,' سهام'!$B$11:$V$309,15,0)</f>
        <v>20076274</v>
      </c>
      <c r="D44" s="155"/>
      <c r="E44" s="155">
        <f>VLOOKUP(A44,' سهام'!$B$11:$V$309,21,0)</f>
        <v>23469220524</v>
      </c>
      <c r="F44" s="155"/>
      <c r="G44" s="155">
        <v>-19923998058</v>
      </c>
      <c r="H44" s="155"/>
      <c r="I44" s="155">
        <f t="shared" si="0"/>
        <v>3545222466</v>
      </c>
      <c r="J44" s="156"/>
      <c r="K44" s="155">
        <v>20076274</v>
      </c>
      <c r="L44" s="155"/>
      <c r="M44" s="155">
        <v>23469220524</v>
      </c>
      <c r="N44" s="155"/>
      <c r="O44" s="155">
        <v>-23826324001</v>
      </c>
      <c r="P44" s="155"/>
      <c r="Q44" s="155">
        <f t="shared" si="1"/>
        <v>-357103477</v>
      </c>
    </row>
    <row r="45" spans="1:17">
      <c r="A45" s="154" t="s">
        <v>165</v>
      </c>
      <c r="C45" s="155">
        <f>VLOOKUP(A45,' سهام'!$B$11:$V$309,15,0)</f>
        <v>3182911</v>
      </c>
      <c r="D45" s="155"/>
      <c r="E45" s="155">
        <f>VLOOKUP(A45,' سهام'!$B$11:$V$309,21,0)</f>
        <v>10874574105</v>
      </c>
      <c r="F45" s="155"/>
      <c r="G45" s="155">
        <v>-9096039976</v>
      </c>
      <c r="H45" s="155"/>
      <c r="I45" s="155">
        <f t="shared" si="0"/>
        <v>1778534129</v>
      </c>
      <c r="J45" s="156"/>
      <c r="K45" s="155">
        <v>3182911</v>
      </c>
      <c r="L45" s="155"/>
      <c r="M45" s="155">
        <v>10874574105</v>
      </c>
      <c r="N45" s="155"/>
      <c r="O45" s="155">
        <v>-8922402957</v>
      </c>
      <c r="P45" s="155"/>
      <c r="Q45" s="155">
        <f t="shared" si="1"/>
        <v>1952171148</v>
      </c>
    </row>
    <row r="46" spans="1:17">
      <c r="A46" s="154" t="s">
        <v>287</v>
      </c>
      <c r="C46" s="155">
        <f>VLOOKUP(A46,' سهام'!$B$11:$V$309,15,0)</f>
        <v>9133878</v>
      </c>
      <c r="D46" s="155"/>
      <c r="E46" s="155">
        <f>VLOOKUP(A46,' سهام'!$B$11:$V$309,21,0)</f>
        <v>26049175666</v>
      </c>
      <c r="F46" s="155"/>
      <c r="G46" s="155">
        <v>-23595694224</v>
      </c>
      <c r="H46" s="155"/>
      <c r="I46" s="155">
        <f t="shared" si="0"/>
        <v>2453481442</v>
      </c>
      <c r="J46" s="156"/>
      <c r="K46" s="155">
        <v>9133878</v>
      </c>
      <c r="L46" s="155"/>
      <c r="M46" s="155">
        <v>26049175666</v>
      </c>
      <c r="N46" s="155"/>
      <c r="O46" s="155">
        <v>-23320375646</v>
      </c>
      <c r="P46" s="155"/>
      <c r="Q46" s="155">
        <f t="shared" si="1"/>
        <v>2728800020</v>
      </c>
    </row>
    <row r="47" spans="1:17">
      <c r="A47" s="154" t="s">
        <v>96</v>
      </c>
      <c r="C47" s="155">
        <f>VLOOKUP(A47,' سهام'!$B$11:$V$309,15,0)</f>
        <v>11051130</v>
      </c>
      <c r="D47" s="155"/>
      <c r="E47" s="155">
        <f>VLOOKUP(A47,' سهام'!$B$11:$V$309,21,0)</f>
        <v>29111245813</v>
      </c>
      <c r="F47" s="155"/>
      <c r="G47" s="155">
        <v>-28927647610</v>
      </c>
      <c r="H47" s="155"/>
      <c r="I47" s="155">
        <f t="shared" si="0"/>
        <v>183598203</v>
      </c>
      <c r="J47" s="156"/>
      <c r="K47" s="155">
        <v>11051130</v>
      </c>
      <c r="L47" s="155"/>
      <c r="M47" s="155">
        <v>29111245813</v>
      </c>
      <c r="N47" s="155"/>
      <c r="O47" s="155">
        <v>-30273880560</v>
      </c>
      <c r="P47" s="155"/>
      <c r="Q47" s="155">
        <f t="shared" si="1"/>
        <v>-1162634747</v>
      </c>
    </row>
    <row r="48" spans="1:17">
      <c r="A48" s="154" t="s">
        <v>432</v>
      </c>
      <c r="C48" s="155">
        <f>VLOOKUP(A48,' سهام'!$B$11:$V$309,15,0)</f>
        <v>24960</v>
      </c>
      <c r="D48" s="155"/>
      <c r="E48" s="155">
        <f>VLOOKUP(A48,' سهام'!$B$11:$V$309,21,0)</f>
        <v>98104627</v>
      </c>
      <c r="F48" s="155"/>
      <c r="G48" s="155">
        <v>-97384359</v>
      </c>
      <c r="H48" s="155"/>
      <c r="I48" s="155">
        <f t="shared" si="0"/>
        <v>720268</v>
      </c>
      <c r="J48" s="156"/>
      <c r="K48" s="155">
        <v>24960</v>
      </c>
      <c r="L48" s="155"/>
      <c r="M48" s="155">
        <v>98104627</v>
      </c>
      <c r="N48" s="155"/>
      <c r="O48" s="155">
        <v>-97384359</v>
      </c>
      <c r="P48" s="155"/>
      <c r="Q48" s="155">
        <f t="shared" si="1"/>
        <v>720268</v>
      </c>
    </row>
    <row r="49" spans="1:17">
      <c r="A49" s="154" t="s">
        <v>428</v>
      </c>
      <c r="C49" s="155">
        <f>VLOOKUP(A49,' سهام'!$B$11:$V$309,15,0)</f>
        <v>905103</v>
      </c>
      <c r="D49" s="155"/>
      <c r="E49" s="155">
        <f>VLOOKUP(A49,' سهام'!$B$11:$V$309,21,0)</f>
        <v>21143364477</v>
      </c>
      <c r="F49" s="155"/>
      <c r="G49" s="155">
        <v>-21577634945</v>
      </c>
      <c r="H49" s="155"/>
      <c r="I49" s="155">
        <f t="shared" si="0"/>
        <v>-434270468</v>
      </c>
      <c r="J49" s="156"/>
      <c r="K49" s="155">
        <v>905103</v>
      </c>
      <c r="L49" s="155"/>
      <c r="M49" s="155">
        <v>21143364477</v>
      </c>
      <c r="N49" s="155"/>
      <c r="O49" s="155">
        <v>-21577634945</v>
      </c>
      <c r="P49" s="155"/>
      <c r="Q49" s="155">
        <f t="shared" si="1"/>
        <v>-434270468</v>
      </c>
    </row>
    <row r="50" spans="1:17">
      <c r="A50" s="154" t="s">
        <v>203</v>
      </c>
      <c r="C50" s="155">
        <f>VLOOKUP(A50,' سهام'!$B$11:$V$309,15,0)</f>
        <v>8415722</v>
      </c>
      <c r="D50" s="155"/>
      <c r="E50" s="155">
        <f>VLOOKUP(A50,' سهام'!$B$11:$V$309,21,0)</f>
        <v>52619928780</v>
      </c>
      <c r="F50" s="155"/>
      <c r="G50" s="155">
        <v>-43827839158</v>
      </c>
      <c r="H50" s="155"/>
      <c r="I50" s="155">
        <f t="shared" si="0"/>
        <v>8792089622</v>
      </c>
      <c r="J50" s="156"/>
      <c r="K50" s="155">
        <v>8415722</v>
      </c>
      <c r="L50" s="155"/>
      <c r="M50" s="155">
        <v>52619928780</v>
      </c>
      <c r="N50" s="155"/>
      <c r="O50" s="155">
        <v>-43919654385</v>
      </c>
      <c r="P50" s="155"/>
      <c r="Q50" s="155">
        <f t="shared" si="1"/>
        <v>8700274395</v>
      </c>
    </row>
    <row r="51" spans="1:17">
      <c r="A51" s="154" t="s">
        <v>94</v>
      </c>
      <c r="C51" s="155">
        <f>VLOOKUP(A51,' سهام'!$B$11:$V$309,15,0)</f>
        <v>556080</v>
      </c>
      <c r="D51" s="155"/>
      <c r="E51" s="155">
        <f>VLOOKUP(A51,' سهام'!$B$11:$V$309,21,0)</f>
        <v>27887313297</v>
      </c>
      <c r="F51" s="155"/>
      <c r="G51" s="155">
        <v>-21962860340</v>
      </c>
      <c r="H51" s="155"/>
      <c r="I51" s="155">
        <f t="shared" si="0"/>
        <v>5924452957</v>
      </c>
      <c r="J51" s="156"/>
      <c r="K51" s="155">
        <v>556080</v>
      </c>
      <c r="L51" s="155"/>
      <c r="M51" s="155">
        <v>27887313297</v>
      </c>
      <c r="N51" s="155"/>
      <c r="O51" s="155">
        <v>-26284276458</v>
      </c>
      <c r="P51" s="155"/>
      <c r="Q51" s="155">
        <f t="shared" si="1"/>
        <v>1603036839</v>
      </c>
    </row>
    <row r="52" spans="1:17">
      <c r="A52" s="154" t="s">
        <v>242</v>
      </c>
      <c r="C52" s="155">
        <f>VLOOKUP(A52,' سهام'!$B$11:$V$309,15,0)</f>
        <v>443668</v>
      </c>
      <c r="D52" s="155"/>
      <c r="E52" s="155">
        <f>VLOOKUP(A52,' سهام'!$B$11:$V$309,21,0)</f>
        <v>17985128997</v>
      </c>
      <c r="F52" s="155"/>
      <c r="G52" s="155">
        <v>-17770587354</v>
      </c>
      <c r="H52" s="155"/>
      <c r="I52" s="155">
        <f t="shared" si="0"/>
        <v>214541643</v>
      </c>
      <c r="J52" s="156"/>
      <c r="K52" s="155">
        <v>443668</v>
      </c>
      <c r="L52" s="155"/>
      <c r="M52" s="155">
        <v>17985128997</v>
      </c>
      <c r="N52" s="155"/>
      <c r="O52" s="155">
        <v>-17724972438</v>
      </c>
      <c r="P52" s="155"/>
      <c r="Q52" s="155">
        <f t="shared" si="1"/>
        <v>260156559</v>
      </c>
    </row>
    <row r="53" spans="1:17">
      <c r="A53" s="154" t="s">
        <v>202</v>
      </c>
      <c r="C53" s="155">
        <f>VLOOKUP(A53,' سهام'!$B$11:$V$309,15,0)</f>
        <v>16009825</v>
      </c>
      <c r="D53" s="155"/>
      <c r="E53" s="155">
        <f>VLOOKUP(A53,' سهام'!$B$11:$V$309,21,0)</f>
        <v>59743282799</v>
      </c>
      <c r="F53" s="155"/>
      <c r="G53" s="155">
        <v>-53051650496</v>
      </c>
      <c r="H53" s="155"/>
      <c r="I53" s="155">
        <f t="shared" si="0"/>
        <v>6691632303</v>
      </c>
      <c r="J53" s="156"/>
      <c r="K53" s="155">
        <v>16009825</v>
      </c>
      <c r="L53" s="155"/>
      <c r="M53" s="155">
        <v>59743282799</v>
      </c>
      <c r="N53" s="155"/>
      <c r="O53" s="155">
        <v>-43903333308</v>
      </c>
      <c r="P53" s="155"/>
      <c r="Q53" s="155">
        <f t="shared" si="1"/>
        <v>15839949491</v>
      </c>
    </row>
    <row r="54" spans="1:17">
      <c r="A54" s="154" t="s">
        <v>259</v>
      </c>
      <c r="C54" s="155">
        <f>VLOOKUP(A54,' سهام'!$B$11:$V$309,15,0)</f>
        <v>12013081</v>
      </c>
      <c r="D54" s="155"/>
      <c r="E54" s="155">
        <f>VLOOKUP(A54,' سهام'!$B$11:$V$309,21,0)</f>
        <v>22175557087</v>
      </c>
      <c r="F54" s="155"/>
      <c r="G54" s="155">
        <v>-19865915688</v>
      </c>
      <c r="H54" s="155"/>
      <c r="I54" s="155">
        <f t="shared" si="0"/>
        <v>2309641399</v>
      </c>
      <c r="J54" s="156"/>
      <c r="K54" s="155">
        <v>12013081</v>
      </c>
      <c r="L54" s="155"/>
      <c r="M54" s="155">
        <v>22175557087</v>
      </c>
      <c r="N54" s="155"/>
      <c r="O54" s="155">
        <v>-18963265840</v>
      </c>
      <c r="P54" s="155"/>
      <c r="Q54" s="155">
        <f t="shared" si="1"/>
        <v>3212291247</v>
      </c>
    </row>
    <row r="55" spans="1:17">
      <c r="A55" s="154" t="s">
        <v>235</v>
      </c>
      <c r="C55" s="155">
        <f>VLOOKUP(A55,' سهام'!$B$11:$V$309,15,0)</f>
        <v>15168740</v>
      </c>
      <c r="D55" s="155"/>
      <c r="E55" s="155">
        <f>VLOOKUP(A55,' سهام'!$B$11:$V$309,21,0)</f>
        <v>171894740368</v>
      </c>
      <c r="F55" s="155"/>
      <c r="G55" s="155">
        <v>-161843443886</v>
      </c>
      <c r="H55" s="155"/>
      <c r="I55" s="155">
        <f t="shared" si="0"/>
        <v>10051296482</v>
      </c>
      <c r="J55" s="156"/>
      <c r="K55" s="155">
        <v>15168740</v>
      </c>
      <c r="L55" s="155"/>
      <c r="M55" s="155">
        <v>171894740368</v>
      </c>
      <c r="N55" s="155"/>
      <c r="O55" s="155">
        <v>-183655959442</v>
      </c>
      <c r="P55" s="155"/>
      <c r="Q55" s="155">
        <f t="shared" si="1"/>
        <v>-11761219074</v>
      </c>
    </row>
    <row r="56" spans="1:17">
      <c r="A56" s="154" t="s">
        <v>348</v>
      </c>
      <c r="C56" s="155">
        <f>VLOOKUP(A56,' سهام'!$B$11:$V$309,15,0)</f>
        <v>7997332</v>
      </c>
      <c r="D56" s="155"/>
      <c r="E56" s="155">
        <f>VLOOKUP(A56,' سهام'!$B$11:$V$309,21,0)</f>
        <v>18435465325</v>
      </c>
      <c r="F56" s="155"/>
      <c r="G56" s="155">
        <v>-16675751501</v>
      </c>
      <c r="H56" s="155"/>
      <c r="I56" s="155">
        <f t="shared" si="0"/>
        <v>1759713824</v>
      </c>
      <c r="J56" s="156"/>
      <c r="K56" s="155">
        <v>7997332</v>
      </c>
      <c r="L56" s="155"/>
      <c r="M56" s="155">
        <v>18435465325</v>
      </c>
      <c r="N56" s="155"/>
      <c r="O56" s="155">
        <v>-19079394903</v>
      </c>
      <c r="P56" s="155"/>
      <c r="Q56" s="155">
        <f t="shared" si="1"/>
        <v>-643929578</v>
      </c>
    </row>
    <row r="57" spans="1:17">
      <c r="A57" s="154" t="s">
        <v>153</v>
      </c>
      <c r="C57" s="155">
        <f>VLOOKUP(A57,' سهام'!$B$11:$V$309,15,0)</f>
        <v>497610</v>
      </c>
      <c r="D57" s="155"/>
      <c r="E57" s="155">
        <f>VLOOKUP(A57,' سهام'!$B$11:$V$309,21,0)</f>
        <v>23347443211</v>
      </c>
      <c r="F57" s="155"/>
      <c r="G57" s="155">
        <v>-21942753700</v>
      </c>
      <c r="H57" s="155"/>
      <c r="I57" s="155">
        <f t="shared" si="0"/>
        <v>1404689511</v>
      </c>
      <c r="J57" s="156"/>
      <c r="K57" s="155">
        <v>497610</v>
      </c>
      <c r="L57" s="155"/>
      <c r="M57" s="155">
        <v>23347443211</v>
      </c>
      <c r="N57" s="155"/>
      <c r="O57" s="155">
        <v>-24218025839</v>
      </c>
      <c r="P57" s="155"/>
      <c r="Q57" s="155">
        <f t="shared" si="1"/>
        <v>-870582628</v>
      </c>
    </row>
    <row r="58" spans="1:17">
      <c r="A58" s="154" t="s">
        <v>181</v>
      </c>
      <c r="C58" s="155">
        <f>VLOOKUP(A58,' سهام'!$B$11:$V$309,15,0)</f>
        <v>500290</v>
      </c>
      <c r="D58" s="155"/>
      <c r="E58" s="155">
        <f>VLOOKUP(A58,' سهام'!$B$11:$V$309,21,0)</f>
        <v>25263514349</v>
      </c>
      <c r="F58" s="155"/>
      <c r="G58" s="155">
        <v>-23326495793</v>
      </c>
      <c r="H58" s="155"/>
      <c r="I58" s="155">
        <f t="shared" si="0"/>
        <v>1937018556</v>
      </c>
      <c r="J58" s="156"/>
      <c r="K58" s="155">
        <v>500290</v>
      </c>
      <c r="L58" s="155"/>
      <c r="M58" s="155">
        <v>25263514349</v>
      </c>
      <c r="N58" s="155"/>
      <c r="O58" s="155">
        <v>-22672512189</v>
      </c>
      <c r="P58" s="155"/>
      <c r="Q58" s="155">
        <f t="shared" si="1"/>
        <v>2591002160</v>
      </c>
    </row>
    <row r="59" spans="1:17">
      <c r="A59" s="154" t="s">
        <v>249</v>
      </c>
      <c r="C59" s="155">
        <f>VLOOKUP(A59,' سهام'!$B$11:$V$309,15,0)</f>
        <v>1045721</v>
      </c>
      <c r="D59" s="155"/>
      <c r="E59" s="155">
        <f>VLOOKUP(A59,' سهام'!$B$11:$V$309,21,0)</f>
        <v>24792050201</v>
      </c>
      <c r="F59" s="155"/>
      <c r="G59" s="155">
        <v>-24465457252</v>
      </c>
      <c r="H59" s="155"/>
      <c r="I59" s="155">
        <f t="shared" si="0"/>
        <v>326592949</v>
      </c>
      <c r="J59" s="156"/>
      <c r="K59" s="155">
        <v>1045721</v>
      </c>
      <c r="L59" s="155"/>
      <c r="M59" s="155">
        <v>24792050201</v>
      </c>
      <c r="N59" s="155"/>
      <c r="O59" s="155">
        <v>-29449005544</v>
      </c>
      <c r="P59" s="155"/>
      <c r="Q59" s="155">
        <f t="shared" si="1"/>
        <v>-4656955343</v>
      </c>
    </row>
    <row r="60" spans="1:17">
      <c r="A60" s="154" t="s">
        <v>107</v>
      </c>
      <c r="C60" s="155">
        <f>VLOOKUP(A60,' سهام'!$B$11:$V$309,15,0)</f>
        <v>1452390</v>
      </c>
      <c r="D60" s="155"/>
      <c r="E60" s="155">
        <f>VLOOKUP(A60,' سهام'!$B$11:$V$309,21,0)</f>
        <v>37017705890</v>
      </c>
      <c r="F60" s="155"/>
      <c r="G60" s="155">
        <v>-36938498693</v>
      </c>
      <c r="H60" s="155"/>
      <c r="I60" s="155">
        <f t="shared" si="0"/>
        <v>79207197</v>
      </c>
      <c r="J60" s="156"/>
      <c r="K60" s="155">
        <v>1452390</v>
      </c>
      <c r="L60" s="155"/>
      <c r="M60" s="155">
        <v>37017705890</v>
      </c>
      <c r="N60" s="155"/>
      <c r="O60" s="155">
        <v>-28427403630</v>
      </c>
      <c r="P60" s="155"/>
      <c r="Q60" s="155">
        <f t="shared" si="1"/>
        <v>8590302260</v>
      </c>
    </row>
    <row r="61" spans="1:17">
      <c r="A61" s="154" t="s">
        <v>406</v>
      </c>
      <c r="C61" s="155">
        <f>VLOOKUP(A61,' سهام'!$B$11:$V$309,15,0)</f>
        <v>80121</v>
      </c>
      <c r="D61" s="155"/>
      <c r="E61" s="155">
        <f>VLOOKUP(A61,' سهام'!$B$11:$V$309,21,0)</f>
        <v>3982214004</v>
      </c>
      <c r="F61" s="155"/>
      <c r="G61" s="155">
        <v>-3872202156</v>
      </c>
      <c r="H61" s="155"/>
      <c r="I61" s="155">
        <f t="shared" si="0"/>
        <v>110011848</v>
      </c>
      <c r="J61" s="156"/>
      <c r="K61" s="155">
        <v>80121</v>
      </c>
      <c r="L61" s="155"/>
      <c r="M61" s="155">
        <v>3982214004</v>
      </c>
      <c r="N61" s="155"/>
      <c r="O61" s="155">
        <v>-3805430047</v>
      </c>
      <c r="P61" s="155"/>
      <c r="Q61" s="155">
        <f t="shared" si="1"/>
        <v>176783957</v>
      </c>
    </row>
    <row r="62" spans="1:17">
      <c r="A62" s="154" t="s">
        <v>232</v>
      </c>
      <c r="C62" s="155">
        <f>VLOOKUP(A62,' سهام'!$B$11:$V$309,15,0)</f>
        <v>5693057</v>
      </c>
      <c r="D62" s="155"/>
      <c r="E62" s="155">
        <f>VLOOKUP(A62,' سهام'!$B$11:$V$309,21,0)</f>
        <v>24730631073</v>
      </c>
      <c r="F62" s="155"/>
      <c r="G62" s="155">
        <v>-21552858838</v>
      </c>
      <c r="H62" s="155"/>
      <c r="I62" s="155">
        <f t="shared" si="0"/>
        <v>3177772235</v>
      </c>
      <c r="J62" s="156"/>
      <c r="K62" s="155">
        <v>5693057</v>
      </c>
      <c r="L62" s="155"/>
      <c r="M62" s="155">
        <v>24730631073</v>
      </c>
      <c r="N62" s="155"/>
      <c r="O62" s="155">
        <v>-25109796355</v>
      </c>
      <c r="P62" s="155"/>
      <c r="Q62" s="155">
        <f t="shared" si="1"/>
        <v>-379165282</v>
      </c>
    </row>
    <row r="63" spans="1:17">
      <c r="A63" s="154" t="s">
        <v>289</v>
      </c>
      <c r="C63" s="155">
        <f>VLOOKUP(A63,' سهام'!$B$11:$V$309,15,0)</f>
        <v>2052354</v>
      </c>
      <c r="D63" s="155"/>
      <c r="E63" s="155">
        <f>VLOOKUP(A63,' سهام'!$B$11:$V$309,21,0)</f>
        <v>48759405603</v>
      </c>
      <c r="F63" s="155"/>
      <c r="G63" s="155">
        <v>-43018793067</v>
      </c>
      <c r="H63" s="155"/>
      <c r="I63" s="155">
        <f t="shared" si="0"/>
        <v>5740612536</v>
      </c>
      <c r="J63" s="156"/>
      <c r="K63" s="155">
        <v>2052354</v>
      </c>
      <c r="L63" s="155"/>
      <c r="M63" s="155">
        <v>48759405603</v>
      </c>
      <c r="N63" s="155"/>
      <c r="O63" s="155">
        <v>-37885446112</v>
      </c>
      <c r="P63" s="155"/>
      <c r="Q63" s="155">
        <f t="shared" si="1"/>
        <v>10873959491</v>
      </c>
    </row>
    <row r="64" spans="1:17">
      <c r="A64" s="154" t="s">
        <v>151</v>
      </c>
      <c r="C64" s="155">
        <f>VLOOKUP(A64,' سهام'!$B$11:$V$309,15,0)</f>
        <v>1676560</v>
      </c>
      <c r="D64" s="155"/>
      <c r="E64" s="155">
        <f>VLOOKUP(A64,' سهام'!$B$11:$V$309,21,0)</f>
        <v>21098959369</v>
      </c>
      <c r="F64" s="155"/>
      <c r="G64" s="155">
        <v>-19598205702</v>
      </c>
      <c r="H64" s="155"/>
      <c r="I64" s="155">
        <f t="shared" si="0"/>
        <v>1500753667</v>
      </c>
      <c r="J64" s="156"/>
      <c r="K64" s="155">
        <v>1676560</v>
      </c>
      <c r="L64" s="155"/>
      <c r="M64" s="155">
        <v>21098959369</v>
      </c>
      <c r="N64" s="155"/>
      <c r="O64" s="155">
        <v>-18649080200</v>
      </c>
      <c r="P64" s="155"/>
      <c r="Q64" s="155">
        <f t="shared" si="1"/>
        <v>2449879169</v>
      </c>
    </row>
    <row r="65" spans="1:17">
      <c r="A65" s="154" t="s">
        <v>290</v>
      </c>
      <c r="C65" s="155">
        <f>VLOOKUP(A65,' سهام'!$B$11:$V$309,15,0)</f>
        <v>2613617</v>
      </c>
      <c r="D65" s="155"/>
      <c r="E65" s="155">
        <f>VLOOKUP(A65,' سهام'!$B$11:$V$309,21,0)</f>
        <v>25149278679</v>
      </c>
      <c r="F65" s="155"/>
      <c r="G65" s="155">
        <v>-21969969994</v>
      </c>
      <c r="H65" s="155"/>
      <c r="I65" s="155">
        <f t="shared" si="0"/>
        <v>3179308685</v>
      </c>
      <c r="J65" s="156"/>
      <c r="K65" s="155">
        <v>2613617</v>
      </c>
      <c r="L65" s="155"/>
      <c r="M65" s="155">
        <v>25149278679</v>
      </c>
      <c r="N65" s="155"/>
      <c r="O65" s="155">
        <v>-25078803016</v>
      </c>
      <c r="P65" s="155"/>
      <c r="Q65" s="155">
        <f t="shared" si="1"/>
        <v>70475663</v>
      </c>
    </row>
    <row r="66" spans="1:17">
      <c r="A66" s="154" t="s">
        <v>378</v>
      </c>
      <c r="C66" s="155">
        <f>VLOOKUP(A66,' سهام'!$B$11:$V$309,15,0)</f>
        <v>5111402</v>
      </c>
      <c r="D66" s="155"/>
      <c r="E66" s="155">
        <f>VLOOKUP(A66,' سهام'!$B$11:$V$309,21,0)</f>
        <v>14678977681</v>
      </c>
      <c r="F66" s="155"/>
      <c r="G66" s="155">
        <v>-13921910296</v>
      </c>
      <c r="H66" s="155"/>
      <c r="I66" s="155">
        <f t="shared" si="0"/>
        <v>757067385</v>
      </c>
      <c r="J66" s="156"/>
      <c r="K66" s="155">
        <v>5111402</v>
      </c>
      <c r="L66" s="155"/>
      <c r="M66" s="155">
        <v>14678977681</v>
      </c>
      <c r="N66" s="155"/>
      <c r="O66" s="155">
        <v>-20312364290</v>
      </c>
      <c r="P66" s="155"/>
      <c r="Q66" s="155">
        <f t="shared" si="1"/>
        <v>-5633386609</v>
      </c>
    </row>
    <row r="67" spans="1:17">
      <c r="A67" s="154" t="s">
        <v>266</v>
      </c>
      <c r="C67" s="155">
        <f>VLOOKUP(A67,' سهام'!$B$11:$V$309,15,0)</f>
        <v>4018454</v>
      </c>
      <c r="D67" s="155"/>
      <c r="E67" s="155">
        <f>VLOOKUP(A67,' سهام'!$B$11:$V$309,21,0)</f>
        <v>16693200210</v>
      </c>
      <c r="F67" s="155"/>
      <c r="G67" s="155">
        <v>-14888984058</v>
      </c>
      <c r="H67" s="155"/>
      <c r="I67" s="155">
        <f t="shared" si="0"/>
        <v>1804216152</v>
      </c>
      <c r="J67" s="156"/>
      <c r="K67" s="155">
        <v>4018454</v>
      </c>
      <c r="L67" s="155"/>
      <c r="M67" s="155">
        <v>16693200210</v>
      </c>
      <c r="N67" s="155"/>
      <c r="O67" s="155">
        <v>-16366946371</v>
      </c>
      <c r="P67" s="155"/>
      <c r="Q67" s="155">
        <f t="shared" si="1"/>
        <v>326253839</v>
      </c>
    </row>
    <row r="68" spans="1:17">
      <c r="A68" s="154" t="s">
        <v>195</v>
      </c>
      <c r="C68" s="155">
        <f>VLOOKUP(A68,' سهام'!$B$11:$V$309,15,0)</f>
        <v>725832</v>
      </c>
      <c r="D68" s="155"/>
      <c r="E68" s="155">
        <f>VLOOKUP(A68,' سهام'!$B$11:$V$309,21,0)</f>
        <v>5829827464</v>
      </c>
      <c r="F68" s="155"/>
      <c r="G68" s="155">
        <v>-5368058952</v>
      </c>
      <c r="H68" s="155"/>
      <c r="I68" s="155">
        <f t="shared" si="0"/>
        <v>461768512</v>
      </c>
      <c r="J68" s="156"/>
      <c r="K68" s="155">
        <v>725832</v>
      </c>
      <c r="L68" s="155"/>
      <c r="M68" s="155">
        <v>5829827464</v>
      </c>
      <c r="N68" s="155"/>
      <c r="O68" s="155">
        <v>-6118432783</v>
      </c>
      <c r="P68" s="155"/>
      <c r="Q68" s="155">
        <f t="shared" si="1"/>
        <v>-288605319</v>
      </c>
    </row>
    <row r="69" spans="1:17">
      <c r="A69" s="154" t="s">
        <v>189</v>
      </c>
      <c r="C69" s="155">
        <f>VLOOKUP(A69,' سهام'!$B$11:$V$309,15,0)</f>
        <v>5432612</v>
      </c>
      <c r="D69" s="155"/>
      <c r="E69" s="155">
        <f>VLOOKUP(A69,' سهام'!$B$11:$V$309,21,0)</f>
        <v>31645687441</v>
      </c>
      <c r="F69" s="155"/>
      <c r="G69" s="155">
        <v>-29107552101</v>
      </c>
      <c r="H69" s="155"/>
      <c r="I69" s="155">
        <f t="shared" si="0"/>
        <v>2538135340</v>
      </c>
      <c r="J69" s="156"/>
      <c r="K69" s="155">
        <v>5432612</v>
      </c>
      <c r="L69" s="155"/>
      <c r="M69" s="155">
        <v>31645687441</v>
      </c>
      <c r="N69" s="155"/>
      <c r="O69" s="155">
        <v>-33697796866</v>
      </c>
      <c r="P69" s="155"/>
      <c r="Q69" s="155">
        <f t="shared" si="1"/>
        <v>-2052109425</v>
      </c>
    </row>
    <row r="70" spans="1:17">
      <c r="A70" s="154" t="s">
        <v>429</v>
      </c>
      <c r="C70" s="155">
        <f>VLOOKUP(A70,' سهام'!$B$11:$V$309,15,0)</f>
        <v>490332</v>
      </c>
      <c r="D70" s="155"/>
      <c r="E70" s="155">
        <f>VLOOKUP(A70,' سهام'!$B$11:$V$309,21,0)</f>
        <v>2498974273</v>
      </c>
      <c r="F70" s="155"/>
      <c r="G70" s="155">
        <v>-2446832589</v>
      </c>
      <c r="H70" s="155"/>
      <c r="I70" s="155">
        <f t="shared" si="0"/>
        <v>52141684</v>
      </c>
      <c r="J70" s="156"/>
      <c r="K70" s="155">
        <v>490332</v>
      </c>
      <c r="L70" s="155"/>
      <c r="M70" s="155">
        <v>2498974273</v>
      </c>
      <c r="N70" s="155"/>
      <c r="O70" s="155">
        <v>-2446832589</v>
      </c>
      <c r="P70" s="155"/>
      <c r="Q70" s="155">
        <f t="shared" si="1"/>
        <v>52141684</v>
      </c>
    </row>
    <row r="71" spans="1:17">
      <c r="A71" s="154" t="s">
        <v>190</v>
      </c>
      <c r="C71" s="155">
        <f>VLOOKUP(A71,' سهام'!$B$11:$V$309,15,0)</f>
        <v>7594809</v>
      </c>
      <c r="D71" s="155"/>
      <c r="E71" s="155">
        <f>VLOOKUP(A71,' سهام'!$B$11:$V$309,21,0)</f>
        <v>23660508729</v>
      </c>
      <c r="F71" s="155"/>
      <c r="G71" s="155">
        <v>-22452569547</v>
      </c>
      <c r="H71" s="155"/>
      <c r="I71" s="155">
        <f t="shared" si="0"/>
        <v>1207939182</v>
      </c>
      <c r="J71" s="156"/>
      <c r="K71" s="155">
        <v>7594809</v>
      </c>
      <c r="L71" s="155"/>
      <c r="M71" s="155">
        <v>23660508729</v>
      </c>
      <c r="N71" s="155"/>
      <c r="O71" s="155">
        <v>-28363921916</v>
      </c>
      <c r="P71" s="155"/>
      <c r="Q71" s="155">
        <f t="shared" si="1"/>
        <v>-4703413187</v>
      </c>
    </row>
    <row r="72" spans="1:17">
      <c r="A72" s="154" t="s">
        <v>171</v>
      </c>
      <c r="C72" s="155">
        <f>VLOOKUP(A72,' سهام'!$B$11:$V$309,15,0)</f>
        <v>11460267</v>
      </c>
      <c r="D72" s="155"/>
      <c r="E72" s="155">
        <f>VLOOKUP(A72,' سهام'!$B$11:$V$309,21,0)</f>
        <v>45556921571</v>
      </c>
      <c r="F72" s="155"/>
      <c r="G72" s="155">
        <v>-40252010390</v>
      </c>
      <c r="H72" s="155"/>
      <c r="I72" s="155">
        <f t="shared" si="0"/>
        <v>5304911181</v>
      </c>
      <c r="J72" s="156"/>
      <c r="K72" s="155">
        <v>11460267</v>
      </c>
      <c r="L72" s="155"/>
      <c r="M72" s="155">
        <v>45556921571</v>
      </c>
      <c r="N72" s="155"/>
      <c r="O72" s="155">
        <v>-38846987386</v>
      </c>
      <c r="P72" s="155"/>
      <c r="Q72" s="155">
        <f t="shared" si="1"/>
        <v>6709934185</v>
      </c>
    </row>
    <row r="73" spans="1:17">
      <c r="A73" s="154" t="s">
        <v>404</v>
      </c>
      <c r="C73" s="155">
        <f>VLOOKUP(A73,' سهام'!$B$11:$V$309,15,0)</f>
        <v>1421380</v>
      </c>
      <c r="D73" s="155"/>
      <c r="E73" s="155">
        <f>VLOOKUP(A73,' سهام'!$B$11:$V$309,21,0)</f>
        <v>3256787033</v>
      </c>
      <c r="F73" s="155"/>
      <c r="G73" s="155">
        <v>-3215210940</v>
      </c>
      <c r="H73" s="155"/>
      <c r="I73" s="155">
        <f t="shared" ref="I73:I136" si="2">E73+G73</f>
        <v>41576093</v>
      </c>
      <c r="J73" s="156"/>
      <c r="K73" s="155">
        <v>1421380</v>
      </c>
      <c r="L73" s="155"/>
      <c r="M73" s="155">
        <v>3256787033</v>
      </c>
      <c r="N73" s="155"/>
      <c r="O73" s="155">
        <v>-2973577906</v>
      </c>
      <c r="P73" s="155"/>
      <c r="Q73" s="155">
        <f t="shared" ref="Q73:Q136" si="3">M73+O73</f>
        <v>283209127</v>
      </c>
    </row>
    <row r="74" spans="1:17">
      <c r="A74" s="154" t="s">
        <v>250</v>
      </c>
      <c r="C74" s="155">
        <f>VLOOKUP(A74,' سهام'!$B$11:$V$309,15,0)</f>
        <v>33041295</v>
      </c>
      <c r="D74" s="155"/>
      <c r="E74" s="155">
        <f>VLOOKUP(A74,' سهام'!$B$11:$V$309,21,0)</f>
        <v>60434246707</v>
      </c>
      <c r="F74" s="155"/>
      <c r="G74" s="155">
        <v>-63845714196</v>
      </c>
      <c r="H74" s="155"/>
      <c r="I74" s="155">
        <f t="shared" si="2"/>
        <v>-3411467489</v>
      </c>
      <c r="J74" s="156"/>
      <c r="K74" s="155">
        <v>33041295</v>
      </c>
      <c r="L74" s="155"/>
      <c r="M74" s="155">
        <v>60434246707</v>
      </c>
      <c r="N74" s="155"/>
      <c r="O74" s="155">
        <v>-56717796515</v>
      </c>
      <c r="P74" s="155"/>
      <c r="Q74" s="155">
        <f t="shared" si="3"/>
        <v>3716450192</v>
      </c>
    </row>
    <row r="75" spans="1:17">
      <c r="A75" s="154" t="s">
        <v>440</v>
      </c>
      <c r="C75" s="155">
        <f>VLOOKUP(A75,' سهام'!$B$11:$V$309,15,0)</f>
        <v>17365458</v>
      </c>
      <c r="D75" s="155"/>
      <c r="E75" s="155">
        <f>VLOOKUP(A75,' سهام'!$B$11:$V$309,21,0)</f>
        <v>12704930278</v>
      </c>
      <c r="F75" s="155"/>
      <c r="G75" s="155">
        <v>-19864683005</v>
      </c>
      <c r="H75" s="155"/>
      <c r="I75" s="155">
        <f t="shared" si="2"/>
        <v>-7159752727</v>
      </c>
      <c r="J75" s="156"/>
      <c r="K75" s="155">
        <v>17365458</v>
      </c>
      <c r="L75" s="155"/>
      <c r="M75" s="155">
        <v>12704930278</v>
      </c>
      <c r="N75" s="155"/>
      <c r="O75" s="155">
        <v>-19864683005</v>
      </c>
      <c r="P75" s="155"/>
      <c r="Q75" s="155">
        <f t="shared" si="3"/>
        <v>-7159752727</v>
      </c>
    </row>
    <row r="76" spans="1:17">
      <c r="A76" s="154" t="s">
        <v>163</v>
      </c>
      <c r="C76" s="155">
        <f>VLOOKUP(A76,' سهام'!$B$11:$V$309,15,0)</f>
        <v>37111428</v>
      </c>
      <c r="D76" s="155"/>
      <c r="E76" s="155">
        <f>VLOOKUP(A76,' سهام'!$B$11:$V$309,21,0)</f>
        <v>48953846114</v>
      </c>
      <c r="F76" s="155"/>
      <c r="G76" s="155">
        <v>-44526157493</v>
      </c>
      <c r="H76" s="155"/>
      <c r="I76" s="155">
        <f t="shared" si="2"/>
        <v>4427688621</v>
      </c>
      <c r="J76" s="156"/>
      <c r="K76" s="155">
        <v>37111428</v>
      </c>
      <c r="L76" s="155"/>
      <c r="M76" s="155">
        <v>48953846114</v>
      </c>
      <c r="N76" s="155"/>
      <c r="O76" s="155">
        <v>-44549950085</v>
      </c>
      <c r="P76" s="155"/>
      <c r="Q76" s="155">
        <f t="shared" si="3"/>
        <v>4403896029</v>
      </c>
    </row>
    <row r="77" spans="1:17">
      <c r="A77" s="154" t="s">
        <v>435</v>
      </c>
      <c r="C77" s="155">
        <f>VLOOKUP(A77,' سهام'!$B$11:$V$309,15,0)</f>
        <v>3208908</v>
      </c>
      <c r="D77" s="155"/>
      <c r="E77" s="155">
        <f>VLOOKUP(A77,' سهام'!$B$11:$V$309,21,0)</f>
        <v>16746528738</v>
      </c>
      <c r="F77" s="155"/>
      <c r="G77" s="155">
        <v>-20205613919</v>
      </c>
      <c r="H77" s="155"/>
      <c r="I77" s="155">
        <f t="shared" si="2"/>
        <v>-3459085181</v>
      </c>
      <c r="J77" s="156"/>
      <c r="K77" s="155">
        <v>3208908</v>
      </c>
      <c r="L77" s="155"/>
      <c r="M77" s="155">
        <v>16746528738</v>
      </c>
      <c r="N77" s="155"/>
      <c r="O77" s="155">
        <v>-20205613919</v>
      </c>
      <c r="P77" s="155"/>
      <c r="Q77" s="155">
        <f t="shared" si="3"/>
        <v>-3459085181</v>
      </c>
    </row>
    <row r="78" spans="1:17">
      <c r="A78" s="154" t="s">
        <v>129</v>
      </c>
      <c r="C78" s="155">
        <f>VLOOKUP(A78,' سهام'!$B$11:$V$309,15,0)</f>
        <v>5120562</v>
      </c>
      <c r="D78" s="155"/>
      <c r="E78" s="155">
        <f>VLOOKUP(A78,' سهام'!$B$11:$V$309,21,0)</f>
        <v>37972106138</v>
      </c>
      <c r="F78" s="155"/>
      <c r="G78" s="155">
        <v>-35986969222</v>
      </c>
      <c r="H78" s="155"/>
      <c r="I78" s="155">
        <f t="shared" si="2"/>
        <v>1985136916</v>
      </c>
      <c r="J78" s="156"/>
      <c r="K78" s="155">
        <v>5120562</v>
      </c>
      <c r="L78" s="155"/>
      <c r="M78" s="155">
        <v>37972106138</v>
      </c>
      <c r="N78" s="155"/>
      <c r="O78" s="155">
        <v>-29420747117</v>
      </c>
      <c r="P78" s="155"/>
      <c r="Q78" s="155">
        <f t="shared" si="3"/>
        <v>8551359021</v>
      </c>
    </row>
    <row r="79" spans="1:17">
      <c r="A79" s="154" t="s">
        <v>276</v>
      </c>
      <c r="C79" s="155">
        <f>VLOOKUP(A79,' سهام'!$B$11:$V$309,15,0)</f>
        <v>4215171</v>
      </c>
      <c r="D79" s="155"/>
      <c r="E79" s="155">
        <f>VLOOKUP(A79,' سهام'!$B$11:$V$309,21,0)</f>
        <v>38548834742</v>
      </c>
      <c r="F79" s="155"/>
      <c r="G79" s="155">
        <v>-42023218271</v>
      </c>
      <c r="H79" s="155"/>
      <c r="I79" s="155">
        <f t="shared" si="2"/>
        <v>-3474383529</v>
      </c>
      <c r="J79" s="156"/>
      <c r="K79" s="155">
        <v>4215171</v>
      </c>
      <c r="L79" s="155"/>
      <c r="M79" s="155">
        <v>38548834742</v>
      </c>
      <c r="N79" s="155"/>
      <c r="O79" s="155">
        <v>-27947905189</v>
      </c>
      <c r="P79" s="155"/>
      <c r="Q79" s="155">
        <f t="shared" si="3"/>
        <v>10600929553</v>
      </c>
    </row>
    <row r="80" spans="1:17">
      <c r="A80" s="154" t="s">
        <v>251</v>
      </c>
      <c r="C80" s="155">
        <f>VLOOKUP(A80,' سهام'!$B$11:$V$309,15,0)</f>
        <v>12557609</v>
      </c>
      <c r="D80" s="155"/>
      <c r="E80" s="155">
        <f>VLOOKUP(A80,' سهام'!$B$11:$V$309,21,0)</f>
        <v>25926965082</v>
      </c>
      <c r="F80" s="155"/>
      <c r="G80" s="155">
        <v>-23153769039</v>
      </c>
      <c r="H80" s="155"/>
      <c r="I80" s="155">
        <f t="shared" si="2"/>
        <v>2773196043</v>
      </c>
      <c r="J80" s="156"/>
      <c r="K80" s="155">
        <v>12557609</v>
      </c>
      <c r="L80" s="155"/>
      <c r="M80" s="155">
        <v>25926965082</v>
      </c>
      <c r="N80" s="155"/>
      <c r="O80" s="155">
        <v>-25179074705</v>
      </c>
      <c r="P80" s="155"/>
      <c r="Q80" s="155">
        <f t="shared" si="3"/>
        <v>747890377</v>
      </c>
    </row>
    <row r="81" spans="1:17">
      <c r="A81" s="154" t="s">
        <v>82</v>
      </c>
      <c r="C81" s="155">
        <f>VLOOKUP(A81,' سهام'!$B$11:$V$309,15,0)</f>
        <v>7130118</v>
      </c>
      <c r="D81" s="155"/>
      <c r="E81" s="155">
        <f>VLOOKUP(A81,' سهام'!$B$11:$V$309,21,0)</f>
        <v>75980077518</v>
      </c>
      <c r="F81" s="155"/>
      <c r="G81" s="155">
        <v>-63185880209</v>
      </c>
      <c r="H81" s="155"/>
      <c r="I81" s="155">
        <f t="shared" si="2"/>
        <v>12794197309</v>
      </c>
      <c r="J81" s="156"/>
      <c r="K81" s="155">
        <v>7130118</v>
      </c>
      <c r="L81" s="155"/>
      <c r="M81" s="155">
        <v>75980077518</v>
      </c>
      <c r="N81" s="155"/>
      <c r="O81" s="155">
        <v>-65065029065</v>
      </c>
      <c r="P81" s="155"/>
      <c r="Q81" s="155">
        <f t="shared" si="3"/>
        <v>10915048453</v>
      </c>
    </row>
    <row r="82" spans="1:17">
      <c r="A82" s="154" t="s">
        <v>441</v>
      </c>
      <c r="C82" s="155">
        <f>VLOOKUP(A82,' سهام'!$B$11:$V$309,15,0)</f>
        <v>13232164</v>
      </c>
      <c r="D82" s="155"/>
      <c r="E82" s="155">
        <f>VLOOKUP(A82,' سهام'!$B$11:$V$309,21,0)</f>
        <v>19282932230</v>
      </c>
      <c r="F82" s="155"/>
      <c r="G82" s="155">
        <v>-19309239096</v>
      </c>
      <c r="H82" s="155"/>
      <c r="I82" s="155">
        <f t="shared" si="2"/>
        <v>-26306866</v>
      </c>
      <c r="J82" s="156"/>
      <c r="K82" s="155">
        <v>13232164</v>
      </c>
      <c r="L82" s="155"/>
      <c r="M82" s="155">
        <v>19282932230</v>
      </c>
      <c r="N82" s="155"/>
      <c r="O82" s="155">
        <v>-19559154312</v>
      </c>
      <c r="P82" s="155"/>
      <c r="Q82" s="155">
        <f t="shared" si="3"/>
        <v>-276222082</v>
      </c>
    </row>
    <row r="83" spans="1:17">
      <c r="A83" s="154" t="s">
        <v>291</v>
      </c>
      <c r="C83" s="155">
        <f>VLOOKUP(A83,' سهام'!$B$11:$V$309,15,0)</f>
        <v>25780702</v>
      </c>
      <c r="D83" s="155"/>
      <c r="E83" s="155">
        <f>VLOOKUP(A83,' سهام'!$B$11:$V$309,21,0)</f>
        <v>26319244112</v>
      </c>
      <c r="F83" s="155"/>
      <c r="G83" s="155">
        <v>-23114086827</v>
      </c>
      <c r="H83" s="155"/>
      <c r="I83" s="155">
        <f t="shared" si="2"/>
        <v>3205157285</v>
      </c>
      <c r="J83" s="156"/>
      <c r="K83" s="155">
        <v>25780702</v>
      </c>
      <c r="L83" s="155"/>
      <c r="M83" s="155">
        <v>26319244112</v>
      </c>
      <c r="N83" s="155"/>
      <c r="O83" s="155">
        <v>-33089357519</v>
      </c>
      <c r="P83" s="155"/>
      <c r="Q83" s="155">
        <f t="shared" si="3"/>
        <v>-6770113407</v>
      </c>
    </row>
    <row r="84" spans="1:17">
      <c r="A84" s="154" t="s">
        <v>236</v>
      </c>
      <c r="C84" s="155">
        <f>VLOOKUP(A84,' سهام'!$B$11:$V$309,15,0)</f>
        <v>7595035</v>
      </c>
      <c r="D84" s="155"/>
      <c r="E84" s="155">
        <f>VLOOKUP(A84,' سهام'!$B$11:$V$309,21,0)</f>
        <v>32192537130</v>
      </c>
      <c r="F84" s="155"/>
      <c r="G84" s="155">
        <v>-28764907707</v>
      </c>
      <c r="H84" s="155"/>
      <c r="I84" s="155">
        <f t="shared" si="2"/>
        <v>3427629423</v>
      </c>
      <c r="J84" s="156"/>
      <c r="K84" s="155">
        <v>7595035</v>
      </c>
      <c r="L84" s="155"/>
      <c r="M84" s="155">
        <v>32192537130</v>
      </c>
      <c r="N84" s="155"/>
      <c r="O84" s="155">
        <v>-28780007394</v>
      </c>
      <c r="P84" s="155"/>
      <c r="Q84" s="155">
        <f t="shared" si="3"/>
        <v>3412529736</v>
      </c>
    </row>
    <row r="85" spans="1:17">
      <c r="A85" s="154" t="s">
        <v>176</v>
      </c>
      <c r="C85" s="155">
        <f>VLOOKUP(A85,' سهام'!$B$11:$V$309,15,0)</f>
        <v>19469578</v>
      </c>
      <c r="D85" s="155"/>
      <c r="E85" s="155">
        <f>VLOOKUP(A85,' سهام'!$B$11:$V$309,21,0)</f>
        <v>115928866728</v>
      </c>
      <c r="F85" s="155"/>
      <c r="G85" s="155">
        <v>-121928524271</v>
      </c>
      <c r="H85" s="155"/>
      <c r="I85" s="155">
        <f t="shared" si="2"/>
        <v>-5999657543</v>
      </c>
      <c r="J85" s="156"/>
      <c r="K85" s="155">
        <v>19469578</v>
      </c>
      <c r="L85" s="155"/>
      <c r="M85" s="155">
        <v>115928866728</v>
      </c>
      <c r="N85" s="155"/>
      <c r="O85" s="155">
        <v>-108380910461</v>
      </c>
      <c r="P85" s="155"/>
      <c r="Q85" s="155">
        <f t="shared" si="3"/>
        <v>7547956267</v>
      </c>
    </row>
    <row r="86" spans="1:17">
      <c r="A86" s="154" t="s">
        <v>184</v>
      </c>
      <c r="C86" s="155">
        <f>VLOOKUP(A86,' سهام'!$B$11:$V$309,15,0)</f>
        <v>23778837</v>
      </c>
      <c r="D86" s="155"/>
      <c r="E86" s="155">
        <f>VLOOKUP(A86,' سهام'!$B$11:$V$309,21,0)</f>
        <v>46565585256</v>
      </c>
      <c r="F86" s="155"/>
      <c r="G86" s="155">
        <v>-42236261824</v>
      </c>
      <c r="H86" s="155"/>
      <c r="I86" s="155">
        <f t="shared" si="2"/>
        <v>4329323432</v>
      </c>
      <c r="J86" s="156"/>
      <c r="K86" s="155">
        <v>23778837</v>
      </c>
      <c r="L86" s="155"/>
      <c r="M86" s="155">
        <v>46565585256</v>
      </c>
      <c r="N86" s="155"/>
      <c r="O86" s="155">
        <v>-40963532610</v>
      </c>
      <c r="P86" s="155"/>
      <c r="Q86" s="155">
        <f t="shared" si="3"/>
        <v>5602052646</v>
      </c>
    </row>
    <row r="87" spans="1:17">
      <c r="A87" s="154" t="s">
        <v>218</v>
      </c>
      <c r="C87" s="155">
        <f>VLOOKUP(A87,' سهام'!$B$11:$V$309,15,0)</f>
        <v>2492722</v>
      </c>
      <c r="D87" s="155"/>
      <c r="E87" s="155">
        <f>VLOOKUP(A87,' سهام'!$B$11:$V$309,21,0)</f>
        <v>24134651565</v>
      </c>
      <c r="F87" s="155"/>
      <c r="G87" s="155">
        <v>-22233373155</v>
      </c>
      <c r="H87" s="155"/>
      <c r="I87" s="155">
        <f t="shared" si="2"/>
        <v>1901278410</v>
      </c>
      <c r="J87" s="156"/>
      <c r="K87" s="155">
        <v>2492722</v>
      </c>
      <c r="L87" s="155"/>
      <c r="M87" s="155">
        <v>24134651565</v>
      </c>
      <c r="N87" s="155"/>
      <c r="O87" s="155">
        <v>-23373837653</v>
      </c>
      <c r="P87" s="155"/>
      <c r="Q87" s="155">
        <f t="shared" si="3"/>
        <v>760813912</v>
      </c>
    </row>
    <row r="88" spans="1:17">
      <c r="A88" s="154" t="s">
        <v>219</v>
      </c>
      <c r="C88" s="155">
        <f>VLOOKUP(A88,' سهام'!$B$11:$V$309,15,0)</f>
        <v>13969882</v>
      </c>
      <c r="D88" s="155"/>
      <c r="E88" s="155">
        <f>VLOOKUP(A88,' سهام'!$B$11:$V$309,21,0)</f>
        <v>27787409168</v>
      </c>
      <c r="F88" s="155"/>
      <c r="G88" s="155">
        <v>-23805123555</v>
      </c>
      <c r="H88" s="155"/>
      <c r="I88" s="155">
        <f t="shared" si="2"/>
        <v>3982285613</v>
      </c>
      <c r="J88" s="156"/>
      <c r="K88" s="155">
        <v>13969882</v>
      </c>
      <c r="L88" s="155"/>
      <c r="M88" s="155">
        <v>27787409168</v>
      </c>
      <c r="N88" s="155"/>
      <c r="O88" s="155">
        <v>-28171651129</v>
      </c>
      <c r="P88" s="155"/>
      <c r="Q88" s="155">
        <f t="shared" si="3"/>
        <v>-384241961</v>
      </c>
    </row>
    <row r="89" spans="1:17">
      <c r="A89" s="154" t="s">
        <v>292</v>
      </c>
      <c r="C89" s="155">
        <f>VLOOKUP(A89,' سهام'!$B$11:$V$309,15,0)</f>
        <v>1478697</v>
      </c>
      <c r="D89" s="155"/>
      <c r="E89" s="155">
        <f>VLOOKUP(A89,' سهام'!$B$11:$V$309,21,0)</f>
        <v>24062242586</v>
      </c>
      <c r="F89" s="155"/>
      <c r="G89" s="155">
        <v>-22170285983</v>
      </c>
      <c r="H89" s="155"/>
      <c r="I89" s="155">
        <f t="shared" si="2"/>
        <v>1891956603</v>
      </c>
      <c r="J89" s="156"/>
      <c r="K89" s="155">
        <v>1478697</v>
      </c>
      <c r="L89" s="155"/>
      <c r="M89" s="155">
        <v>24062242586</v>
      </c>
      <c r="N89" s="155"/>
      <c r="O89" s="155">
        <v>-26464125955</v>
      </c>
      <c r="P89" s="155"/>
      <c r="Q89" s="155">
        <f t="shared" si="3"/>
        <v>-2401883369</v>
      </c>
    </row>
    <row r="90" spans="1:17">
      <c r="A90" s="154" t="s">
        <v>90</v>
      </c>
      <c r="C90" s="155">
        <f>VLOOKUP(A90,' سهام'!$B$11:$V$309,15,0)</f>
        <v>49877788</v>
      </c>
      <c r="D90" s="155"/>
      <c r="E90" s="155">
        <f>VLOOKUP(A90,' سهام'!$B$11:$V$309,21,0)</f>
        <v>201546826633</v>
      </c>
      <c r="F90" s="155"/>
      <c r="G90" s="155">
        <v>-158400205717</v>
      </c>
      <c r="H90" s="155"/>
      <c r="I90" s="155">
        <f t="shared" si="2"/>
        <v>43146620916</v>
      </c>
      <c r="J90" s="156"/>
      <c r="K90" s="155">
        <v>49877788</v>
      </c>
      <c r="L90" s="155"/>
      <c r="M90" s="155">
        <v>201546826633</v>
      </c>
      <c r="N90" s="155"/>
      <c r="O90" s="155">
        <v>-147007709957</v>
      </c>
      <c r="P90" s="155"/>
      <c r="Q90" s="155">
        <f t="shared" si="3"/>
        <v>54539116676</v>
      </c>
    </row>
    <row r="91" spans="1:17">
      <c r="A91" s="154" t="s">
        <v>206</v>
      </c>
      <c r="C91" s="155">
        <f>VLOOKUP(A91,' سهام'!$B$11:$V$309,15,0)</f>
        <v>15665535</v>
      </c>
      <c r="D91" s="155"/>
      <c r="E91" s="155">
        <f>VLOOKUP(A91,' سهام'!$B$11:$V$309,21,0)</f>
        <v>42341151860</v>
      </c>
      <c r="F91" s="155"/>
      <c r="G91" s="155">
        <v>-37043642198</v>
      </c>
      <c r="H91" s="155"/>
      <c r="I91" s="155">
        <f t="shared" si="2"/>
        <v>5297509662</v>
      </c>
      <c r="J91" s="156"/>
      <c r="K91" s="155">
        <v>15665535</v>
      </c>
      <c r="L91" s="155"/>
      <c r="M91" s="155">
        <v>42341151860</v>
      </c>
      <c r="N91" s="155"/>
      <c r="O91" s="155">
        <v>-38672715024</v>
      </c>
      <c r="P91" s="155"/>
      <c r="Q91" s="155">
        <f t="shared" si="3"/>
        <v>3668436836</v>
      </c>
    </row>
    <row r="92" spans="1:17">
      <c r="A92" s="154" t="s">
        <v>111</v>
      </c>
      <c r="C92" s="155">
        <f>VLOOKUP(A92,' سهام'!$B$11:$V$309,15,0)</f>
        <v>2058397</v>
      </c>
      <c r="D92" s="155"/>
      <c r="E92" s="155">
        <f>VLOOKUP(A92,' سهام'!$B$11:$V$309,21,0)</f>
        <v>31919932795</v>
      </c>
      <c r="F92" s="155"/>
      <c r="G92" s="155">
        <v>-29738138193</v>
      </c>
      <c r="H92" s="155"/>
      <c r="I92" s="155">
        <f t="shared" si="2"/>
        <v>2181794602</v>
      </c>
      <c r="J92" s="156"/>
      <c r="K92" s="155">
        <v>2058397</v>
      </c>
      <c r="L92" s="155"/>
      <c r="M92" s="155">
        <v>31919932795</v>
      </c>
      <c r="N92" s="155"/>
      <c r="O92" s="155">
        <v>-26529274512</v>
      </c>
      <c r="P92" s="155"/>
      <c r="Q92" s="155">
        <f t="shared" si="3"/>
        <v>5390658283</v>
      </c>
    </row>
    <row r="93" spans="1:17">
      <c r="A93" s="154" t="s">
        <v>122</v>
      </c>
      <c r="C93" s="155">
        <f>VLOOKUP(A93,' سهام'!$B$11:$V$309,15,0)</f>
        <v>5301806</v>
      </c>
      <c r="D93" s="155"/>
      <c r="E93" s="155">
        <f>VLOOKUP(A93,' سهام'!$B$11:$V$309,21,0)</f>
        <v>22451308687</v>
      </c>
      <c r="F93" s="155"/>
      <c r="G93" s="155">
        <v>-22093677865</v>
      </c>
      <c r="H93" s="155"/>
      <c r="I93" s="155">
        <f t="shared" si="2"/>
        <v>357630822</v>
      </c>
      <c r="J93" s="156"/>
      <c r="K93" s="155">
        <v>5301806</v>
      </c>
      <c r="L93" s="155"/>
      <c r="M93" s="155">
        <v>22451308687</v>
      </c>
      <c r="N93" s="155"/>
      <c r="O93" s="155">
        <v>-27458055929</v>
      </c>
      <c r="P93" s="155"/>
      <c r="Q93" s="155">
        <f t="shared" si="3"/>
        <v>-5006747242</v>
      </c>
    </row>
    <row r="94" spans="1:17">
      <c r="A94" s="154" t="s">
        <v>293</v>
      </c>
      <c r="C94" s="155">
        <f>VLOOKUP(A94,' سهام'!$B$11:$V$309,15,0)</f>
        <v>759371</v>
      </c>
      <c r="D94" s="155"/>
      <c r="E94" s="155">
        <f>VLOOKUP(A94,' سهام'!$B$11:$V$309,21,0)</f>
        <v>18878867093</v>
      </c>
      <c r="F94" s="155"/>
      <c r="G94" s="155">
        <v>-18508989251</v>
      </c>
      <c r="H94" s="155"/>
      <c r="I94" s="155">
        <f t="shared" si="2"/>
        <v>369877842</v>
      </c>
      <c r="J94" s="156"/>
      <c r="K94" s="155">
        <v>759371</v>
      </c>
      <c r="L94" s="155"/>
      <c r="M94" s="155">
        <v>18878867093</v>
      </c>
      <c r="N94" s="155"/>
      <c r="O94" s="155">
        <v>-24653490576</v>
      </c>
      <c r="P94" s="155"/>
      <c r="Q94" s="155">
        <f t="shared" si="3"/>
        <v>-5774623483</v>
      </c>
    </row>
    <row r="95" spans="1:17">
      <c r="A95" s="154" t="s">
        <v>438</v>
      </c>
      <c r="C95" s="155">
        <f>VLOOKUP(A95,' سهام'!$B$11:$V$309,15,0)</f>
        <v>108546</v>
      </c>
      <c r="D95" s="155"/>
      <c r="E95" s="155">
        <f>VLOOKUP(A95,' سهام'!$B$11:$V$309,21,0)</f>
        <v>3966409566</v>
      </c>
      <c r="F95" s="155"/>
      <c r="G95" s="155">
        <v>-3832287785</v>
      </c>
      <c r="H95" s="155"/>
      <c r="I95" s="155">
        <f t="shared" si="2"/>
        <v>134121781</v>
      </c>
      <c r="J95" s="156"/>
      <c r="K95" s="155">
        <v>108546</v>
      </c>
      <c r="L95" s="155"/>
      <c r="M95" s="155">
        <v>3966409566</v>
      </c>
      <c r="N95" s="155"/>
      <c r="O95" s="155">
        <v>-3832287785</v>
      </c>
      <c r="P95" s="155"/>
      <c r="Q95" s="155">
        <f t="shared" si="3"/>
        <v>134121781</v>
      </c>
    </row>
    <row r="96" spans="1:17">
      <c r="A96" s="154" t="s">
        <v>260</v>
      </c>
      <c r="C96" s="155">
        <f>VLOOKUP(A96,' سهام'!$B$11:$V$309,15,0)</f>
        <v>4239797</v>
      </c>
      <c r="D96" s="155"/>
      <c r="E96" s="155">
        <f>VLOOKUP(A96,' سهام'!$B$11:$V$309,21,0)</f>
        <v>17431462382</v>
      </c>
      <c r="F96" s="155"/>
      <c r="G96" s="155">
        <v>-16400057529</v>
      </c>
      <c r="H96" s="155"/>
      <c r="I96" s="155">
        <f t="shared" si="2"/>
        <v>1031404853</v>
      </c>
      <c r="J96" s="156"/>
      <c r="K96" s="155">
        <v>4239797</v>
      </c>
      <c r="L96" s="155"/>
      <c r="M96" s="155">
        <v>17431462382</v>
      </c>
      <c r="N96" s="155"/>
      <c r="O96" s="155">
        <v>-23011553336</v>
      </c>
      <c r="P96" s="155"/>
      <c r="Q96" s="155">
        <f t="shared" si="3"/>
        <v>-5580090954</v>
      </c>
    </row>
    <row r="97" spans="1:17">
      <c r="A97" s="154" t="s">
        <v>261</v>
      </c>
      <c r="C97" s="155">
        <f>VLOOKUP(A97,' سهام'!$B$11:$V$309,15,0)</f>
        <v>15062170</v>
      </c>
      <c r="D97" s="155"/>
      <c r="E97" s="155">
        <f>VLOOKUP(A97,' سهام'!$B$11:$V$309,21,0)</f>
        <v>10525702714</v>
      </c>
      <c r="F97" s="155"/>
      <c r="G97" s="155">
        <v>-9368993164</v>
      </c>
      <c r="H97" s="155"/>
      <c r="I97" s="155">
        <f t="shared" si="2"/>
        <v>1156709550</v>
      </c>
      <c r="J97" s="156"/>
      <c r="K97" s="155">
        <v>15062170</v>
      </c>
      <c r="L97" s="155"/>
      <c r="M97" s="155">
        <v>10525702714</v>
      </c>
      <c r="N97" s="155"/>
      <c r="O97" s="155">
        <v>-11229412566</v>
      </c>
      <c r="P97" s="155"/>
      <c r="Q97" s="155">
        <f t="shared" si="3"/>
        <v>-703709852</v>
      </c>
    </row>
    <row r="98" spans="1:17">
      <c r="A98" s="154" t="s">
        <v>279</v>
      </c>
      <c r="C98" s="155">
        <f>VLOOKUP(A98,' سهام'!$B$11:$V$309,15,0)</f>
        <v>1898050</v>
      </c>
      <c r="D98" s="155"/>
      <c r="E98" s="155">
        <f>VLOOKUP(A98,' سهام'!$B$11:$V$309,21,0)</f>
        <v>24320292610</v>
      </c>
      <c r="F98" s="155"/>
      <c r="G98" s="155">
        <v>-22987127063</v>
      </c>
      <c r="H98" s="155"/>
      <c r="I98" s="155">
        <f t="shared" si="2"/>
        <v>1333165547</v>
      </c>
      <c r="J98" s="156"/>
      <c r="K98" s="155">
        <v>1898050</v>
      </c>
      <c r="L98" s="155"/>
      <c r="M98" s="155">
        <v>24320292610</v>
      </c>
      <c r="N98" s="155"/>
      <c r="O98" s="155">
        <v>-23211537306</v>
      </c>
      <c r="P98" s="155"/>
      <c r="Q98" s="155">
        <f t="shared" si="3"/>
        <v>1108755304</v>
      </c>
    </row>
    <row r="99" spans="1:17">
      <c r="A99" s="154" t="s">
        <v>150</v>
      </c>
      <c r="C99" s="155">
        <f>VLOOKUP(A99,' سهام'!$B$11:$V$309,15,0)</f>
        <v>1606958</v>
      </c>
      <c r="D99" s="155"/>
      <c r="E99" s="155">
        <f>VLOOKUP(A99,' سهام'!$B$11:$V$309,21,0)</f>
        <v>43113734236</v>
      </c>
      <c r="F99" s="155"/>
      <c r="G99" s="155">
        <v>-39188443432</v>
      </c>
      <c r="H99" s="155"/>
      <c r="I99" s="155">
        <f t="shared" si="2"/>
        <v>3925290804</v>
      </c>
      <c r="J99" s="156"/>
      <c r="K99" s="155">
        <v>1606958</v>
      </c>
      <c r="L99" s="155"/>
      <c r="M99" s="155">
        <v>43113734236</v>
      </c>
      <c r="N99" s="155"/>
      <c r="O99" s="155">
        <v>-38129856843</v>
      </c>
      <c r="P99" s="155"/>
      <c r="Q99" s="155">
        <f t="shared" si="3"/>
        <v>4983877393</v>
      </c>
    </row>
    <row r="100" spans="1:17">
      <c r="A100" s="154" t="s">
        <v>144</v>
      </c>
      <c r="C100" s="155">
        <f>VLOOKUP(A100,' سهام'!$B$11:$V$309,15,0)</f>
        <v>1569637</v>
      </c>
      <c r="D100" s="155"/>
      <c r="E100" s="155">
        <f>VLOOKUP(A100,' سهام'!$B$11:$V$309,21,0)</f>
        <v>17147671285</v>
      </c>
      <c r="F100" s="155"/>
      <c r="G100" s="155">
        <v>-15276057281</v>
      </c>
      <c r="H100" s="155"/>
      <c r="I100" s="155">
        <f t="shared" si="2"/>
        <v>1871614004</v>
      </c>
      <c r="J100" s="156"/>
      <c r="K100" s="155">
        <v>1569637</v>
      </c>
      <c r="L100" s="155"/>
      <c r="M100" s="155">
        <v>17147671285</v>
      </c>
      <c r="N100" s="155"/>
      <c r="O100" s="155">
        <v>-17403492870</v>
      </c>
      <c r="P100" s="155"/>
      <c r="Q100" s="155">
        <f t="shared" si="3"/>
        <v>-255821585</v>
      </c>
    </row>
    <row r="101" spans="1:17">
      <c r="A101" s="154" t="s">
        <v>237</v>
      </c>
      <c r="C101" s="155">
        <f>VLOOKUP(A101,' سهام'!$B$11:$V$309,15,0)</f>
        <v>1358290</v>
      </c>
      <c r="D101" s="155"/>
      <c r="E101" s="155">
        <f>VLOOKUP(A101,' سهام'!$B$11:$V$309,21,0)</f>
        <v>12192379820</v>
      </c>
      <c r="F101" s="155"/>
      <c r="G101" s="155">
        <v>-12411272578</v>
      </c>
      <c r="H101" s="155"/>
      <c r="I101" s="155">
        <f t="shared" si="2"/>
        <v>-218892758</v>
      </c>
      <c r="J101" s="156"/>
      <c r="K101" s="155">
        <v>1358290</v>
      </c>
      <c r="L101" s="155"/>
      <c r="M101" s="155">
        <v>12192379820</v>
      </c>
      <c r="N101" s="155"/>
      <c r="O101" s="155">
        <v>-12260352248</v>
      </c>
      <c r="P101" s="155"/>
      <c r="Q101" s="155">
        <f t="shared" si="3"/>
        <v>-67972428</v>
      </c>
    </row>
    <row r="102" spans="1:17">
      <c r="A102" s="154" t="s">
        <v>119</v>
      </c>
      <c r="C102" s="155">
        <f>VLOOKUP(A102,' سهام'!$B$11:$V$309,15,0)</f>
        <v>2104760</v>
      </c>
      <c r="D102" s="155"/>
      <c r="E102" s="155">
        <f>VLOOKUP(A102,' سهام'!$B$11:$V$309,21,0)</f>
        <v>55548883803</v>
      </c>
      <c r="F102" s="155"/>
      <c r="G102" s="155">
        <v>-56895992485</v>
      </c>
      <c r="H102" s="155"/>
      <c r="I102" s="155">
        <f t="shared" si="2"/>
        <v>-1347108682</v>
      </c>
      <c r="J102" s="156"/>
      <c r="K102" s="155">
        <v>2104760</v>
      </c>
      <c r="L102" s="155"/>
      <c r="M102" s="155">
        <v>55548883803</v>
      </c>
      <c r="N102" s="155"/>
      <c r="O102" s="155">
        <v>-46990032125</v>
      </c>
      <c r="P102" s="155"/>
      <c r="Q102" s="155">
        <f t="shared" si="3"/>
        <v>8558851678</v>
      </c>
    </row>
    <row r="103" spans="1:17">
      <c r="A103" s="154" t="s">
        <v>243</v>
      </c>
      <c r="C103" s="155">
        <f>VLOOKUP(A103,' سهام'!$B$11:$V$309,15,0)</f>
        <v>8992601</v>
      </c>
      <c r="D103" s="155"/>
      <c r="E103" s="155">
        <f>VLOOKUP(A103,' سهام'!$B$11:$V$309,21,0)</f>
        <v>19210115212</v>
      </c>
      <c r="F103" s="155"/>
      <c r="G103" s="155">
        <v>-18638994072</v>
      </c>
      <c r="H103" s="155"/>
      <c r="I103" s="155">
        <f t="shared" si="2"/>
        <v>571121140</v>
      </c>
      <c r="J103" s="156"/>
      <c r="K103" s="155">
        <v>8992601</v>
      </c>
      <c r="L103" s="155"/>
      <c r="M103" s="155">
        <v>19210115212</v>
      </c>
      <c r="N103" s="155"/>
      <c r="O103" s="155">
        <v>-20539900910</v>
      </c>
      <c r="P103" s="155"/>
      <c r="Q103" s="155">
        <f t="shared" si="3"/>
        <v>-1329785698</v>
      </c>
    </row>
    <row r="104" spans="1:17">
      <c r="A104" s="154" t="s">
        <v>138</v>
      </c>
      <c r="C104" s="155">
        <f>VLOOKUP(A104,' سهام'!$B$11:$V$309,15,0)</f>
        <v>303533</v>
      </c>
      <c r="D104" s="155"/>
      <c r="E104" s="155">
        <f>VLOOKUP(A104,' سهام'!$B$11:$V$309,21,0)</f>
        <v>3795725395</v>
      </c>
      <c r="F104" s="155"/>
      <c r="G104" s="155">
        <v>-3891616158</v>
      </c>
      <c r="H104" s="155"/>
      <c r="I104" s="155">
        <f t="shared" si="2"/>
        <v>-95890763</v>
      </c>
      <c r="J104" s="156"/>
      <c r="K104" s="155">
        <v>303533</v>
      </c>
      <c r="L104" s="155"/>
      <c r="M104" s="155">
        <v>3795725395</v>
      </c>
      <c r="N104" s="155"/>
      <c r="O104" s="155">
        <v>-4703923599</v>
      </c>
      <c r="P104" s="155"/>
      <c r="Q104" s="155">
        <f t="shared" si="3"/>
        <v>-908198204</v>
      </c>
    </row>
    <row r="105" spans="1:17">
      <c r="A105" s="154" t="s">
        <v>252</v>
      </c>
      <c r="C105" s="155">
        <f>VLOOKUP(A105,' سهام'!$B$11:$V$309,15,0)</f>
        <v>880430</v>
      </c>
      <c r="D105" s="155"/>
      <c r="E105" s="155">
        <f>VLOOKUP(A105,' سهام'!$B$11:$V$309,21,0)</f>
        <v>27612289984</v>
      </c>
      <c r="F105" s="155"/>
      <c r="G105" s="155">
        <v>-27845674185</v>
      </c>
      <c r="H105" s="155"/>
      <c r="I105" s="155">
        <f t="shared" si="2"/>
        <v>-233384201</v>
      </c>
      <c r="J105" s="156"/>
      <c r="K105" s="155">
        <v>880430</v>
      </c>
      <c r="L105" s="155"/>
      <c r="M105" s="155">
        <v>27612289984</v>
      </c>
      <c r="N105" s="155"/>
      <c r="O105" s="155">
        <v>-29975306876</v>
      </c>
      <c r="P105" s="155"/>
      <c r="Q105" s="155">
        <f t="shared" si="3"/>
        <v>-2363016892</v>
      </c>
    </row>
    <row r="106" spans="1:17">
      <c r="A106" s="154" t="s">
        <v>220</v>
      </c>
      <c r="C106" s="155">
        <f>VLOOKUP(A106,' سهام'!$B$11:$V$309,15,0)</f>
        <v>5527668</v>
      </c>
      <c r="D106" s="155"/>
      <c r="E106" s="155">
        <f>VLOOKUP(A106,' سهام'!$B$11:$V$309,21,0)</f>
        <v>20270237428</v>
      </c>
      <c r="F106" s="155"/>
      <c r="G106" s="155">
        <v>-17762279943</v>
      </c>
      <c r="H106" s="155"/>
      <c r="I106" s="155">
        <f t="shared" si="2"/>
        <v>2507957485</v>
      </c>
      <c r="J106" s="156"/>
      <c r="K106" s="155">
        <v>5527668</v>
      </c>
      <c r="L106" s="155"/>
      <c r="M106" s="155">
        <v>20270237428</v>
      </c>
      <c r="N106" s="155"/>
      <c r="O106" s="155">
        <v>-22643981685</v>
      </c>
      <c r="P106" s="155"/>
      <c r="Q106" s="155">
        <f t="shared" si="3"/>
        <v>-2373744257</v>
      </c>
    </row>
    <row r="107" spans="1:17">
      <c r="A107" s="154" t="s">
        <v>426</v>
      </c>
      <c r="C107" s="155">
        <f>VLOOKUP(A107,' سهام'!$B$11:$V$309,15,0)</f>
        <v>5086813</v>
      </c>
      <c r="D107" s="155"/>
      <c r="E107" s="155">
        <f>VLOOKUP(A107,' سهام'!$B$11:$V$309,21,0)</f>
        <v>26900827184</v>
      </c>
      <c r="F107" s="155"/>
      <c r="G107" s="155">
        <v>-25560250822</v>
      </c>
      <c r="H107" s="155"/>
      <c r="I107" s="155">
        <f t="shared" si="2"/>
        <v>1340576362</v>
      </c>
      <c r="J107" s="156"/>
      <c r="K107" s="155">
        <v>5086813</v>
      </c>
      <c r="L107" s="155"/>
      <c r="M107" s="155">
        <v>26900827184</v>
      </c>
      <c r="N107" s="155"/>
      <c r="O107" s="155">
        <v>-25560250822</v>
      </c>
      <c r="P107" s="155"/>
      <c r="Q107" s="155">
        <f t="shared" si="3"/>
        <v>1340576362</v>
      </c>
    </row>
    <row r="108" spans="1:17">
      <c r="A108" s="154" t="s">
        <v>200</v>
      </c>
      <c r="C108" s="155">
        <f>VLOOKUP(A108,' سهام'!$B$11:$V$309,15,0)</f>
        <v>3048260</v>
      </c>
      <c r="D108" s="155"/>
      <c r="E108" s="155">
        <f>VLOOKUP(A108,' سهام'!$B$11:$V$309,21,0)</f>
        <v>19059472748</v>
      </c>
      <c r="F108" s="155"/>
      <c r="G108" s="155">
        <v>-24631443360</v>
      </c>
      <c r="H108" s="155"/>
      <c r="I108" s="155">
        <f t="shared" si="2"/>
        <v>-5571970612</v>
      </c>
      <c r="J108" s="156"/>
      <c r="K108" s="155">
        <v>3048260</v>
      </c>
      <c r="L108" s="155"/>
      <c r="M108" s="155">
        <v>19059472748</v>
      </c>
      <c r="N108" s="155"/>
      <c r="O108" s="155">
        <v>-14671854855</v>
      </c>
      <c r="P108" s="155"/>
      <c r="Q108" s="155">
        <f t="shared" si="3"/>
        <v>4387617893</v>
      </c>
    </row>
    <row r="109" spans="1:17">
      <c r="A109" s="154" t="s">
        <v>197</v>
      </c>
      <c r="C109" s="155">
        <f>VLOOKUP(A109,' سهام'!$B$11:$V$309,15,0)</f>
        <v>4013727</v>
      </c>
      <c r="D109" s="155"/>
      <c r="E109" s="155">
        <f>VLOOKUP(A109,' سهام'!$B$11:$V$309,21,0)</f>
        <v>20256444716</v>
      </c>
      <c r="F109" s="155"/>
      <c r="G109" s="155">
        <v>-18209625770</v>
      </c>
      <c r="H109" s="155"/>
      <c r="I109" s="155">
        <f t="shared" si="2"/>
        <v>2046818946</v>
      </c>
      <c r="J109" s="156"/>
      <c r="K109" s="155">
        <v>4013727</v>
      </c>
      <c r="L109" s="155"/>
      <c r="M109" s="155">
        <v>20256444716</v>
      </c>
      <c r="N109" s="155"/>
      <c r="O109" s="155">
        <v>-21124329733</v>
      </c>
      <c r="P109" s="155"/>
      <c r="Q109" s="155">
        <f t="shared" si="3"/>
        <v>-867885017</v>
      </c>
    </row>
    <row r="110" spans="1:17">
      <c r="A110" s="154" t="s">
        <v>253</v>
      </c>
      <c r="C110" s="155">
        <f>VLOOKUP(A110,' سهام'!$B$11:$V$309,15,0)</f>
        <v>7976360</v>
      </c>
      <c r="D110" s="155"/>
      <c r="E110" s="155">
        <f>VLOOKUP(A110,' سهام'!$B$11:$V$309,21,0)</f>
        <v>26268447883</v>
      </c>
      <c r="F110" s="155"/>
      <c r="G110" s="155">
        <v>-23271323435</v>
      </c>
      <c r="H110" s="155"/>
      <c r="I110" s="155">
        <f t="shared" si="2"/>
        <v>2997124448</v>
      </c>
      <c r="J110" s="156"/>
      <c r="K110" s="155">
        <v>7976360</v>
      </c>
      <c r="L110" s="155"/>
      <c r="M110" s="155">
        <v>26268447883</v>
      </c>
      <c r="N110" s="155"/>
      <c r="O110" s="155">
        <v>-22621153579</v>
      </c>
      <c r="P110" s="155"/>
      <c r="Q110" s="155">
        <f t="shared" si="3"/>
        <v>3647294304</v>
      </c>
    </row>
    <row r="111" spans="1:17">
      <c r="A111" s="154" t="s">
        <v>433</v>
      </c>
      <c r="C111" s="155">
        <f>VLOOKUP(A111,' سهام'!$B$11:$V$309,15,0)</f>
        <v>267075</v>
      </c>
      <c r="D111" s="155"/>
      <c r="E111" s="155">
        <f>VLOOKUP(A111,' سهام'!$B$11:$V$309,21,0)</f>
        <v>2431850880</v>
      </c>
      <c r="F111" s="155"/>
      <c r="G111" s="155">
        <v>-2414132289</v>
      </c>
      <c r="H111" s="155"/>
      <c r="I111" s="155">
        <f t="shared" si="2"/>
        <v>17718591</v>
      </c>
      <c r="J111" s="156"/>
      <c r="K111" s="155">
        <v>267075</v>
      </c>
      <c r="L111" s="155"/>
      <c r="M111" s="155">
        <v>2431850880</v>
      </c>
      <c r="N111" s="155"/>
      <c r="O111" s="155">
        <v>-2414132289</v>
      </c>
      <c r="P111" s="155"/>
      <c r="Q111" s="155">
        <f t="shared" si="3"/>
        <v>17718591</v>
      </c>
    </row>
    <row r="112" spans="1:17">
      <c r="A112" s="154" t="s">
        <v>205</v>
      </c>
      <c r="C112" s="155">
        <f>VLOOKUP(A112,' سهام'!$B$11:$V$309,15,0)</f>
        <v>14409164</v>
      </c>
      <c r="D112" s="155"/>
      <c r="E112" s="155">
        <f>VLOOKUP(A112,' سهام'!$B$11:$V$309,21,0)</f>
        <v>67305795104</v>
      </c>
      <c r="F112" s="155"/>
      <c r="G112" s="155">
        <v>-60392751182</v>
      </c>
      <c r="H112" s="155"/>
      <c r="I112" s="155">
        <f t="shared" si="2"/>
        <v>6913043922</v>
      </c>
      <c r="J112" s="156"/>
      <c r="K112" s="155">
        <v>14409164</v>
      </c>
      <c r="L112" s="155"/>
      <c r="M112" s="155">
        <v>67305795104</v>
      </c>
      <c r="N112" s="155"/>
      <c r="O112" s="155">
        <v>-54900230543</v>
      </c>
      <c r="P112" s="155"/>
      <c r="Q112" s="155">
        <f t="shared" si="3"/>
        <v>12405564561</v>
      </c>
    </row>
    <row r="113" spans="1:17">
      <c r="A113" s="154" t="s">
        <v>147</v>
      </c>
      <c r="C113" s="155">
        <f>VLOOKUP(A113,' سهام'!$B$11:$V$309,15,0)</f>
        <v>1631161</v>
      </c>
      <c r="D113" s="155"/>
      <c r="E113" s="155">
        <f>VLOOKUP(A113,' سهام'!$B$11:$V$309,21,0)</f>
        <v>18435950084</v>
      </c>
      <c r="F113" s="155"/>
      <c r="G113" s="155">
        <v>-16538847041</v>
      </c>
      <c r="H113" s="155"/>
      <c r="I113" s="155">
        <f t="shared" si="2"/>
        <v>1897103043</v>
      </c>
      <c r="J113" s="156"/>
      <c r="K113" s="155">
        <v>1631161</v>
      </c>
      <c r="L113" s="155"/>
      <c r="M113" s="155">
        <v>18435950084</v>
      </c>
      <c r="N113" s="155"/>
      <c r="O113" s="155">
        <v>-22246370725</v>
      </c>
      <c r="P113" s="155"/>
      <c r="Q113" s="155">
        <f t="shared" si="3"/>
        <v>-3810420641</v>
      </c>
    </row>
    <row r="114" spans="1:17">
      <c r="A114" s="154" t="s">
        <v>363</v>
      </c>
      <c r="C114" s="155">
        <f>VLOOKUP(A114,' سهام'!$B$11:$V$309,15,0)</f>
        <v>1344455</v>
      </c>
      <c r="D114" s="155"/>
      <c r="E114" s="155">
        <f>VLOOKUP(A114,' سهام'!$B$11:$V$309,21,0)</f>
        <v>16278027906</v>
      </c>
      <c r="F114" s="155"/>
      <c r="G114" s="155">
        <v>-15660775408</v>
      </c>
      <c r="H114" s="155"/>
      <c r="I114" s="155">
        <f t="shared" si="2"/>
        <v>617252498</v>
      </c>
      <c r="J114" s="156"/>
      <c r="K114" s="155">
        <v>1344455</v>
      </c>
      <c r="L114" s="155"/>
      <c r="M114" s="155">
        <v>16278027906</v>
      </c>
      <c r="N114" s="155"/>
      <c r="O114" s="155">
        <v>-15838613901</v>
      </c>
      <c r="P114" s="155"/>
      <c r="Q114" s="155">
        <f t="shared" si="3"/>
        <v>439414005</v>
      </c>
    </row>
    <row r="115" spans="1:17">
      <c r="A115" s="154" t="s">
        <v>221</v>
      </c>
      <c r="C115" s="155">
        <f>VLOOKUP(A115,' سهام'!$B$11:$V$309,15,0)</f>
        <v>14942435</v>
      </c>
      <c r="D115" s="155"/>
      <c r="E115" s="155">
        <f>VLOOKUP(A115,' سهام'!$B$11:$V$309,21,0)</f>
        <v>58003024936</v>
      </c>
      <c r="F115" s="155"/>
      <c r="G115" s="155">
        <v>-51930248143</v>
      </c>
      <c r="H115" s="155"/>
      <c r="I115" s="155">
        <f t="shared" si="2"/>
        <v>6072776793</v>
      </c>
      <c r="J115" s="156"/>
      <c r="K115" s="155">
        <v>14942435</v>
      </c>
      <c r="L115" s="155"/>
      <c r="M115" s="155">
        <v>58003024936</v>
      </c>
      <c r="N115" s="155"/>
      <c r="O115" s="155">
        <v>-59235867719</v>
      </c>
      <c r="P115" s="155"/>
      <c r="Q115" s="155">
        <f t="shared" si="3"/>
        <v>-1232842783</v>
      </c>
    </row>
    <row r="116" spans="1:17">
      <c r="A116" s="154" t="s">
        <v>230</v>
      </c>
      <c r="C116" s="155">
        <f>VLOOKUP(A116,' سهام'!$B$11:$V$309,15,0)</f>
        <v>15485390</v>
      </c>
      <c r="D116" s="155"/>
      <c r="E116" s="155">
        <f>VLOOKUP(A116,' سهام'!$B$11:$V$309,21,0)</f>
        <v>27630887216</v>
      </c>
      <c r="F116" s="155"/>
      <c r="G116" s="155">
        <v>-25314802459</v>
      </c>
      <c r="H116" s="155"/>
      <c r="I116" s="155">
        <f t="shared" si="2"/>
        <v>2316084757</v>
      </c>
      <c r="J116" s="156"/>
      <c r="K116" s="155">
        <v>15485390</v>
      </c>
      <c r="L116" s="155"/>
      <c r="M116" s="155">
        <v>27630887216</v>
      </c>
      <c r="N116" s="155"/>
      <c r="O116" s="155">
        <v>-30016841266</v>
      </c>
      <c r="P116" s="155"/>
      <c r="Q116" s="155">
        <f t="shared" si="3"/>
        <v>-2385954050</v>
      </c>
    </row>
    <row r="117" spans="1:17">
      <c r="A117" s="154" t="s">
        <v>100</v>
      </c>
      <c r="C117" s="155">
        <f>VLOOKUP(A117,' سهام'!$B$11:$V$309,15,0)</f>
        <v>21529230</v>
      </c>
      <c r="D117" s="155"/>
      <c r="E117" s="155">
        <f>VLOOKUP(A117,' سهام'!$B$11:$V$309,21,0)</f>
        <v>35418871942</v>
      </c>
      <c r="F117" s="155"/>
      <c r="G117" s="155">
        <v>-33386853207</v>
      </c>
      <c r="H117" s="155"/>
      <c r="I117" s="155">
        <f t="shared" si="2"/>
        <v>2032018735</v>
      </c>
      <c r="J117" s="156"/>
      <c r="K117" s="155">
        <v>21529230</v>
      </c>
      <c r="L117" s="155"/>
      <c r="M117" s="155">
        <v>35418871942</v>
      </c>
      <c r="N117" s="155"/>
      <c r="O117" s="155">
        <v>-32700928297</v>
      </c>
      <c r="P117" s="155"/>
      <c r="Q117" s="155">
        <f t="shared" si="3"/>
        <v>2717943645</v>
      </c>
    </row>
    <row r="118" spans="1:17">
      <c r="A118" s="154" t="s">
        <v>352</v>
      </c>
      <c r="C118" s="155">
        <f>VLOOKUP(A118,' سهام'!$B$11:$V$309,15,0)</f>
        <v>3003083</v>
      </c>
      <c r="D118" s="155"/>
      <c r="E118" s="155">
        <f>VLOOKUP(A118,' سهام'!$B$11:$V$309,21,0)</f>
        <v>102840644907</v>
      </c>
      <c r="F118" s="155"/>
      <c r="G118" s="155">
        <v>-92243132880</v>
      </c>
      <c r="H118" s="155"/>
      <c r="I118" s="155">
        <f t="shared" si="2"/>
        <v>10597512027</v>
      </c>
      <c r="J118" s="156"/>
      <c r="K118" s="155">
        <v>3003083</v>
      </c>
      <c r="L118" s="155"/>
      <c r="M118" s="155">
        <v>102840644907</v>
      </c>
      <c r="N118" s="155"/>
      <c r="O118" s="155">
        <v>-98064301458</v>
      </c>
      <c r="P118" s="155"/>
      <c r="Q118" s="155">
        <f t="shared" si="3"/>
        <v>4776343449</v>
      </c>
    </row>
    <row r="119" spans="1:17">
      <c r="A119" s="154" t="s">
        <v>267</v>
      </c>
      <c r="C119" s="155">
        <f>VLOOKUP(A119,' سهام'!$B$11:$V$309,15,0)</f>
        <v>2811950</v>
      </c>
      <c r="D119" s="155"/>
      <c r="E119" s="155">
        <f>VLOOKUP(A119,' سهام'!$B$11:$V$309,21,0)</f>
        <v>32396587023</v>
      </c>
      <c r="F119" s="155"/>
      <c r="G119" s="155">
        <v>-34707744139</v>
      </c>
      <c r="H119" s="155"/>
      <c r="I119" s="155">
        <f t="shared" si="2"/>
        <v>-2311157116</v>
      </c>
      <c r="J119" s="156"/>
      <c r="K119" s="155">
        <v>2811950</v>
      </c>
      <c r="L119" s="155"/>
      <c r="M119" s="155">
        <v>32396587023</v>
      </c>
      <c r="N119" s="155"/>
      <c r="O119" s="155">
        <v>-30076555340</v>
      </c>
      <c r="P119" s="155"/>
      <c r="Q119" s="155">
        <f t="shared" si="3"/>
        <v>2320031683</v>
      </c>
    </row>
    <row r="120" spans="1:17">
      <c r="A120" s="154" t="s">
        <v>80</v>
      </c>
      <c r="C120" s="155">
        <f>VLOOKUP(A120,' سهام'!$B$11:$V$309,15,0)</f>
        <v>9891693</v>
      </c>
      <c r="D120" s="155"/>
      <c r="E120" s="155">
        <f>VLOOKUP(A120,' سهام'!$B$11:$V$309,21,0)</f>
        <v>43077660768</v>
      </c>
      <c r="F120" s="155"/>
      <c r="G120" s="155">
        <v>-36420829833</v>
      </c>
      <c r="H120" s="155"/>
      <c r="I120" s="155">
        <f t="shared" si="2"/>
        <v>6656830935</v>
      </c>
      <c r="J120" s="156"/>
      <c r="K120" s="155">
        <v>9891693</v>
      </c>
      <c r="L120" s="155"/>
      <c r="M120" s="155">
        <v>43077660768</v>
      </c>
      <c r="N120" s="155"/>
      <c r="O120" s="155">
        <v>-37944919633</v>
      </c>
      <c r="P120" s="155"/>
      <c r="Q120" s="155">
        <f t="shared" si="3"/>
        <v>5132741135</v>
      </c>
    </row>
    <row r="121" spans="1:17">
      <c r="A121" s="154" t="s">
        <v>322</v>
      </c>
      <c r="C121" s="155">
        <f>VLOOKUP(A121,' سهام'!$B$11:$V$309,15,0)</f>
        <v>12443589</v>
      </c>
      <c r="D121" s="155"/>
      <c r="E121" s="155">
        <f>VLOOKUP(A121,' سهام'!$B$11:$V$309,21,0)</f>
        <v>29996157892</v>
      </c>
      <c r="F121" s="155"/>
      <c r="G121" s="155">
        <v>-27101912331</v>
      </c>
      <c r="H121" s="155"/>
      <c r="I121" s="155">
        <f t="shared" si="2"/>
        <v>2894245561</v>
      </c>
      <c r="J121" s="156"/>
      <c r="K121" s="155">
        <v>12443589</v>
      </c>
      <c r="L121" s="155"/>
      <c r="M121" s="155">
        <v>29996157892</v>
      </c>
      <c r="N121" s="155"/>
      <c r="O121" s="155">
        <v>-29623548876</v>
      </c>
      <c r="P121" s="155"/>
      <c r="Q121" s="155">
        <f t="shared" si="3"/>
        <v>372609016</v>
      </c>
    </row>
    <row r="122" spans="1:17">
      <c r="A122" s="154" t="s">
        <v>351</v>
      </c>
      <c r="C122" s="155">
        <f>VLOOKUP(A122,' سهام'!$B$11:$V$309,15,0)</f>
        <v>5225886</v>
      </c>
      <c r="D122" s="155"/>
      <c r="E122" s="155">
        <f>VLOOKUP(A122,' سهام'!$B$11:$V$309,21,0)</f>
        <v>12664902846</v>
      </c>
      <c r="F122" s="155"/>
      <c r="G122" s="155">
        <v>-12003082599</v>
      </c>
      <c r="H122" s="155"/>
      <c r="I122" s="155">
        <f t="shared" si="2"/>
        <v>661820247</v>
      </c>
      <c r="J122" s="156"/>
      <c r="K122" s="155">
        <v>5225886</v>
      </c>
      <c r="L122" s="155"/>
      <c r="M122" s="155">
        <v>12664902846</v>
      </c>
      <c r="N122" s="155"/>
      <c r="O122" s="155">
        <v>-12635294260</v>
      </c>
      <c r="P122" s="155"/>
      <c r="Q122" s="155">
        <f t="shared" si="3"/>
        <v>29608586</v>
      </c>
    </row>
    <row r="123" spans="1:17">
      <c r="A123" s="154" t="s">
        <v>366</v>
      </c>
      <c r="C123" s="155">
        <f>VLOOKUP(A123,' سهام'!$B$11:$V$309,15,0)</f>
        <v>6020786</v>
      </c>
      <c r="D123" s="155"/>
      <c r="E123" s="155">
        <f>VLOOKUP(A123,' سهام'!$B$11:$V$309,21,0)</f>
        <v>24532360565</v>
      </c>
      <c r="F123" s="155"/>
      <c r="G123" s="155">
        <v>-22724141840</v>
      </c>
      <c r="H123" s="155"/>
      <c r="I123" s="155">
        <f t="shared" si="2"/>
        <v>1808218725</v>
      </c>
      <c r="J123" s="156"/>
      <c r="K123" s="155">
        <v>6020786</v>
      </c>
      <c r="L123" s="155"/>
      <c r="M123" s="155">
        <v>24532360565</v>
      </c>
      <c r="N123" s="155"/>
      <c r="O123" s="155">
        <v>-30225271439</v>
      </c>
      <c r="P123" s="155"/>
      <c r="Q123" s="155">
        <f t="shared" si="3"/>
        <v>-5692910874</v>
      </c>
    </row>
    <row r="124" spans="1:17">
      <c r="A124" s="154" t="s">
        <v>332</v>
      </c>
      <c r="C124" s="155">
        <f>VLOOKUP(A124,' سهام'!$B$11:$V$309,15,0)</f>
        <v>469855</v>
      </c>
      <c r="D124" s="155"/>
      <c r="E124" s="155">
        <f>VLOOKUP(A124,' سهام'!$B$11:$V$309,21,0)</f>
        <v>27154831353</v>
      </c>
      <c r="F124" s="155"/>
      <c r="G124" s="155">
        <v>-20506315604</v>
      </c>
      <c r="H124" s="155"/>
      <c r="I124" s="155">
        <f t="shared" si="2"/>
        <v>6648515749</v>
      </c>
      <c r="J124" s="156"/>
      <c r="K124" s="155">
        <v>469855</v>
      </c>
      <c r="L124" s="155"/>
      <c r="M124" s="155">
        <v>27154831353</v>
      </c>
      <c r="N124" s="155"/>
      <c r="O124" s="155">
        <v>-20784141642</v>
      </c>
      <c r="P124" s="155"/>
      <c r="Q124" s="155">
        <f t="shared" si="3"/>
        <v>6370689711</v>
      </c>
    </row>
    <row r="125" spans="1:17">
      <c r="A125" s="154" t="s">
        <v>175</v>
      </c>
      <c r="C125" s="155">
        <f>VLOOKUP(A125,' سهام'!$B$11:$V$309,15,0)</f>
        <v>3945418</v>
      </c>
      <c r="D125" s="155"/>
      <c r="E125" s="155">
        <f>VLOOKUP(A125,' سهام'!$B$11:$V$309,21,0)</f>
        <v>24669019981</v>
      </c>
      <c r="F125" s="155"/>
      <c r="G125" s="155">
        <v>-22180672085</v>
      </c>
      <c r="H125" s="155"/>
      <c r="I125" s="155">
        <f t="shared" si="2"/>
        <v>2488347896</v>
      </c>
      <c r="J125" s="156"/>
      <c r="K125" s="155">
        <v>3945418</v>
      </c>
      <c r="L125" s="155"/>
      <c r="M125" s="155">
        <v>24669019981</v>
      </c>
      <c r="N125" s="155"/>
      <c r="O125" s="155">
        <v>-24982775408</v>
      </c>
      <c r="P125" s="155"/>
      <c r="Q125" s="155">
        <f t="shared" si="3"/>
        <v>-313755427</v>
      </c>
    </row>
    <row r="126" spans="1:17">
      <c r="A126" s="154" t="s">
        <v>436</v>
      </c>
      <c r="C126" s="155">
        <f>VLOOKUP(A126,' سهام'!$B$11:$V$309,15,0)</f>
        <v>10215540</v>
      </c>
      <c r="D126" s="155"/>
      <c r="E126" s="155">
        <f>VLOOKUP(A126,' سهام'!$B$11:$V$309,21,0)</f>
        <v>25579834239</v>
      </c>
      <c r="F126" s="155"/>
      <c r="G126" s="155">
        <v>-25727428028</v>
      </c>
      <c r="H126" s="155"/>
      <c r="I126" s="155">
        <f t="shared" si="2"/>
        <v>-147593789</v>
      </c>
      <c r="J126" s="156"/>
      <c r="K126" s="155">
        <v>10215540</v>
      </c>
      <c r="L126" s="155"/>
      <c r="M126" s="155">
        <v>25579834239</v>
      </c>
      <c r="N126" s="155"/>
      <c r="O126" s="155">
        <v>-25727428028</v>
      </c>
      <c r="P126" s="155"/>
      <c r="Q126" s="155">
        <f t="shared" si="3"/>
        <v>-147593789</v>
      </c>
    </row>
    <row r="127" spans="1:17">
      <c r="A127" s="154" t="s">
        <v>430</v>
      </c>
      <c r="C127" s="155">
        <f>VLOOKUP(A127,' سهام'!$B$11:$V$309,15,0)</f>
        <v>3200000</v>
      </c>
      <c r="D127" s="155"/>
      <c r="E127" s="155">
        <f>VLOOKUP(A127,' سهام'!$B$11:$V$309,21,0)</f>
        <v>49591166400</v>
      </c>
      <c r="F127" s="155"/>
      <c r="G127" s="155">
        <v>-49389791232</v>
      </c>
      <c r="H127" s="155"/>
      <c r="I127" s="155">
        <f t="shared" si="2"/>
        <v>201375168</v>
      </c>
      <c r="J127" s="156"/>
      <c r="K127" s="155">
        <v>3200000</v>
      </c>
      <c r="L127" s="155"/>
      <c r="M127" s="155">
        <v>49591166400</v>
      </c>
      <c r="N127" s="155"/>
      <c r="O127" s="155">
        <v>-49389791232</v>
      </c>
      <c r="P127" s="155"/>
      <c r="Q127" s="155">
        <f t="shared" si="3"/>
        <v>201375168</v>
      </c>
    </row>
    <row r="128" spans="1:17">
      <c r="A128" s="154" t="s">
        <v>118</v>
      </c>
      <c r="C128" s="155">
        <f>VLOOKUP(A128,' سهام'!$B$11:$V$309,15,0)</f>
        <v>11475045</v>
      </c>
      <c r="D128" s="155"/>
      <c r="E128" s="155">
        <f>VLOOKUP(A128,' سهام'!$B$11:$V$309,21,0)</f>
        <v>38862860223</v>
      </c>
      <c r="F128" s="155"/>
      <c r="G128" s="155">
        <v>-33465774767</v>
      </c>
      <c r="H128" s="155"/>
      <c r="I128" s="155">
        <f t="shared" si="2"/>
        <v>5397085456</v>
      </c>
      <c r="J128" s="156"/>
      <c r="K128" s="155">
        <v>11475045</v>
      </c>
      <c r="L128" s="155"/>
      <c r="M128" s="155">
        <v>38862860223</v>
      </c>
      <c r="N128" s="155"/>
      <c r="O128" s="155">
        <v>-39733240085</v>
      </c>
      <c r="P128" s="155"/>
      <c r="Q128" s="155">
        <f t="shared" si="3"/>
        <v>-870379862</v>
      </c>
    </row>
    <row r="129" spans="1:17">
      <c r="A129" s="154" t="s">
        <v>345</v>
      </c>
      <c r="C129" s="155">
        <f>VLOOKUP(A129,' سهام'!$B$11:$V$309,15,0)</f>
        <v>7923439</v>
      </c>
      <c r="D129" s="155"/>
      <c r="E129" s="155">
        <f>VLOOKUP(A129,' سهام'!$B$11:$V$309,21,0)</f>
        <v>56079217113</v>
      </c>
      <c r="F129" s="155"/>
      <c r="G129" s="155">
        <v>-46856749983</v>
      </c>
      <c r="H129" s="155"/>
      <c r="I129" s="155">
        <f t="shared" si="2"/>
        <v>9222467130</v>
      </c>
      <c r="J129" s="156"/>
      <c r="K129" s="155">
        <v>7923439</v>
      </c>
      <c r="L129" s="155"/>
      <c r="M129" s="155">
        <v>56079217113</v>
      </c>
      <c r="N129" s="155"/>
      <c r="O129" s="155">
        <v>-48990552025</v>
      </c>
      <c r="P129" s="155"/>
      <c r="Q129" s="155">
        <f t="shared" si="3"/>
        <v>7088665088</v>
      </c>
    </row>
    <row r="130" spans="1:17">
      <c r="A130" s="154" t="s">
        <v>324</v>
      </c>
      <c r="C130" s="155">
        <f>VLOOKUP(A130,' سهام'!$B$11:$V$309,15,0)</f>
        <v>10645286</v>
      </c>
      <c r="D130" s="155"/>
      <c r="E130" s="155">
        <f>VLOOKUP(A130,' سهام'!$B$11:$V$309,21,0)</f>
        <v>22931078172</v>
      </c>
      <c r="F130" s="155"/>
      <c r="G130" s="155">
        <v>-20758910286</v>
      </c>
      <c r="H130" s="155"/>
      <c r="I130" s="155">
        <f t="shared" si="2"/>
        <v>2172167886</v>
      </c>
      <c r="J130" s="156"/>
      <c r="K130" s="155">
        <v>10645286</v>
      </c>
      <c r="L130" s="155"/>
      <c r="M130" s="155">
        <v>22931078172</v>
      </c>
      <c r="N130" s="155"/>
      <c r="O130" s="155">
        <v>-23314612839</v>
      </c>
      <c r="P130" s="155"/>
      <c r="Q130" s="155">
        <f t="shared" si="3"/>
        <v>-383534667</v>
      </c>
    </row>
    <row r="131" spans="1:17">
      <c r="A131" s="154" t="s">
        <v>168</v>
      </c>
      <c r="C131" s="155">
        <f>VLOOKUP(A131,' سهام'!$B$11:$V$309,15,0)</f>
        <v>8992298</v>
      </c>
      <c r="D131" s="155"/>
      <c r="E131" s="155">
        <f>VLOOKUP(A131,' سهام'!$B$11:$V$309,21,0)</f>
        <v>42262617217</v>
      </c>
      <c r="F131" s="155"/>
      <c r="G131" s="155">
        <v>-34615690358</v>
      </c>
      <c r="H131" s="155"/>
      <c r="I131" s="155">
        <f t="shared" si="2"/>
        <v>7646926859</v>
      </c>
      <c r="J131" s="156"/>
      <c r="K131" s="155">
        <v>8992298</v>
      </c>
      <c r="L131" s="155"/>
      <c r="M131" s="155">
        <v>42262617217</v>
      </c>
      <c r="N131" s="155"/>
      <c r="O131" s="155">
        <v>-36774197806</v>
      </c>
      <c r="P131" s="155"/>
      <c r="Q131" s="155">
        <f t="shared" si="3"/>
        <v>5488419411</v>
      </c>
    </row>
    <row r="132" spans="1:17">
      <c r="A132" s="154" t="s">
        <v>405</v>
      </c>
      <c r="C132" s="155">
        <f>VLOOKUP(A132,' سهام'!$B$11:$V$309,15,0)</f>
        <v>0</v>
      </c>
      <c r="D132" s="155"/>
      <c r="E132" s="155">
        <f>VLOOKUP(A132,' سهام'!$B$11:$V$309,21,0)</f>
        <v>0</v>
      </c>
      <c r="F132" s="155"/>
      <c r="G132" s="155">
        <v>4970903843</v>
      </c>
      <c r="H132" s="155"/>
      <c r="I132" s="155">
        <f t="shared" si="2"/>
        <v>4970903843</v>
      </c>
      <c r="J132" s="156"/>
      <c r="K132" s="155">
        <v>0</v>
      </c>
      <c r="L132" s="155"/>
      <c r="M132" s="155">
        <v>0</v>
      </c>
      <c r="N132" s="155"/>
      <c r="O132" s="155">
        <v>0</v>
      </c>
      <c r="P132" s="155"/>
      <c r="Q132" s="155">
        <f t="shared" si="3"/>
        <v>0</v>
      </c>
    </row>
    <row r="133" spans="1:17">
      <c r="A133" s="154" t="s">
        <v>330</v>
      </c>
      <c r="C133" s="155">
        <f>VLOOKUP(A133,' سهام'!$B$11:$V$309,15,0)</f>
        <v>29952517</v>
      </c>
      <c r="D133" s="155"/>
      <c r="E133" s="155">
        <f>VLOOKUP(A133,' سهام'!$B$11:$V$309,21,0)</f>
        <v>51003375089</v>
      </c>
      <c r="F133" s="155"/>
      <c r="G133" s="155">
        <v>-52578538347</v>
      </c>
      <c r="H133" s="155"/>
      <c r="I133" s="155">
        <f t="shared" si="2"/>
        <v>-1575163258</v>
      </c>
      <c r="J133" s="156"/>
      <c r="K133" s="155">
        <v>29952517</v>
      </c>
      <c r="L133" s="155"/>
      <c r="M133" s="155">
        <v>51003375089</v>
      </c>
      <c r="N133" s="155"/>
      <c r="O133" s="155">
        <v>-67492317392</v>
      </c>
      <c r="P133" s="155"/>
      <c r="Q133" s="155">
        <f t="shared" si="3"/>
        <v>-16488942303</v>
      </c>
    </row>
    <row r="134" spans="1:17">
      <c r="A134" s="154" t="s">
        <v>336</v>
      </c>
      <c r="C134" s="155">
        <f>VLOOKUP(A134,' سهام'!$B$11:$V$309,15,0)</f>
        <v>0</v>
      </c>
      <c r="D134" s="155"/>
      <c r="E134" s="155">
        <f>VLOOKUP(A134,' سهام'!$B$11:$V$309,21,0)</f>
        <v>0</v>
      </c>
      <c r="F134" s="155"/>
      <c r="G134" s="155">
        <v>543</v>
      </c>
      <c r="H134" s="155"/>
      <c r="I134" s="155">
        <f t="shared" si="2"/>
        <v>543</v>
      </c>
      <c r="J134" s="156"/>
      <c r="K134" s="155">
        <v>0</v>
      </c>
      <c r="L134" s="155"/>
      <c r="M134" s="155">
        <v>0</v>
      </c>
      <c r="N134" s="155"/>
      <c r="O134" s="155">
        <v>10530785636</v>
      </c>
      <c r="P134" s="155"/>
      <c r="Q134" s="155">
        <f t="shared" si="3"/>
        <v>10530785636</v>
      </c>
    </row>
    <row r="135" spans="1:17">
      <c r="A135" s="154" t="s">
        <v>238</v>
      </c>
      <c r="C135" s="155">
        <f>VLOOKUP(A135,' سهام'!$B$11:$V$309,15,0)</f>
        <v>41884878</v>
      </c>
      <c r="D135" s="155"/>
      <c r="E135" s="155">
        <f>VLOOKUP(A135,' سهام'!$B$11:$V$309,21,0)</f>
        <v>47839376763</v>
      </c>
      <c r="F135" s="155"/>
      <c r="G135" s="155">
        <v>-46260839293</v>
      </c>
      <c r="H135" s="155"/>
      <c r="I135" s="155">
        <f t="shared" si="2"/>
        <v>1578537470</v>
      </c>
      <c r="J135" s="156"/>
      <c r="K135" s="155">
        <v>41884878</v>
      </c>
      <c r="L135" s="155"/>
      <c r="M135" s="155">
        <v>47839376763</v>
      </c>
      <c r="N135" s="155"/>
      <c r="O135" s="155">
        <v>-45007978654</v>
      </c>
      <c r="P135" s="155"/>
      <c r="Q135" s="155">
        <f t="shared" si="3"/>
        <v>2831398109</v>
      </c>
    </row>
    <row r="136" spans="1:17">
      <c r="A136" s="154" t="s">
        <v>294</v>
      </c>
      <c r="C136" s="155">
        <f>VLOOKUP(A136,' سهام'!$B$11:$V$309,15,0)</f>
        <v>4932488</v>
      </c>
      <c r="D136" s="155"/>
      <c r="E136" s="155">
        <f>VLOOKUP(A136,' سهام'!$B$11:$V$309,21,0)</f>
        <v>25986640394</v>
      </c>
      <c r="F136" s="155"/>
      <c r="G136" s="155">
        <v>-23285100742</v>
      </c>
      <c r="H136" s="155"/>
      <c r="I136" s="155">
        <f t="shared" si="2"/>
        <v>2701539652</v>
      </c>
      <c r="J136" s="156"/>
      <c r="K136" s="155">
        <v>4932488</v>
      </c>
      <c r="L136" s="155"/>
      <c r="M136" s="155">
        <v>25986640394</v>
      </c>
      <c r="N136" s="155"/>
      <c r="O136" s="155">
        <v>-28349286519</v>
      </c>
      <c r="P136" s="155"/>
      <c r="Q136" s="155">
        <f t="shared" si="3"/>
        <v>-2362646125</v>
      </c>
    </row>
    <row r="137" spans="1:17">
      <c r="A137" s="154" t="s">
        <v>295</v>
      </c>
      <c r="C137" s="155">
        <f>VLOOKUP(A137,' سهام'!$B$11:$V$309,15,0)</f>
        <v>9657727</v>
      </c>
      <c r="D137" s="155"/>
      <c r="E137" s="155">
        <f>VLOOKUP(A137,' سهام'!$B$11:$V$309,21,0)</f>
        <v>15072413739</v>
      </c>
      <c r="F137" s="155"/>
      <c r="G137" s="155">
        <v>-14853423400</v>
      </c>
      <c r="H137" s="155"/>
      <c r="I137" s="155">
        <f t="shared" ref="I137:I200" si="4">E137+G137</f>
        <v>218990339</v>
      </c>
      <c r="J137" s="156"/>
      <c r="K137" s="155">
        <v>9657727</v>
      </c>
      <c r="L137" s="155"/>
      <c r="M137" s="155">
        <v>15072413739</v>
      </c>
      <c r="N137" s="155"/>
      <c r="O137" s="155">
        <v>-13398771611</v>
      </c>
      <c r="P137" s="155"/>
      <c r="Q137" s="155">
        <f t="shared" ref="Q137:Q200" si="5">M137+O137</f>
        <v>1673642128</v>
      </c>
    </row>
    <row r="138" spans="1:17">
      <c r="A138" s="154" t="s">
        <v>149</v>
      </c>
      <c r="C138" s="155">
        <f>VLOOKUP(A138,' سهام'!$B$11:$V$309,15,0)</f>
        <v>23229876</v>
      </c>
      <c r="D138" s="155"/>
      <c r="E138" s="155">
        <f>VLOOKUP(A138,' سهام'!$B$11:$V$309,21,0)</f>
        <v>24477157734</v>
      </c>
      <c r="F138" s="155"/>
      <c r="G138" s="155">
        <v>-25141084588</v>
      </c>
      <c r="H138" s="155"/>
      <c r="I138" s="155">
        <f t="shared" si="4"/>
        <v>-663926854</v>
      </c>
      <c r="J138" s="156"/>
      <c r="K138" s="155">
        <v>23229876</v>
      </c>
      <c r="L138" s="155"/>
      <c r="M138" s="155">
        <v>24477157734</v>
      </c>
      <c r="N138" s="155"/>
      <c r="O138" s="155">
        <v>-21937075328</v>
      </c>
      <c r="P138" s="155"/>
      <c r="Q138" s="155">
        <f t="shared" si="5"/>
        <v>2540082406</v>
      </c>
    </row>
    <row r="139" spans="1:17">
      <c r="A139" s="154" t="s">
        <v>296</v>
      </c>
      <c r="C139" s="155">
        <f>VLOOKUP(A139,' سهام'!$B$11:$V$309,15,0)</f>
        <v>13032446</v>
      </c>
      <c r="D139" s="155"/>
      <c r="E139" s="155">
        <f>VLOOKUP(A139,' سهام'!$B$11:$V$309,21,0)</f>
        <v>35716667426</v>
      </c>
      <c r="F139" s="155"/>
      <c r="G139" s="155">
        <v>-33905780866</v>
      </c>
      <c r="H139" s="155"/>
      <c r="I139" s="155">
        <f t="shared" si="4"/>
        <v>1810886560</v>
      </c>
      <c r="J139" s="156"/>
      <c r="K139" s="155">
        <v>13032446</v>
      </c>
      <c r="L139" s="155"/>
      <c r="M139" s="155">
        <v>35716667426</v>
      </c>
      <c r="N139" s="155"/>
      <c r="O139" s="155">
        <v>-38372422526</v>
      </c>
      <c r="P139" s="155"/>
      <c r="Q139" s="155">
        <f t="shared" si="5"/>
        <v>-2655755100</v>
      </c>
    </row>
    <row r="140" spans="1:17">
      <c r="A140" s="154" t="s">
        <v>167</v>
      </c>
      <c r="C140" s="155">
        <f>VLOOKUP(A140,' سهام'!$B$11:$V$309,15,0)</f>
        <v>5363469</v>
      </c>
      <c r="D140" s="155"/>
      <c r="E140" s="155">
        <f>VLOOKUP(A140,' سهام'!$B$11:$V$309,21,0)</f>
        <v>21496835243</v>
      </c>
      <c r="F140" s="155"/>
      <c r="G140" s="155">
        <v>-20039391941</v>
      </c>
      <c r="H140" s="155"/>
      <c r="I140" s="155">
        <f t="shared" si="4"/>
        <v>1457443302</v>
      </c>
      <c r="J140" s="156"/>
      <c r="K140" s="155">
        <v>5363469</v>
      </c>
      <c r="L140" s="155"/>
      <c r="M140" s="155">
        <v>21496835243</v>
      </c>
      <c r="N140" s="155"/>
      <c r="O140" s="155">
        <v>-19940020788</v>
      </c>
      <c r="P140" s="155"/>
      <c r="Q140" s="155">
        <f t="shared" si="5"/>
        <v>1556814455</v>
      </c>
    </row>
    <row r="141" spans="1:17">
      <c r="A141" s="154" t="s">
        <v>239</v>
      </c>
      <c r="C141" s="155">
        <f>VLOOKUP(A141,' سهام'!$B$11:$V$309,15,0)</f>
        <v>6046772</v>
      </c>
      <c r="D141" s="155"/>
      <c r="E141" s="155">
        <f>VLOOKUP(A141,' سهام'!$B$11:$V$309,21,0)</f>
        <v>20490795750</v>
      </c>
      <c r="F141" s="155"/>
      <c r="G141" s="155">
        <v>-18247682862</v>
      </c>
      <c r="H141" s="155"/>
      <c r="I141" s="155">
        <f t="shared" si="4"/>
        <v>2243112888</v>
      </c>
      <c r="J141" s="156"/>
      <c r="K141" s="155">
        <v>6046772</v>
      </c>
      <c r="L141" s="155"/>
      <c r="M141" s="155">
        <v>20490795750</v>
      </c>
      <c r="N141" s="155"/>
      <c r="O141" s="155">
        <v>-21087655358</v>
      </c>
      <c r="P141" s="155"/>
      <c r="Q141" s="155">
        <f t="shared" si="5"/>
        <v>-596859608</v>
      </c>
    </row>
    <row r="142" spans="1:17">
      <c r="A142" s="154" t="s">
        <v>321</v>
      </c>
      <c r="C142" s="155">
        <f>VLOOKUP(A142,' سهام'!$B$11:$V$309,15,0)</f>
        <v>28330882</v>
      </c>
      <c r="D142" s="155"/>
      <c r="E142" s="155">
        <f>VLOOKUP(A142,' سهام'!$B$11:$V$309,21,0)</f>
        <v>49340372819</v>
      </c>
      <c r="F142" s="155"/>
      <c r="G142" s="155">
        <v>-41029407439</v>
      </c>
      <c r="H142" s="155"/>
      <c r="I142" s="155">
        <f t="shared" si="4"/>
        <v>8310965380</v>
      </c>
      <c r="J142" s="156"/>
      <c r="K142" s="155">
        <v>28330882</v>
      </c>
      <c r="L142" s="155"/>
      <c r="M142" s="155">
        <v>49340372819</v>
      </c>
      <c r="N142" s="155"/>
      <c r="O142" s="155">
        <v>-42764099589</v>
      </c>
      <c r="P142" s="155"/>
      <c r="Q142" s="155">
        <f t="shared" si="5"/>
        <v>6576273230</v>
      </c>
    </row>
    <row r="143" spans="1:17">
      <c r="A143" s="154" t="s">
        <v>132</v>
      </c>
      <c r="C143" s="155">
        <f>VLOOKUP(A143,' سهام'!$B$11:$V$309,15,0)</f>
        <v>1051735</v>
      </c>
      <c r="D143" s="155"/>
      <c r="E143" s="155">
        <f>VLOOKUP(A143,' سهام'!$B$11:$V$309,21,0)</f>
        <v>20909543536</v>
      </c>
      <c r="F143" s="155"/>
      <c r="G143" s="155">
        <v>-24332609160</v>
      </c>
      <c r="H143" s="155"/>
      <c r="I143" s="155">
        <f t="shared" si="4"/>
        <v>-3423065624</v>
      </c>
      <c r="J143" s="156"/>
      <c r="K143" s="155">
        <v>1051735</v>
      </c>
      <c r="L143" s="155"/>
      <c r="M143" s="155">
        <v>20909543536</v>
      </c>
      <c r="N143" s="155"/>
      <c r="O143" s="155">
        <v>-27563555885</v>
      </c>
      <c r="P143" s="155"/>
      <c r="Q143" s="155">
        <f t="shared" si="5"/>
        <v>-6654012349</v>
      </c>
    </row>
    <row r="144" spans="1:17">
      <c r="A144" s="154" t="s">
        <v>368</v>
      </c>
      <c r="C144" s="155">
        <f>VLOOKUP(A144,' سهام'!$B$11:$V$309,15,0)</f>
        <v>4404987</v>
      </c>
      <c r="D144" s="155"/>
      <c r="E144" s="155">
        <f>VLOOKUP(A144,' سهام'!$B$11:$V$309,21,0)</f>
        <v>23732973119</v>
      </c>
      <c r="F144" s="155"/>
      <c r="G144" s="155">
        <v>-19512841767</v>
      </c>
      <c r="H144" s="155"/>
      <c r="I144" s="155">
        <f t="shared" si="4"/>
        <v>4220131352</v>
      </c>
      <c r="J144" s="156"/>
      <c r="K144" s="155">
        <v>4404987</v>
      </c>
      <c r="L144" s="155"/>
      <c r="M144" s="155">
        <v>23732973119</v>
      </c>
      <c r="N144" s="155"/>
      <c r="O144" s="155">
        <v>-26259912939</v>
      </c>
      <c r="P144" s="155"/>
      <c r="Q144" s="155">
        <f t="shared" si="5"/>
        <v>-2526939820</v>
      </c>
    </row>
    <row r="145" spans="1:17">
      <c r="A145" s="154" t="s">
        <v>268</v>
      </c>
      <c r="C145" s="155">
        <f>VLOOKUP(A145,' سهام'!$B$11:$V$309,15,0)</f>
        <v>20073994</v>
      </c>
      <c r="D145" s="155"/>
      <c r="E145" s="155">
        <f>VLOOKUP(A145,' سهام'!$B$11:$V$309,21,0)</f>
        <v>27437511390</v>
      </c>
      <c r="F145" s="155"/>
      <c r="G145" s="155">
        <v>-24119535379</v>
      </c>
      <c r="H145" s="155"/>
      <c r="I145" s="155">
        <f t="shared" si="4"/>
        <v>3317976011</v>
      </c>
      <c r="J145" s="156"/>
      <c r="K145" s="155">
        <v>20073994</v>
      </c>
      <c r="L145" s="155"/>
      <c r="M145" s="155">
        <v>27437511390</v>
      </c>
      <c r="N145" s="155"/>
      <c r="O145" s="155">
        <v>-27776738803</v>
      </c>
      <c r="P145" s="155"/>
      <c r="Q145" s="155">
        <f t="shared" si="5"/>
        <v>-339227413</v>
      </c>
    </row>
    <row r="146" spans="1:17">
      <c r="A146" s="154" t="s">
        <v>297</v>
      </c>
      <c r="C146" s="155">
        <f>VLOOKUP(A146,' سهام'!$B$11:$V$309,15,0)</f>
        <v>561894</v>
      </c>
      <c r="D146" s="155"/>
      <c r="E146" s="155">
        <f>VLOOKUP(A146,' سهام'!$B$11:$V$309,21,0)</f>
        <v>14980330603</v>
      </c>
      <c r="F146" s="155"/>
      <c r="G146" s="155">
        <v>-13825995345</v>
      </c>
      <c r="H146" s="155"/>
      <c r="I146" s="155">
        <f t="shared" si="4"/>
        <v>1154335258</v>
      </c>
      <c r="J146" s="156"/>
      <c r="K146" s="155">
        <v>561894</v>
      </c>
      <c r="L146" s="155"/>
      <c r="M146" s="155">
        <v>14980330603</v>
      </c>
      <c r="N146" s="155"/>
      <c r="O146" s="155">
        <v>-17555249467</v>
      </c>
      <c r="P146" s="155"/>
      <c r="Q146" s="155">
        <f t="shared" si="5"/>
        <v>-2574918864</v>
      </c>
    </row>
    <row r="147" spans="1:17">
      <c r="A147" s="154" t="s">
        <v>134</v>
      </c>
      <c r="C147" s="155">
        <f>VLOOKUP(A147,' سهام'!$B$11:$V$309,15,0)</f>
        <v>8759297</v>
      </c>
      <c r="D147" s="155"/>
      <c r="E147" s="155">
        <f>VLOOKUP(A147,' سهام'!$B$11:$V$309,21,0)</f>
        <v>31580938898</v>
      </c>
      <c r="F147" s="155"/>
      <c r="G147" s="155">
        <v>-25449821754</v>
      </c>
      <c r="H147" s="155"/>
      <c r="I147" s="155">
        <f t="shared" si="4"/>
        <v>6131117144</v>
      </c>
      <c r="J147" s="156"/>
      <c r="K147" s="155">
        <v>8759297</v>
      </c>
      <c r="L147" s="155"/>
      <c r="M147" s="155">
        <v>31580938898</v>
      </c>
      <c r="N147" s="155"/>
      <c r="O147" s="155">
        <v>-32516720761</v>
      </c>
      <c r="P147" s="155"/>
      <c r="Q147" s="155">
        <f t="shared" si="5"/>
        <v>-935781863</v>
      </c>
    </row>
    <row r="148" spans="1:17">
      <c r="A148" s="154" t="s">
        <v>375</v>
      </c>
      <c r="C148" s="155">
        <f>VLOOKUP(A148,' سهام'!$B$11:$V$309,15,0)</f>
        <v>1076820</v>
      </c>
      <c r="D148" s="155"/>
      <c r="E148" s="155">
        <f>VLOOKUP(A148,' سهام'!$B$11:$V$309,21,0)</f>
        <v>9815686488</v>
      </c>
      <c r="F148" s="155"/>
      <c r="G148" s="155">
        <v>-11480608335</v>
      </c>
      <c r="H148" s="155"/>
      <c r="I148" s="155">
        <f t="shared" si="4"/>
        <v>-1664921847</v>
      </c>
      <c r="J148" s="156"/>
      <c r="K148" s="155">
        <v>1076820</v>
      </c>
      <c r="L148" s="155"/>
      <c r="M148" s="155">
        <v>9815686488</v>
      </c>
      <c r="N148" s="155"/>
      <c r="O148" s="155">
        <v>-11936901624</v>
      </c>
      <c r="P148" s="155"/>
      <c r="Q148" s="155">
        <f t="shared" si="5"/>
        <v>-2121215136</v>
      </c>
    </row>
    <row r="149" spans="1:17">
      <c r="A149" s="154" t="s">
        <v>104</v>
      </c>
      <c r="C149" s="155">
        <f>VLOOKUP(A149,' سهام'!$B$11:$V$309,15,0)</f>
        <v>3049787</v>
      </c>
      <c r="D149" s="155"/>
      <c r="E149" s="155">
        <f>VLOOKUP(A149,' سهام'!$B$11:$V$309,21,0)</f>
        <v>30771153791</v>
      </c>
      <c r="F149" s="155"/>
      <c r="G149" s="155">
        <v>-25666094165</v>
      </c>
      <c r="H149" s="155"/>
      <c r="I149" s="155">
        <f t="shared" si="4"/>
        <v>5105059626</v>
      </c>
      <c r="J149" s="156"/>
      <c r="K149" s="155">
        <v>3049787</v>
      </c>
      <c r="L149" s="155"/>
      <c r="M149" s="155">
        <v>30771153791</v>
      </c>
      <c r="N149" s="155"/>
      <c r="O149" s="155">
        <v>-29681399037</v>
      </c>
      <c r="P149" s="155"/>
      <c r="Q149" s="155">
        <f t="shared" si="5"/>
        <v>1089754754</v>
      </c>
    </row>
    <row r="150" spans="1:17">
      <c r="A150" s="154" t="s">
        <v>160</v>
      </c>
      <c r="C150" s="155">
        <f>VLOOKUP(A150,' سهام'!$B$11:$V$309,15,0)</f>
        <v>2707654</v>
      </c>
      <c r="D150" s="155"/>
      <c r="E150" s="155">
        <f>VLOOKUP(A150,' سهام'!$B$11:$V$309,21,0)</f>
        <v>29822301526</v>
      </c>
      <c r="F150" s="155"/>
      <c r="G150" s="155">
        <v>-27335582764</v>
      </c>
      <c r="H150" s="155"/>
      <c r="I150" s="155">
        <f t="shared" si="4"/>
        <v>2486718762</v>
      </c>
      <c r="J150" s="156"/>
      <c r="K150" s="155">
        <v>2707654</v>
      </c>
      <c r="L150" s="155"/>
      <c r="M150" s="155">
        <v>29822301526</v>
      </c>
      <c r="N150" s="155"/>
      <c r="O150" s="155">
        <v>-31571804773</v>
      </c>
      <c r="P150" s="155"/>
      <c r="Q150" s="155">
        <f t="shared" si="5"/>
        <v>-1749503247</v>
      </c>
    </row>
    <row r="151" spans="1:17">
      <c r="A151" s="154" t="s">
        <v>106</v>
      </c>
      <c r="C151" s="155">
        <f>VLOOKUP(A151,' سهام'!$B$11:$V$309,15,0)</f>
        <v>2557820</v>
      </c>
      <c r="D151" s="155"/>
      <c r="E151" s="155">
        <f>VLOOKUP(A151,' سهام'!$B$11:$V$309,21,0)</f>
        <v>22349462537</v>
      </c>
      <c r="F151" s="155"/>
      <c r="G151" s="155">
        <v>-20686201378</v>
      </c>
      <c r="H151" s="155"/>
      <c r="I151" s="155">
        <f t="shared" si="4"/>
        <v>1663261159</v>
      </c>
      <c r="J151" s="156"/>
      <c r="K151" s="155">
        <v>2557820</v>
      </c>
      <c r="L151" s="155"/>
      <c r="M151" s="155">
        <v>22349462537</v>
      </c>
      <c r="N151" s="155"/>
      <c r="O151" s="155">
        <v>-20823901956</v>
      </c>
      <c r="P151" s="155"/>
      <c r="Q151" s="155">
        <f t="shared" si="5"/>
        <v>1525560581</v>
      </c>
    </row>
    <row r="152" spans="1:17">
      <c r="A152" s="154" t="s">
        <v>131</v>
      </c>
      <c r="C152" s="155">
        <f>VLOOKUP(A152,' سهام'!$B$11:$V$309,15,0)</f>
        <v>6836648</v>
      </c>
      <c r="D152" s="155"/>
      <c r="E152" s="155">
        <f>VLOOKUP(A152,' سهام'!$B$11:$V$309,21,0)</f>
        <v>117570280041</v>
      </c>
      <c r="F152" s="155"/>
      <c r="G152" s="155">
        <v>-115375224003</v>
      </c>
      <c r="H152" s="155"/>
      <c r="I152" s="155">
        <f t="shared" si="4"/>
        <v>2195056038</v>
      </c>
      <c r="J152" s="156"/>
      <c r="K152" s="155">
        <v>6836648</v>
      </c>
      <c r="L152" s="155"/>
      <c r="M152" s="155">
        <v>117570280041</v>
      </c>
      <c r="N152" s="155"/>
      <c r="O152" s="155">
        <v>-121715821710</v>
      </c>
      <c r="P152" s="155"/>
      <c r="Q152" s="155">
        <f t="shared" si="5"/>
        <v>-4145541669</v>
      </c>
    </row>
    <row r="153" spans="1:17">
      <c r="A153" s="154" t="s">
        <v>298</v>
      </c>
      <c r="C153" s="155">
        <f>VLOOKUP(A153,' سهام'!$B$11:$V$309,15,0)</f>
        <v>10605879</v>
      </c>
      <c r="D153" s="155"/>
      <c r="E153" s="155">
        <f>VLOOKUP(A153,' سهام'!$B$11:$V$309,21,0)</f>
        <v>11407281494</v>
      </c>
      <c r="F153" s="155"/>
      <c r="G153" s="155">
        <v>-10889727395</v>
      </c>
      <c r="H153" s="155"/>
      <c r="I153" s="155">
        <f t="shared" si="4"/>
        <v>517554099</v>
      </c>
      <c r="J153" s="156"/>
      <c r="K153" s="155">
        <v>10605879</v>
      </c>
      <c r="L153" s="155"/>
      <c r="M153" s="155">
        <v>11407281494</v>
      </c>
      <c r="N153" s="155"/>
      <c r="O153" s="155">
        <v>-11163965724</v>
      </c>
      <c r="P153" s="155"/>
      <c r="Q153" s="155">
        <f t="shared" si="5"/>
        <v>243315770</v>
      </c>
    </row>
    <row r="154" spans="1:17">
      <c r="A154" s="154" t="s">
        <v>130</v>
      </c>
      <c r="C154" s="155">
        <f>VLOOKUP(A154,' سهام'!$B$11:$V$309,15,0)</f>
        <v>2718834</v>
      </c>
      <c r="D154" s="155"/>
      <c r="E154" s="155">
        <f>VLOOKUP(A154,' سهام'!$B$11:$V$309,21,0)</f>
        <v>18864545430</v>
      </c>
      <c r="F154" s="155"/>
      <c r="G154" s="155">
        <v>-19891555065</v>
      </c>
      <c r="H154" s="155"/>
      <c r="I154" s="155">
        <f t="shared" si="4"/>
        <v>-1027009635</v>
      </c>
      <c r="J154" s="156"/>
      <c r="K154" s="155">
        <v>2718834</v>
      </c>
      <c r="L154" s="155"/>
      <c r="M154" s="155">
        <v>18864545430</v>
      </c>
      <c r="N154" s="155"/>
      <c r="O154" s="155">
        <v>-17837535791</v>
      </c>
      <c r="P154" s="155"/>
      <c r="Q154" s="155">
        <f t="shared" si="5"/>
        <v>1027009639</v>
      </c>
    </row>
    <row r="155" spans="1:17">
      <c r="A155" s="154" t="s">
        <v>346</v>
      </c>
      <c r="C155" s="155">
        <f>VLOOKUP(A155,' سهام'!$B$11:$V$309,15,0)</f>
        <v>1240092</v>
      </c>
      <c r="D155" s="155"/>
      <c r="E155" s="155">
        <f>VLOOKUP(A155,' سهام'!$B$11:$V$309,21,0)</f>
        <v>27329257246</v>
      </c>
      <c r="F155" s="155"/>
      <c r="G155" s="155">
        <v>-21980679511</v>
      </c>
      <c r="H155" s="155"/>
      <c r="I155" s="155">
        <f t="shared" si="4"/>
        <v>5348577735</v>
      </c>
      <c r="J155" s="156"/>
      <c r="K155" s="155">
        <v>1240092</v>
      </c>
      <c r="L155" s="155"/>
      <c r="M155" s="155">
        <v>27329257246</v>
      </c>
      <c r="N155" s="155"/>
      <c r="O155" s="155">
        <v>-24099547999</v>
      </c>
      <c r="P155" s="155"/>
      <c r="Q155" s="155">
        <f t="shared" si="5"/>
        <v>3229709247</v>
      </c>
    </row>
    <row r="156" spans="1:17">
      <c r="A156" s="154" t="s">
        <v>254</v>
      </c>
      <c r="C156" s="155">
        <f>VLOOKUP(A156,' سهام'!$B$11:$V$309,15,0)</f>
        <v>3782808</v>
      </c>
      <c r="D156" s="155"/>
      <c r="E156" s="155">
        <f>VLOOKUP(A156,' سهام'!$B$11:$V$309,21,0)</f>
        <v>19440752515</v>
      </c>
      <c r="F156" s="155"/>
      <c r="G156" s="155">
        <v>-19519718822</v>
      </c>
      <c r="H156" s="155"/>
      <c r="I156" s="155">
        <f t="shared" si="4"/>
        <v>-78966307</v>
      </c>
      <c r="J156" s="156"/>
      <c r="K156" s="155">
        <v>3782808</v>
      </c>
      <c r="L156" s="155"/>
      <c r="M156" s="155">
        <v>19440752515</v>
      </c>
      <c r="N156" s="155"/>
      <c r="O156" s="155">
        <v>-26346054071</v>
      </c>
      <c r="P156" s="155"/>
      <c r="Q156" s="155">
        <f t="shared" si="5"/>
        <v>-6905301556</v>
      </c>
    </row>
    <row r="157" spans="1:17">
      <c r="A157" s="154" t="s">
        <v>222</v>
      </c>
      <c r="C157" s="155">
        <f>VLOOKUP(A157,' سهام'!$B$11:$V$309,15,0)</f>
        <v>3935969</v>
      </c>
      <c r="D157" s="155"/>
      <c r="E157" s="155">
        <f>VLOOKUP(A157,' سهام'!$B$11:$V$309,21,0)</f>
        <v>22301534915</v>
      </c>
      <c r="F157" s="155"/>
      <c r="G157" s="155">
        <v>-18635484585</v>
      </c>
      <c r="H157" s="155"/>
      <c r="I157" s="155">
        <f t="shared" si="4"/>
        <v>3666050330</v>
      </c>
      <c r="J157" s="156"/>
      <c r="K157" s="155">
        <v>3935969</v>
      </c>
      <c r="L157" s="155"/>
      <c r="M157" s="155">
        <v>22301534915</v>
      </c>
      <c r="N157" s="155"/>
      <c r="O157" s="155">
        <v>-21943200423</v>
      </c>
      <c r="P157" s="155"/>
      <c r="Q157" s="155">
        <f t="shared" si="5"/>
        <v>358334492</v>
      </c>
    </row>
    <row r="158" spans="1:17">
      <c r="A158" s="154" t="s">
        <v>113</v>
      </c>
      <c r="C158" s="155">
        <f>VLOOKUP(A158,' سهام'!$B$11:$V$309,15,0)</f>
        <v>3741873</v>
      </c>
      <c r="D158" s="155"/>
      <c r="E158" s="155">
        <f>VLOOKUP(A158,' سهام'!$B$11:$V$309,21,0)</f>
        <v>23991477122</v>
      </c>
      <c r="F158" s="155"/>
      <c r="G158" s="155">
        <v>-23022569799</v>
      </c>
      <c r="H158" s="155"/>
      <c r="I158" s="155">
        <f t="shared" si="4"/>
        <v>968907323</v>
      </c>
      <c r="J158" s="156"/>
      <c r="K158" s="155">
        <v>3741873</v>
      </c>
      <c r="L158" s="155"/>
      <c r="M158" s="155">
        <v>23991477122</v>
      </c>
      <c r="N158" s="155"/>
      <c r="O158" s="155">
        <v>-24161515178</v>
      </c>
      <c r="P158" s="155"/>
      <c r="Q158" s="155">
        <f t="shared" si="5"/>
        <v>-170038056</v>
      </c>
    </row>
    <row r="159" spans="1:17">
      <c r="A159" s="154" t="s">
        <v>193</v>
      </c>
      <c r="C159" s="155">
        <f>VLOOKUP(A159,' سهام'!$B$11:$V$309,15,0)</f>
        <v>10111810</v>
      </c>
      <c r="D159" s="155"/>
      <c r="E159" s="155">
        <f>VLOOKUP(A159,' سهام'!$B$11:$V$309,21,0)</f>
        <v>39734151623</v>
      </c>
      <c r="F159" s="155"/>
      <c r="G159" s="155">
        <v>-36889536164</v>
      </c>
      <c r="H159" s="155"/>
      <c r="I159" s="155">
        <f t="shared" si="4"/>
        <v>2844615459</v>
      </c>
      <c r="J159" s="156"/>
      <c r="K159" s="155">
        <v>10111810</v>
      </c>
      <c r="L159" s="155"/>
      <c r="M159" s="155">
        <v>39734151623</v>
      </c>
      <c r="N159" s="155"/>
      <c r="O159" s="155">
        <v>-40992586315</v>
      </c>
      <c r="P159" s="155"/>
      <c r="Q159" s="155">
        <f t="shared" si="5"/>
        <v>-1258434692</v>
      </c>
    </row>
    <row r="160" spans="1:17">
      <c r="A160" s="154" t="s">
        <v>403</v>
      </c>
      <c r="C160" s="155">
        <f>VLOOKUP(A160,' سهام'!$B$11:$V$309,15,0)</f>
        <v>1802405</v>
      </c>
      <c r="D160" s="155"/>
      <c r="E160" s="155">
        <f>VLOOKUP(A160,' سهام'!$B$11:$V$309,21,0)</f>
        <v>5740544934</v>
      </c>
      <c r="F160" s="155"/>
      <c r="G160" s="155">
        <v>-5298022129</v>
      </c>
      <c r="H160" s="155"/>
      <c r="I160" s="155">
        <f t="shared" si="4"/>
        <v>442522805</v>
      </c>
      <c r="J160" s="156"/>
      <c r="K160" s="155">
        <v>1802405</v>
      </c>
      <c r="L160" s="155"/>
      <c r="M160" s="155">
        <v>5740544934</v>
      </c>
      <c r="N160" s="155"/>
      <c r="O160" s="155">
        <v>-5247112100</v>
      </c>
      <c r="P160" s="155"/>
      <c r="Q160" s="155">
        <f t="shared" si="5"/>
        <v>493432834</v>
      </c>
    </row>
    <row r="161" spans="1:17">
      <c r="A161" s="154" t="s">
        <v>194</v>
      </c>
      <c r="C161" s="155">
        <f>VLOOKUP(A161,' سهام'!$B$11:$V$309,15,0)</f>
        <v>814961</v>
      </c>
      <c r="D161" s="155"/>
      <c r="E161" s="155">
        <f>VLOOKUP(A161,' سهام'!$B$11:$V$309,21,0)</f>
        <v>22253776151</v>
      </c>
      <c r="F161" s="155"/>
      <c r="G161" s="155">
        <v>-22296339857</v>
      </c>
      <c r="H161" s="155"/>
      <c r="I161" s="155">
        <f t="shared" si="4"/>
        <v>-42563706</v>
      </c>
      <c r="J161" s="156"/>
      <c r="K161" s="155">
        <v>814961</v>
      </c>
      <c r="L161" s="155"/>
      <c r="M161" s="155">
        <v>22253776151</v>
      </c>
      <c r="N161" s="155"/>
      <c r="O161" s="155">
        <v>-24910943449</v>
      </c>
      <c r="P161" s="155"/>
      <c r="Q161" s="155">
        <f t="shared" si="5"/>
        <v>-2657167298</v>
      </c>
    </row>
    <row r="162" spans="1:17">
      <c r="A162" s="154" t="s">
        <v>334</v>
      </c>
      <c r="C162" s="155">
        <f>VLOOKUP(A162,' سهام'!$B$11:$V$309,15,0)</f>
        <v>1539412</v>
      </c>
      <c r="D162" s="155"/>
      <c r="E162" s="155">
        <f>VLOOKUP(A162,' سهام'!$B$11:$V$309,21,0)</f>
        <v>22341686483</v>
      </c>
      <c r="F162" s="155"/>
      <c r="G162" s="155">
        <v>-22034116715</v>
      </c>
      <c r="H162" s="155"/>
      <c r="I162" s="155">
        <f t="shared" si="4"/>
        <v>307569768</v>
      </c>
      <c r="J162" s="156"/>
      <c r="K162" s="155">
        <v>1539412</v>
      </c>
      <c r="L162" s="155"/>
      <c r="M162" s="155">
        <v>22341686483</v>
      </c>
      <c r="N162" s="155"/>
      <c r="O162" s="155">
        <v>-24759485429</v>
      </c>
      <c r="P162" s="155"/>
      <c r="Q162" s="155">
        <f t="shared" si="5"/>
        <v>-2417798946</v>
      </c>
    </row>
    <row r="163" spans="1:17">
      <c r="A163" s="154" t="s">
        <v>269</v>
      </c>
      <c r="C163" s="155">
        <f>VLOOKUP(A163,' سهام'!$B$11:$V$309,15,0)</f>
        <v>2048901</v>
      </c>
      <c r="D163" s="155"/>
      <c r="E163" s="155">
        <f>VLOOKUP(A163,' سهام'!$B$11:$V$309,21,0)</f>
        <v>109615734304</v>
      </c>
      <c r="F163" s="155"/>
      <c r="G163" s="155">
        <v>-96336384849</v>
      </c>
      <c r="H163" s="155"/>
      <c r="I163" s="155">
        <f t="shared" si="4"/>
        <v>13279349455</v>
      </c>
      <c r="J163" s="156"/>
      <c r="K163" s="155">
        <v>2048901</v>
      </c>
      <c r="L163" s="155"/>
      <c r="M163" s="155">
        <v>109615734304</v>
      </c>
      <c r="N163" s="155"/>
      <c r="O163" s="155">
        <v>-86382106761</v>
      </c>
      <c r="P163" s="155"/>
      <c r="Q163" s="155">
        <f t="shared" si="5"/>
        <v>23233627543</v>
      </c>
    </row>
    <row r="164" spans="1:17">
      <c r="A164" s="154" t="s">
        <v>299</v>
      </c>
      <c r="C164" s="155">
        <f>VLOOKUP(A164,' سهام'!$B$11:$V$309,15,0)</f>
        <v>997364</v>
      </c>
      <c r="D164" s="155"/>
      <c r="E164" s="155">
        <f>VLOOKUP(A164,' سهام'!$B$11:$V$309,21,0)</f>
        <v>22317082196</v>
      </c>
      <c r="F164" s="155"/>
      <c r="G164" s="155">
        <v>-20277059265</v>
      </c>
      <c r="H164" s="155"/>
      <c r="I164" s="155">
        <f t="shared" si="4"/>
        <v>2040022931</v>
      </c>
      <c r="J164" s="156"/>
      <c r="K164" s="155">
        <v>997364</v>
      </c>
      <c r="L164" s="155"/>
      <c r="M164" s="155">
        <v>22317082196</v>
      </c>
      <c r="N164" s="155"/>
      <c r="O164" s="155">
        <v>-23972769767</v>
      </c>
      <c r="P164" s="155"/>
      <c r="Q164" s="155">
        <f t="shared" si="5"/>
        <v>-1655687571</v>
      </c>
    </row>
    <row r="165" spans="1:17">
      <c r="A165" s="154" t="s">
        <v>331</v>
      </c>
      <c r="C165" s="155">
        <f>VLOOKUP(A165,' سهام'!$B$11:$V$309,15,0)</f>
        <v>1856776</v>
      </c>
      <c r="D165" s="155"/>
      <c r="E165" s="155">
        <f>VLOOKUP(A165,' سهام'!$B$11:$V$309,21,0)</f>
        <v>20875185751</v>
      </c>
      <c r="F165" s="155"/>
      <c r="G165" s="155">
        <v>-18888417898</v>
      </c>
      <c r="H165" s="155"/>
      <c r="I165" s="155">
        <f t="shared" si="4"/>
        <v>1986767853</v>
      </c>
      <c r="J165" s="156"/>
      <c r="K165" s="155">
        <v>1856776</v>
      </c>
      <c r="L165" s="155"/>
      <c r="M165" s="155">
        <v>20875185751</v>
      </c>
      <c r="N165" s="155"/>
      <c r="O165" s="155">
        <v>-22459923421</v>
      </c>
      <c r="P165" s="155"/>
      <c r="Q165" s="155">
        <f t="shared" si="5"/>
        <v>-1584737670</v>
      </c>
    </row>
    <row r="166" spans="1:17">
      <c r="A166" s="154" t="s">
        <v>231</v>
      </c>
      <c r="C166" s="155">
        <f>VLOOKUP(A166,' سهام'!$B$11:$V$309,15,0)</f>
        <v>849901</v>
      </c>
      <c r="D166" s="155"/>
      <c r="E166" s="155">
        <f>VLOOKUP(A166,' سهام'!$B$11:$V$309,21,0)</f>
        <v>24399097294</v>
      </c>
      <c r="F166" s="155"/>
      <c r="G166" s="155">
        <v>-22122391102</v>
      </c>
      <c r="H166" s="155"/>
      <c r="I166" s="155">
        <f t="shared" si="4"/>
        <v>2276706192</v>
      </c>
      <c r="J166" s="156"/>
      <c r="K166" s="155">
        <v>849901</v>
      </c>
      <c r="L166" s="155"/>
      <c r="M166" s="155">
        <v>24399097294</v>
      </c>
      <c r="N166" s="155"/>
      <c r="O166" s="155">
        <v>-19034337330</v>
      </c>
      <c r="P166" s="155"/>
      <c r="Q166" s="155">
        <f t="shared" si="5"/>
        <v>5364759964</v>
      </c>
    </row>
    <row r="167" spans="1:17">
      <c r="A167" s="154" t="s">
        <v>374</v>
      </c>
      <c r="C167" s="155">
        <f>VLOOKUP(A167,' سهام'!$B$11:$V$309,15,0)</f>
        <v>2014629</v>
      </c>
      <c r="D167" s="155"/>
      <c r="E167" s="155">
        <f>VLOOKUP(A167,' سهام'!$B$11:$V$309,21,0)</f>
        <v>21668585983</v>
      </c>
      <c r="F167" s="155"/>
      <c r="G167" s="155">
        <v>-19625891187</v>
      </c>
      <c r="H167" s="155"/>
      <c r="I167" s="155">
        <f t="shared" si="4"/>
        <v>2042694796</v>
      </c>
      <c r="J167" s="156"/>
      <c r="K167" s="155">
        <v>2014629</v>
      </c>
      <c r="L167" s="155"/>
      <c r="M167" s="155">
        <v>21668585983</v>
      </c>
      <c r="N167" s="155"/>
      <c r="O167" s="155">
        <v>-22401239059</v>
      </c>
      <c r="P167" s="155"/>
      <c r="Q167" s="155">
        <f t="shared" si="5"/>
        <v>-732653076</v>
      </c>
    </row>
    <row r="168" spans="1:17">
      <c r="A168" s="154" t="s">
        <v>116</v>
      </c>
      <c r="C168" s="155">
        <f>VLOOKUP(A168,' سهام'!$B$11:$V$309,15,0)</f>
        <v>9028298</v>
      </c>
      <c r="D168" s="155"/>
      <c r="E168" s="155">
        <f>VLOOKUP(A168,' سهام'!$B$11:$V$309,21,0)</f>
        <v>51962816042</v>
      </c>
      <c r="F168" s="155"/>
      <c r="G168" s="155">
        <v>-48017183497</v>
      </c>
      <c r="H168" s="155"/>
      <c r="I168" s="155">
        <f t="shared" si="4"/>
        <v>3945632545</v>
      </c>
      <c r="J168" s="156"/>
      <c r="K168" s="155">
        <v>9028298</v>
      </c>
      <c r="L168" s="155"/>
      <c r="M168" s="155">
        <v>51962816042</v>
      </c>
      <c r="N168" s="155"/>
      <c r="O168" s="155">
        <v>-47924255208</v>
      </c>
      <c r="P168" s="155"/>
      <c r="Q168" s="155">
        <f t="shared" si="5"/>
        <v>4038560834</v>
      </c>
    </row>
    <row r="169" spans="1:17">
      <c r="A169" s="154" t="s">
        <v>162</v>
      </c>
      <c r="C169" s="155">
        <f>VLOOKUP(A169,' سهام'!$B$11:$V$309,15,0)</f>
        <v>16915515</v>
      </c>
      <c r="D169" s="155"/>
      <c r="E169" s="155">
        <f>VLOOKUP(A169,' سهام'!$B$11:$V$309,21,0)</f>
        <v>44895696724</v>
      </c>
      <c r="F169" s="155"/>
      <c r="G169" s="155">
        <v>-37273898114</v>
      </c>
      <c r="H169" s="155"/>
      <c r="I169" s="155">
        <f t="shared" si="4"/>
        <v>7621798610</v>
      </c>
      <c r="J169" s="156"/>
      <c r="K169" s="155">
        <v>16915515</v>
      </c>
      <c r="L169" s="155"/>
      <c r="M169" s="155">
        <v>44895696724</v>
      </c>
      <c r="N169" s="155"/>
      <c r="O169" s="155">
        <v>-40604038845</v>
      </c>
      <c r="P169" s="155"/>
      <c r="Q169" s="155">
        <f t="shared" si="5"/>
        <v>4291657879</v>
      </c>
    </row>
    <row r="170" spans="1:17">
      <c r="A170" s="154" t="s">
        <v>300</v>
      </c>
      <c r="C170" s="155">
        <f>VLOOKUP(A170,' سهام'!$B$11:$V$309,15,0)</f>
        <v>831654</v>
      </c>
      <c r="D170" s="155"/>
      <c r="E170" s="155">
        <f>VLOOKUP(A170,' سهام'!$B$11:$V$309,21,0)</f>
        <v>28901629832</v>
      </c>
      <c r="F170" s="155"/>
      <c r="G170" s="155">
        <v>-24553158067</v>
      </c>
      <c r="H170" s="155"/>
      <c r="I170" s="155">
        <f t="shared" si="4"/>
        <v>4348471765</v>
      </c>
      <c r="J170" s="156"/>
      <c r="K170" s="155">
        <v>831654</v>
      </c>
      <c r="L170" s="155"/>
      <c r="M170" s="155">
        <v>28901629832</v>
      </c>
      <c r="N170" s="155"/>
      <c r="O170" s="155">
        <v>-23296565467</v>
      </c>
      <c r="P170" s="155"/>
      <c r="Q170" s="155">
        <f t="shared" si="5"/>
        <v>5605064365</v>
      </c>
    </row>
    <row r="171" spans="1:17">
      <c r="A171" s="154" t="s">
        <v>281</v>
      </c>
      <c r="C171" s="155">
        <f>VLOOKUP(A171,' سهام'!$B$11:$V$309,15,0)</f>
        <v>1991099</v>
      </c>
      <c r="D171" s="155"/>
      <c r="E171" s="155">
        <f>VLOOKUP(A171,' سهام'!$B$11:$V$309,21,0)</f>
        <v>72777094607</v>
      </c>
      <c r="F171" s="155"/>
      <c r="G171" s="155">
        <v>-75966678419</v>
      </c>
      <c r="H171" s="155"/>
      <c r="I171" s="155">
        <f t="shared" si="4"/>
        <v>-3189583812</v>
      </c>
      <c r="J171" s="156"/>
      <c r="K171" s="155">
        <v>1991099</v>
      </c>
      <c r="L171" s="155"/>
      <c r="M171" s="155">
        <v>72777094607</v>
      </c>
      <c r="N171" s="155"/>
      <c r="O171" s="155">
        <v>-74934479245</v>
      </c>
      <c r="P171" s="155"/>
      <c r="Q171" s="155">
        <f t="shared" si="5"/>
        <v>-2157384638</v>
      </c>
    </row>
    <row r="172" spans="1:17">
      <c r="A172" s="154" t="s">
        <v>270</v>
      </c>
      <c r="C172" s="155">
        <f>VLOOKUP(A172,' سهام'!$B$11:$V$309,15,0)</f>
        <v>809547</v>
      </c>
      <c r="D172" s="155"/>
      <c r="E172" s="155">
        <f>VLOOKUP(A172,' سهام'!$B$11:$V$309,21,0)</f>
        <v>34080323777</v>
      </c>
      <c r="F172" s="155"/>
      <c r="G172" s="155">
        <v>-31550700903</v>
      </c>
      <c r="H172" s="155"/>
      <c r="I172" s="155">
        <f t="shared" si="4"/>
        <v>2529622874</v>
      </c>
      <c r="J172" s="156"/>
      <c r="K172" s="155">
        <v>809547</v>
      </c>
      <c r="L172" s="155"/>
      <c r="M172" s="155">
        <v>34080323777</v>
      </c>
      <c r="N172" s="155"/>
      <c r="O172" s="155">
        <v>-32571523156</v>
      </c>
      <c r="P172" s="155"/>
      <c r="Q172" s="155">
        <f t="shared" si="5"/>
        <v>1508800621</v>
      </c>
    </row>
    <row r="173" spans="1:17">
      <c r="A173" s="154" t="s">
        <v>244</v>
      </c>
      <c r="C173" s="155">
        <f>VLOOKUP(A173,' سهام'!$B$11:$V$309,15,0)</f>
        <v>2255300</v>
      </c>
      <c r="D173" s="155"/>
      <c r="E173" s="155">
        <f>VLOOKUP(A173,' سهام'!$B$11:$V$309,21,0)</f>
        <v>15467310703</v>
      </c>
      <c r="F173" s="155"/>
      <c r="G173" s="155">
        <v>-15941374662</v>
      </c>
      <c r="H173" s="155"/>
      <c r="I173" s="155">
        <f t="shared" si="4"/>
        <v>-474063959</v>
      </c>
      <c r="J173" s="156"/>
      <c r="K173" s="155">
        <v>2255300</v>
      </c>
      <c r="L173" s="155"/>
      <c r="M173" s="155">
        <v>15467310703</v>
      </c>
      <c r="N173" s="155"/>
      <c r="O173" s="155">
        <v>-15300742558</v>
      </c>
      <c r="P173" s="155"/>
      <c r="Q173" s="155">
        <f t="shared" si="5"/>
        <v>166568145</v>
      </c>
    </row>
    <row r="174" spans="1:17">
      <c r="A174" s="154" t="s">
        <v>245</v>
      </c>
      <c r="C174" s="155">
        <f>VLOOKUP(A174,' سهام'!$B$11:$V$309,15,0)</f>
        <v>1768811</v>
      </c>
      <c r="D174" s="155"/>
      <c r="E174" s="155">
        <f>VLOOKUP(A174,' سهام'!$B$11:$V$309,21,0)</f>
        <v>29697460248</v>
      </c>
      <c r="F174" s="155"/>
      <c r="G174" s="155">
        <v>-25381053673</v>
      </c>
      <c r="H174" s="155"/>
      <c r="I174" s="155">
        <f t="shared" si="4"/>
        <v>4316406575</v>
      </c>
      <c r="J174" s="156"/>
      <c r="K174" s="155">
        <v>1768811</v>
      </c>
      <c r="L174" s="155"/>
      <c r="M174" s="155">
        <v>29697460248</v>
      </c>
      <c r="N174" s="155"/>
      <c r="O174" s="155">
        <v>-26145721370</v>
      </c>
      <c r="P174" s="155"/>
      <c r="Q174" s="155">
        <f t="shared" si="5"/>
        <v>3551738878</v>
      </c>
    </row>
    <row r="175" spans="1:17">
      <c r="A175" s="154" t="s">
        <v>91</v>
      </c>
      <c r="C175" s="155">
        <f>VLOOKUP(A175,' سهام'!$B$11:$V$309,15,0)</f>
        <v>853157</v>
      </c>
      <c r="D175" s="155"/>
      <c r="E175" s="155">
        <f>VLOOKUP(A175,' سهام'!$B$11:$V$309,21,0)</f>
        <v>38647038225</v>
      </c>
      <c r="F175" s="155"/>
      <c r="G175" s="155">
        <v>-37230743430</v>
      </c>
      <c r="H175" s="155"/>
      <c r="I175" s="155">
        <f t="shared" si="4"/>
        <v>1416294795</v>
      </c>
      <c r="J175" s="156"/>
      <c r="K175" s="155">
        <v>853157</v>
      </c>
      <c r="L175" s="155"/>
      <c r="M175" s="155">
        <v>38647038225</v>
      </c>
      <c r="N175" s="155"/>
      <c r="O175" s="155">
        <v>-25807096185</v>
      </c>
      <c r="P175" s="155"/>
      <c r="Q175" s="155">
        <f t="shared" si="5"/>
        <v>12839942040</v>
      </c>
    </row>
    <row r="176" spans="1:17">
      <c r="A176" s="154" t="s">
        <v>362</v>
      </c>
      <c r="C176" s="155">
        <f>VLOOKUP(A176,' سهام'!$B$11:$V$309,15,0)</f>
        <v>7174</v>
      </c>
      <c r="D176" s="155"/>
      <c r="E176" s="155">
        <f>VLOOKUP(A176,' سهام'!$B$11:$V$309,21,0)</f>
        <v>296591383</v>
      </c>
      <c r="F176" s="155"/>
      <c r="G176" s="155">
        <v>-280260669</v>
      </c>
      <c r="H176" s="155"/>
      <c r="I176" s="155">
        <f t="shared" si="4"/>
        <v>16330714</v>
      </c>
      <c r="J176" s="156"/>
      <c r="K176" s="155">
        <v>7174</v>
      </c>
      <c r="L176" s="155"/>
      <c r="M176" s="155">
        <v>296591383</v>
      </c>
      <c r="N176" s="155"/>
      <c r="O176" s="155">
        <v>-238685106</v>
      </c>
      <c r="P176" s="155"/>
      <c r="Q176" s="155">
        <f t="shared" si="5"/>
        <v>57906277</v>
      </c>
    </row>
    <row r="177" spans="1:17">
      <c r="A177" s="154" t="s">
        <v>320</v>
      </c>
      <c r="C177" s="155">
        <f>VLOOKUP(A177,' سهام'!$B$11:$V$309,15,0)</f>
        <v>925353</v>
      </c>
      <c r="D177" s="155"/>
      <c r="E177" s="155">
        <f>VLOOKUP(A177,' سهام'!$B$11:$V$309,21,0)</f>
        <v>19782462765</v>
      </c>
      <c r="F177" s="155"/>
      <c r="G177" s="155">
        <v>-19426034592</v>
      </c>
      <c r="H177" s="155"/>
      <c r="I177" s="155">
        <f t="shared" si="4"/>
        <v>356428173</v>
      </c>
      <c r="J177" s="156"/>
      <c r="K177" s="155">
        <v>925353</v>
      </c>
      <c r="L177" s="155"/>
      <c r="M177" s="155">
        <v>19782462765</v>
      </c>
      <c r="N177" s="155"/>
      <c r="O177" s="155">
        <v>-18914369284</v>
      </c>
      <c r="P177" s="155"/>
      <c r="Q177" s="155">
        <f t="shared" si="5"/>
        <v>868093481</v>
      </c>
    </row>
    <row r="178" spans="1:17">
      <c r="A178" s="154" t="s">
        <v>93</v>
      </c>
      <c r="C178" s="155">
        <f>VLOOKUP(A178,' سهام'!$B$11:$V$309,15,0)</f>
        <v>2675747</v>
      </c>
      <c r="D178" s="155"/>
      <c r="E178" s="155">
        <f>VLOOKUP(A178,' سهام'!$B$11:$V$309,21,0)</f>
        <v>93625885953</v>
      </c>
      <c r="F178" s="155"/>
      <c r="G178" s="155">
        <v>-91232042278</v>
      </c>
      <c r="H178" s="155"/>
      <c r="I178" s="155">
        <f t="shared" si="4"/>
        <v>2393843675</v>
      </c>
      <c r="J178" s="156"/>
      <c r="K178" s="155">
        <v>2675747</v>
      </c>
      <c r="L178" s="155"/>
      <c r="M178" s="155">
        <v>93625885953</v>
      </c>
      <c r="N178" s="155"/>
      <c r="O178" s="155">
        <v>-91976793643</v>
      </c>
      <c r="P178" s="155"/>
      <c r="Q178" s="155">
        <f t="shared" si="5"/>
        <v>1649092310</v>
      </c>
    </row>
    <row r="179" spans="1:17">
      <c r="A179" s="154" t="s">
        <v>301</v>
      </c>
      <c r="C179" s="155">
        <f>VLOOKUP(A179,' سهام'!$B$11:$V$309,15,0)</f>
        <v>2612875</v>
      </c>
      <c r="D179" s="155"/>
      <c r="E179" s="155">
        <f>VLOOKUP(A179,' سهام'!$B$11:$V$309,21,0)</f>
        <v>19869562217</v>
      </c>
      <c r="F179" s="155"/>
      <c r="G179" s="155">
        <v>-18804657574</v>
      </c>
      <c r="H179" s="155"/>
      <c r="I179" s="155">
        <f t="shared" si="4"/>
        <v>1064904643</v>
      </c>
      <c r="J179" s="156"/>
      <c r="K179" s="155">
        <v>2612875</v>
      </c>
      <c r="L179" s="155"/>
      <c r="M179" s="155">
        <v>19869562217</v>
      </c>
      <c r="N179" s="155"/>
      <c r="O179" s="155">
        <v>-20648760733</v>
      </c>
      <c r="P179" s="155"/>
      <c r="Q179" s="155">
        <f t="shared" si="5"/>
        <v>-779198516</v>
      </c>
    </row>
    <row r="180" spans="1:17">
      <c r="A180" s="154" t="s">
        <v>152</v>
      </c>
      <c r="C180" s="155">
        <f>VLOOKUP(A180,' سهام'!$B$11:$V$309,15,0)</f>
        <v>2817404</v>
      </c>
      <c r="D180" s="155"/>
      <c r="E180" s="155">
        <f>VLOOKUP(A180,' سهام'!$B$11:$V$309,21,0)</f>
        <v>74413016659</v>
      </c>
      <c r="F180" s="155"/>
      <c r="G180" s="155">
        <v>-70296075202</v>
      </c>
      <c r="H180" s="155"/>
      <c r="I180" s="155">
        <f t="shared" si="4"/>
        <v>4116941457</v>
      </c>
      <c r="J180" s="156"/>
      <c r="K180" s="155">
        <v>2817404</v>
      </c>
      <c r="L180" s="155"/>
      <c r="M180" s="155">
        <v>74413016659</v>
      </c>
      <c r="N180" s="155"/>
      <c r="O180" s="155">
        <v>-61810134652</v>
      </c>
      <c r="P180" s="155"/>
      <c r="Q180" s="155">
        <f t="shared" si="5"/>
        <v>12602882007</v>
      </c>
    </row>
    <row r="181" spans="1:17">
      <c r="A181" s="154" t="s">
        <v>154</v>
      </c>
      <c r="C181" s="155">
        <f>VLOOKUP(A181,' سهام'!$B$11:$V$309,15,0)</f>
        <v>384516</v>
      </c>
      <c r="D181" s="155"/>
      <c r="E181" s="155">
        <f>VLOOKUP(A181,' سهام'!$B$11:$V$309,21,0)</f>
        <v>23881613554</v>
      </c>
      <c r="F181" s="155"/>
      <c r="G181" s="155">
        <v>-22217754391</v>
      </c>
      <c r="H181" s="155"/>
      <c r="I181" s="155">
        <f t="shared" si="4"/>
        <v>1663859163</v>
      </c>
      <c r="J181" s="156"/>
      <c r="K181" s="155">
        <v>384516</v>
      </c>
      <c r="L181" s="155"/>
      <c r="M181" s="155">
        <v>23881613554</v>
      </c>
      <c r="N181" s="155"/>
      <c r="O181" s="155">
        <v>-20800854825</v>
      </c>
      <c r="P181" s="155"/>
      <c r="Q181" s="155">
        <f t="shared" si="5"/>
        <v>3080758729</v>
      </c>
    </row>
    <row r="182" spans="1:17">
      <c r="A182" s="154" t="s">
        <v>223</v>
      </c>
      <c r="C182" s="155">
        <f>VLOOKUP(A182,' سهام'!$B$11:$V$309,15,0)</f>
        <v>25084230</v>
      </c>
      <c r="D182" s="155"/>
      <c r="E182" s="155">
        <f>VLOOKUP(A182,' سهام'!$B$11:$V$309,21,0)</f>
        <v>36828963737</v>
      </c>
      <c r="F182" s="155"/>
      <c r="G182" s="155">
        <v>-33653006332</v>
      </c>
      <c r="H182" s="155"/>
      <c r="I182" s="155">
        <f t="shared" si="4"/>
        <v>3175957405</v>
      </c>
      <c r="J182" s="156"/>
      <c r="K182" s="155">
        <v>25084230</v>
      </c>
      <c r="L182" s="155"/>
      <c r="M182" s="155">
        <v>36828963737</v>
      </c>
      <c r="N182" s="155"/>
      <c r="O182" s="155">
        <v>-32565709916</v>
      </c>
      <c r="P182" s="155"/>
      <c r="Q182" s="155">
        <f t="shared" si="5"/>
        <v>4263253821</v>
      </c>
    </row>
    <row r="183" spans="1:17">
      <c r="A183" s="154" t="s">
        <v>246</v>
      </c>
      <c r="C183" s="155">
        <f>VLOOKUP(A183,' سهام'!$B$11:$V$309,15,0)</f>
        <v>1447187</v>
      </c>
      <c r="D183" s="155"/>
      <c r="E183" s="155">
        <f>VLOOKUP(A183,' سهام'!$B$11:$V$309,21,0)</f>
        <v>24067380453</v>
      </c>
      <c r="F183" s="155"/>
      <c r="G183" s="155">
        <v>-22291771135</v>
      </c>
      <c r="H183" s="155"/>
      <c r="I183" s="155">
        <f t="shared" si="4"/>
        <v>1775609318</v>
      </c>
      <c r="J183" s="156"/>
      <c r="K183" s="155">
        <v>1447187</v>
      </c>
      <c r="L183" s="155"/>
      <c r="M183" s="155">
        <v>24067380453</v>
      </c>
      <c r="N183" s="155"/>
      <c r="O183" s="155">
        <v>-22051596235</v>
      </c>
      <c r="P183" s="155"/>
      <c r="Q183" s="155">
        <f t="shared" si="5"/>
        <v>2015784218</v>
      </c>
    </row>
    <row r="184" spans="1:17">
      <c r="A184" s="154" t="s">
        <v>224</v>
      </c>
      <c r="C184" s="155">
        <f>VLOOKUP(A184,' سهام'!$B$11:$V$309,15,0)</f>
        <v>3558894</v>
      </c>
      <c r="D184" s="155"/>
      <c r="E184" s="155">
        <f>VLOOKUP(A184,' سهام'!$B$11:$V$309,21,0)</f>
        <v>44327613819</v>
      </c>
      <c r="F184" s="155"/>
      <c r="G184" s="155">
        <v>-41403845535</v>
      </c>
      <c r="H184" s="155"/>
      <c r="I184" s="155">
        <f t="shared" si="4"/>
        <v>2923768284</v>
      </c>
      <c r="J184" s="156"/>
      <c r="K184" s="155">
        <v>3558894</v>
      </c>
      <c r="L184" s="155"/>
      <c r="M184" s="155">
        <v>44327613819</v>
      </c>
      <c r="N184" s="155"/>
      <c r="O184" s="155">
        <v>-42891415826</v>
      </c>
      <c r="P184" s="155"/>
      <c r="Q184" s="155">
        <f t="shared" si="5"/>
        <v>1436197993</v>
      </c>
    </row>
    <row r="185" spans="1:17">
      <c r="A185" s="154" t="s">
        <v>178</v>
      </c>
      <c r="C185" s="155">
        <f>VLOOKUP(A185,' سهام'!$B$11:$V$309,15,0)</f>
        <v>6144551</v>
      </c>
      <c r="D185" s="155"/>
      <c r="E185" s="155">
        <f>VLOOKUP(A185,' سهام'!$B$11:$V$309,21,0)</f>
        <v>25482538127</v>
      </c>
      <c r="F185" s="155"/>
      <c r="G185" s="155">
        <v>-23210365506</v>
      </c>
      <c r="H185" s="155"/>
      <c r="I185" s="155">
        <f t="shared" si="4"/>
        <v>2272172621</v>
      </c>
      <c r="J185" s="156"/>
      <c r="K185" s="155">
        <v>6144551</v>
      </c>
      <c r="L185" s="155"/>
      <c r="M185" s="155">
        <v>25482538127</v>
      </c>
      <c r="N185" s="155"/>
      <c r="O185" s="155">
        <v>-23185933541</v>
      </c>
      <c r="P185" s="155"/>
      <c r="Q185" s="155">
        <f t="shared" si="5"/>
        <v>2296604586</v>
      </c>
    </row>
    <row r="186" spans="1:17">
      <c r="A186" s="154" t="s">
        <v>225</v>
      </c>
      <c r="C186" s="155">
        <f>VLOOKUP(A186,' سهام'!$B$11:$V$309,15,0)</f>
        <v>10572262</v>
      </c>
      <c r="D186" s="155"/>
      <c r="E186" s="155">
        <f>VLOOKUP(A186,' سهام'!$B$11:$V$309,21,0)</f>
        <v>22384930501</v>
      </c>
      <c r="F186" s="155"/>
      <c r="G186" s="155">
        <v>-20579350639</v>
      </c>
      <c r="H186" s="155"/>
      <c r="I186" s="155">
        <f t="shared" si="4"/>
        <v>1805579862</v>
      </c>
      <c r="J186" s="156"/>
      <c r="K186" s="155">
        <v>10572262</v>
      </c>
      <c r="L186" s="155"/>
      <c r="M186" s="155">
        <v>22384930501</v>
      </c>
      <c r="N186" s="155"/>
      <c r="O186" s="155">
        <v>-23604514771</v>
      </c>
      <c r="P186" s="155"/>
      <c r="Q186" s="155">
        <f t="shared" si="5"/>
        <v>-1219584270</v>
      </c>
    </row>
    <row r="187" spans="1:17">
      <c r="A187" s="154" t="s">
        <v>188</v>
      </c>
      <c r="C187" s="155">
        <f>VLOOKUP(A187,' سهام'!$B$11:$V$309,15,0)</f>
        <v>21996614</v>
      </c>
      <c r="D187" s="155"/>
      <c r="E187" s="155">
        <f>VLOOKUP(A187,' سهام'!$B$11:$V$309,21,0)</f>
        <v>23571261414</v>
      </c>
      <c r="F187" s="155"/>
      <c r="G187" s="155">
        <v>-21640752915</v>
      </c>
      <c r="H187" s="155"/>
      <c r="I187" s="155">
        <f t="shared" si="4"/>
        <v>1930508499</v>
      </c>
      <c r="J187" s="156"/>
      <c r="K187" s="155">
        <v>21996614</v>
      </c>
      <c r="L187" s="155"/>
      <c r="M187" s="155">
        <v>23571261414</v>
      </c>
      <c r="N187" s="155"/>
      <c r="O187" s="155">
        <v>-23746187287</v>
      </c>
      <c r="P187" s="155"/>
      <c r="Q187" s="155">
        <f t="shared" si="5"/>
        <v>-174925873</v>
      </c>
    </row>
    <row r="188" spans="1:17">
      <c r="A188" s="154" t="s">
        <v>180</v>
      </c>
      <c r="C188" s="155">
        <f>VLOOKUP(A188,' سهام'!$B$11:$V$309,15,0)</f>
        <v>9330466</v>
      </c>
      <c r="D188" s="155"/>
      <c r="E188" s="155">
        <f>VLOOKUP(A188,' سهام'!$B$11:$V$309,21,0)</f>
        <v>23103899773</v>
      </c>
      <c r="F188" s="155"/>
      <c r="G188" s="155">
        <v>-21078145211</v>
      </c>
      <c r="H188" s="155"/>
      <c r="I188" s="155">
        <f t="shared" si="4"/>
        <v>2025754562</v>
      </c>
      <c r="J188" s="156"/>
      <c r="K188" s="155">
        <v>9330466</v>
      </c>
      <c r="L188" s="155"/>
      <c r="M188" s="155">
        <v>23103899773</v>
      </c>
      <c r="N188" s="155"/>
      <c r="O188" s="155">
        <v>-23085349874</v>
      </c>
      <c r="P188" s="155"/>
      <c r="Q188" s="155">
        <f t="shared" si="5"/>
        <v>18549899</v>
      </c>
    </row>
    <row r="189" spans="1:17">
      <c r="A189" s="154" t="s">
        <v>161</v>
      </c>
      <c r="C189" s="155">
        <f>VLOOKUP(A189,' سهام'!$B$11:$V$309,15,0)</f>
        <v>827604</v>
      </c>
      <c r="D189" s="155"/>
      <c r="E189" s="155">
        <f>VLOOKUP(A189,' سهام'!$B$11:$V$309,21,0)</f>
        <v>17885057903</v>
      </c>
      <c r="F189" s="155"/>
      <c r="G189" s="155">
        <v>-16034030299</v>
      </c>
      <c r="H189" s="155"/>
      <c r="I189" s="155">
        <f t="shared" si="4"/>
        <v>1851027604</v>
      </c>
      <c r="J189" s="156"/>
      <c r="K189" s="155">
        <v>827604</v>
      </c>
      <c r="L189" s="155"/>
      <c r="M189" s="155">
        <v>17885057903</v>
      </c>
      <c r="N189" s="155"/>
      <c r="O189" s="155">
        <v>-18436253339</v>
      </c>
      <c r="P189" s="155"/>
      <c r="Q189" s="155">
        <f t="shared" si="5"/>
        <v>-551195436</v>
      </c>
    </row>
    <row r="190" spans="1:17">
      <c r="A190" s="154" t="s">
        <v>434</v>
      </c>
      <c r="C190" s="155">
        <f>VLOOKUP(A190,' سهام'!$B$11:$V$309,15,0)</f>
        <v>3162091</v>
      </c>
      <c r="D190" s="155"/>
      <c r="E190" s="155">
        <f>VLOOKUP(A190,' سهام'!$B$11:$V$309,21,0)</f>
        <v>10498543709</v>
      </c>
      <c r="F190" s="155"/>
      <c r="G190" s="155">
        <v>-10128897132</v>
      </c>
      <c r="H190" s="155"/>
      <c r="I190" s="155">
        <f t="shared" si="4"/>
        <v>369646577</v>
      </c>
      <c r="J190" s="156"/>
      <c r="K190" s="155">
        <v>3162091</v>
      </c>
      <c r="L190" s="155"/>
      <c r="M190" s="155">
        <v>10498543709</v>
      </c>
      <c r="N190" s="155"/>
      <c r="O190" s="155">
        <v>-10128897132</v>
      </c>
      <c r="P190" s="155"/>
      <c r="Q190" s="155">
        <f t="shared" si="5"/>
        <v>369646577</v>
      </c>
    </row>
    <row r="191" spans="1:17">
      <c r="A191" s="154" t="s">
        <v>439</v>
      </c>
      <c r="C191" s="155">
        <f>VLOOKUP(A191,' سهام'!$B$11:$V$309,15,0)</f>
        <v>19280654</v>
      </c>
      <c r="D191" s="155"/>
      <c r="E191" s="155">
        <f>VLOOKUP(A191,' سهام'!$B$11:$V$309,21,0)</f>
        <v>27982263802</v>
      </c>
      <c r="F191" s="155"/>
      <c r="G191" s="155">
        <v>-27038664236</v>
      </c>
      <c r="H191" s="155"/>
      <c r="I191" s="155">
        <f t="shared" si="4"/>
        <v>943599566</v>
      </c>
      <c r="J191" s="156"/>
      <c r="K191" s="155">
        <v>19280654</v>
      </c>
      <c r="L191" s="155"/>
      <c r="M191" s="155">
        <v>27982263802</v>
      </c>
      <c r="N191" s="155"/>
      <c r="O191" s="155">
        <v>-27038664236</v>
      </c>
      <c r="P191" s="155"/>
      <c r="Q191" s="155">
        <f t="shared" si="5"/>
        <v>943599566</v>
      </c>
    </row>
    <row r="192" spans="1:17">
      <c r="A192" s="154" t="s">
        <v>255</v>
      </c>
      <c r="C192" s="155">
        <f>VLOOKUP(A192,' سهام'!$B$11:$V$309,15,0)</f>
        <v>5727431</v>
      </c>
      <c r="D192" s="155"/>
      <c r="E192" s="155">
        <f>VLOOKUP(A192,' سهام'!$B$11:$V$309,21,0)</f>
        <v>20712417438</v>
      </c>
      <c r="F192" s="155"/>
      <c r="G192" s="155">
        <v>-19742247877</v>
      </c>
      <c r="H192" s="155"/>
      <c r="I192" s="155">
        <f t="shared" si="4"/>
        <v>970169561</v>
      </c>
      <c r="J192" s="156"/>
      <c r="K192" s="155">
        <v>5727431</v>
      </c>
      <c r="L192" s="155"/>
      <c r="M192" s="155">
        <v>20712417438</v>
      </c>
      <c r="N192" s="155"/>
      <c r="O192" s="155">
        <v>-20640622642</v>
      </c>
      <c r="P192" s="155"/>
      <c r="Q192" s="155">
        <f t="shared" si="5"/>
        <v>71794796</v>
      </c>
    </row>
    <row r="193" spans="1:17">
      <c r="A193" s="154" t="s">
        <v>136</v>
      </c>
      <c r="C193" s="155">
        <f>VLOOKUP(A193,' سهام'!$B$11:$V$309,15,0)</f>
        <v>2634934</v>
      </c>
      <c r="D193" s="155"/>
      <c r="E193" s="155">
        <f>VLOOKUP(A193,' سهام'!$B$11:$V$309,21,0)</f>
        <v>48613394010</v>
      </c>
      <c r="F193" s="155"/>
      <c r="G193" s="155">
        <v>-44098565779</v>
      </c>
      <c r="H193" s="155"/>
      <c r="I193" s="155">
        <f t="shared" si="4"/>
        <v>4514828231</v>
      </c>
      <c r="J193" s="156"/>
      <c r="K193" s="155">
        <v>2634934</v>
      </c>
      <c r="L193" s="155"/>
      <c r="M193" s="155">
        <v>48613394010</v>
      </c>
      <c r="N193" s="155"/>
      <c r="O193" s="155">
        <v>-45146856498</v>
      </c>
      <c r="P193" s="155"/>
      <c r="Q193" s="155">
        <f t="shared" si="5"/>
        <v>3466537512</v>
      </c>
    </row>
    <row r="194" spans="1:17">
      <c r="A194" s="154" t="s">
        <v>120</v>
      </c>
      <c r="C194" s="155">
        <f>VLOOKUP(A194,' سهام'!$B$11:$V$309,15,0)</f>
        <v>6051131</v>
      </c>
      <c r="D194" s="155"/>
      <c r="E194" s="155">
        <f>VLOOKUP(A194,' سهام'!$B$11:$V$309,21,0)</f>
        <v>29095168193</v>
      </c>
      <c r="F194" s="155"/>
      <c r="G194" s="155">
        <v>-21701681169</v>
      </c>
      <c r="H194" s="155"/>
      <c r="I194" s="155">
        <f t="shared" si="4"/>
        <v>7393487024</v>
      </c>
      <c r="J194" s="156"/>
      <c r="K194" s="155">
        <v>6051131</v>
      </c>
      <c r="L194" s="155"/>
      <c r="M194" s="155">
        <v>29095168193</v>
      </c>
      <c r="N194" s="155"/>
      <c r="O194" s="155">
        <v>-24186824748</v>
      </c>
      <c r="P194" s="155"/>
      <c r="Q194" s="155">
        <f t="shared" si="5"/>
        <v>4908343445</v>
      </c>
    </row>
    <row r="195" spans="1:17">
      <c r="A195" s="154" t="s">
        <v>323</v>
      </c>
      <c r="C195" s="155">
        <f>VLOOKUP(A195,' سهام'!$B$11:$V$309,15,0)</f>
        <v>10757763</v>
      </c>
      <c r="D195" s="155"/>
      <c r="E195" s="155">
        <f>VLOOKUP(A195,' سهام'!$B$11:$V$309,21,0)</f>
        <v>38572371800</v>
      </c>
      <c r="F195" s="155"/>
      <c r="G195" s="155">
        <v>-40600694520</v>
      </c>
      <c r="H195" s="155"/>
      <c r="I195" s="155">
        <f t="shared" si="4"/>
        <v>-2028322720</v>
      </c>
      <c r="J195" s="156"/>
      <c r="K195" s="155">
        <v>10757763</v>
      </c>
      <c r="L195" s="155"/>
      <c r="M195" s="155">
        <v>38572371800</v>
      </c>
      <c r="N195" s="155"/>
      <c r="O195" s="155">
        <v>-39962559859</v>
      </c>
      <c r="P195" s="155"/>
      <c r="Q195" s="155">
        <f t="shared" si="5"/>
        <v>-1390188059</v>
      </c>
    </row>
    <row r="196" spans="1:17">
      <c r="A196" s="154" t="s">
        <v>256</v>
      </c>
      <c r="C196" s="155">
        <f>VLOOKUP(A196,' سهام'!$B$11:$V$309,15,0)</f>
        <v>10451838</v>
      </c>
      <c r="D196" s="155"/>
      <c r="E196" s="155">
        <f>VLOOKUP(A196,' سهام'!$B$11:$V$309,21,0)</f>
        <v>47096281476</v>
      </c>
      <c r="F196" s="155"/>
      <c r="G196" s="155">
        <v>-39907307222</v>
      </c>
      <c r="H196" s="155"/>
      <c r="I196" s="155">
        <f t="shared" si="4"/>
        <v>7188974254</v>
      </c>
      <c r="J196" s="156"/>
      <c r="K196" s="155">
        <v>10451838</v>
      </c>
      <c r="L196" s="155"/>
      <c r="M196" s="155">
        <v>47096281476</v>
      </c>
      <c r="N196" s="155"/>
      <c r="O196" s="155">
        <v>-39584564842</v>
      </c>
      <c r="P196" s="155"/>
      <c r="Q196" s="155">
        <f t="shared" si="5"/>
        <v>7511716634</v>
      </c>
    </row>
    <row r="197" spans="1:17">
      <c r="A197" s="154" t="s">
        <v>172</v>
      </c>
      <c r="C197" s="155">
        <f>VLOOKUP(A197,' سهام'!$B$11:$V$309,15,0)</f>
        <v>3461091</v>
      </c>
      <c r="D197" s="155"/>
      <c r="E197" s="155">
        <f>VLOOKUP(A197,' سهام'!$B$11:$V$309,21,0)</f>
        <v>28934584050</v>
      </c>
      <c r="F197" s="155"/>
      <c r="G197" s="155">
        <v>-27489087237</v>
      </c>
      <c r="H197" s="155"/>
      <c r="I197" s="155">
        <f t="shared" si="4"/>
        <v>1445496813</v>
      </c>
      <c r="J197" s="156"/>
      <c r="K197" s="155">
        <v>3461091</v>
      </c>
      <c r="L197" s="155"/>
      <c r="M197" s="155">
        <v>28934584050</v>
      </c>
      <c r="N197" s="155"/>
      <c r="O197" s="155">
        <v>-25494086542</v>
      </c>
      <c r="P197" s="155"/>
      <c r="Q197" s="155">
        <f t="shared" si="5"/>
        <v>3440497508</v>
      </c>
    </row>
    <row r="198" spans="1:17">
      <c r="A198" s="154" t="s">
        <v>105</v>
      </c>
      <c r="C198" s="155">
        <f>VLOOKUP(A198,' سهام'!$B$11:$V$309,15,0)</f>
        <v>627352</v>
      </c>
      <c r="D198" s="155"/>
      <c r="E198" s="155">
        <f>VLOOKUP(A198,' سهام'!$B$11:$V$309,21,0)</f>
        <v>15259963187</v>
      </c>
      <c r="F198" s="155"/>
      <c r="G198" s="155">
        <v>-14198305403</v>
      </c>
      <c r="H198" s="155"/>
      <c r="I198" s="155">
        <f t="shared" si="4"/>
        <v>1061657784</v>
      </c>
      <c r="J198" s="156"/>
      <c r="K198" s="155">
        <v>627352</v>
      </c>
      <c r="L198" s="155"/>
      <c r="M198" s="155">
        <v>15259963187</v>
      </c>
      <c r="N198" s="155"/>
      <c r="O198" s="155">
        <v>-12603345161</v>
      </c>
      <c r="P198" s="155"/>
      <c r="Q198" s="155">
        <f t="shared" si="5"/>
        <v>2656618026</v>
      </c>
    </row>
    <row r="199" spans="1:17">
      <c r="A199" s="154" t="s">
        <v>262</v>
      </c>
      <c r="C199" s="155">
        <f>VLOOKUP(A199,' سهام'!$B$11:$V$309,15,0)</f>
        <v>632063</v>
      </c>
      <c r="D199" s="155"/>
      <c r="E199" s="155">
        <f>VLOOKUP(A199,' سهام'!$B$11:$V$309,21,0)</f>
        <v>11347138191</v>
      </c>
      <c r="F199" s="155"/>
      <c r="G199" s="155">
        <v>-10732115935</v>
      </c>
      <c r="H199" s="155"/>
      <c r="I199" s="155">
        <f t="shared" si="4"/>
        <v>615022256</v>
      </c>
      <c r="J199" s="156"/>
      <c r="K199" s="155">
        <v>632063</v>
      </c>
      <c r="L199" s="155"/>
      <c r="M199" s="155">
        <v>11347138191</v>
      </c>
      <c r="N199" s="155"/>
      <c r="O199" s="155">
        <v>-11812081835</v>
      </c>
      <c r="P199" s="155"/>
      <c r="Q199" s="155">
        <f t="shared" si="5"/>
        <v>-464943644</v>
      </c>
    </row>
    <row r="200" spans="1:17">
      <c r="A200" s="154" t="s">
        <v>92</v>
      </c>
      <c r="C200" s="155">
        <f>VLOOKUP(A200,' سهام'!$B$11:$V$309,15,0)</f>
        <v>15050781</v>
      </c>
      <c r="D200" s="155"/>
      <c r="E200" s="155">
        <f>VLOOKUP(A200,' سهام'!$B$11:$V$309,21,0)</f>
        <v>28890132919</v>
      </c>
      <c r="F200" s="155"/>
      <c r="G200" s="155">
        <v>-26552360929</v>
      </c>
      <c r="H200" s="155"/>
      <c r="I200" s="155">
        <f t="shared" si="4"/>
        <v>2337771990</v>
      </c>
      <c r="J200" s="156"/>
      <c r="K200" s="155">
        <v>15050781</v>
      </c>
      <c r="L200" s="155"/>
      <c r="M200" s="155">
        <v>28890132919</v>
      </c>
      <c r="N200" s="155"/>
      <c r="O200" s="155">
        <v>-28411373596</v>
      </c>
      <c r="P200" s="155"/>
      <c r="Q200" s="155">
        <f t="shared" si="5"/>
        <v>478759323</v>
      </c>
    </row>
    <row r="201" spans="1:17">
      <c r="A201" s="154" t="s">
        <v>127</v>
      </c>
      <c r="C201" s="155">
        <f>VLOOKUP(A201,' سهام'!$B$11:$V$309,15,0)</f>
        <v>14550186</v>
      </c>
      <c r="D201" s="155"/>
      <c r="E201" s="155">
        <f>VLOOKUP(A201,' سهام'!$B$11:$V$309,21,0)</f>
        <v>133065234021</v>
      </c>
      <c r="F201" s="155"/>
      <c r="G201" s="155">
        <v>-138580581537</v>
      </c>
      <c r="H201" s="155"/>
      <c r="I201" s="155">
        <f t="shared" ref="I201:I264" si="6">E201+G201</f>
        <v>-5515347516</v>
      </c>
      <c r="J201" s="156"/>
      <c r="K201" s="155">
        <v>14550186</v>
      </c>
      <c r="L201" s="155"/>
      <c r="M201" s="155">
        <v>133065234021</v>
      </c>
      <c r="N201" s="155"/>
      <c r="O201" s="155">
        <v>-121205071855</v>
      </c>
      <c r="P201" s="155"/>
      <c r="Q201" s="155">
        <f t="shared" ref="Q201:Q264" si="7">M201+O201</f>
        <v>11860162166</v>
      </c>
    </row>
    <row r="202" spans="1:17">
      <c r="A202" s="154" t="s">
        <v>302</v>
      </c>
      <c r="C202" s="155">
        <f>VLOOKUP(A202,' سهام'!$B$11:$V$309,15,0)</f>
        <v>6899072</v>
      </c>
      <c r="D202" s="155"/>
      <c r="E202" s="155">
        <f>VLOOKUP(A202,' سهام'!$B$11:$V$309,21,0)</f>
        <v>49583502836</v>
      </c>
      <c r="F202" s="155"/>
      <c r="G202" s="155">
        <v>-42855726261</v>
      </c>
      <c r="H202" s="155"/>
      <c r="I202" s="155">
        <f t="shared" si="6"/>
        <v>6727776575</v>
      </c>
      <c r="J202" s="156"/>
      <c r="K202" s="155">
        <v>6899072</v>
      </c>
      <c r="L202" s="155"/>
      <c r="M202" s="155">
        <v>49583502836</v>
      </c>
      <c r="N202" s="155"/>
      <c r="O202" s="155">
        <v>-49065231522</v>
      </c>
      <c r="P202" s="155"/>
      <c r="Q202" s="155">
        <f t="shared" si="7"/>
        <v>518271314</v>
      </c>
    </row>
    <row r="203" spans="1:17">
      <c r="A203" s="154" t="s">
        <v>303</v>
      </c>
      <c r="C203" s="155">
        <f>VLOOKUP(A203,' سهام'!$B$11:$V$309,15,0)</f>
        <v>4690867</v>
      </c>
      <c r="D203" s="155"/>
      <c r="E203" s="155">
        <f>VLOOKUP(A203,' سهام'!$B$11:$V$309,21,0)</f>
        <v>15583600096</v>
      </c>
      <c r="F203" s="155"/>
      <c r="G203" s="155">
        <v>-14344311903</v>
      </c>
      <c r="H203" s="155"/>
      <c r="I203" s="155">
        <f t="shared" si="6"/>
        <v>1239288193</v>
      </c>
      <c r="J203" s="156"/>
      <c r="K203" s="155">
        <v>4690867</v>
      </c>
      <c r="L203" s="155"/>
      <c r="M203" s="155">
        <v>15583600096</v>
      </c>
      <c r="N203" s="155"/>
      <c r="O203" s="155">
        <v>-15947310690</v>
      </c>
      <c r="P203" s="155"/>
      <c r="Q203" s="155">
        <f t="shared" si="7"/>
        <v>-363710594</v>
      </c>
    </row>
    <row r="204" spans="1:17">
      <c r="A204" s="154" t="s">
        <v>304</v>
      </c>
      <c r="C204" s="155">
        <f>VLOOKUP(A204,' سهام'!$B$11:$V$309,15,0)</f>
        <v>2191777</v>
      </c>
      <c r="D204" s="155"/>
      <c r="E204" s="155">
        <f>VLOOKUP(A204,' سهام'!$B$11:$V$309,21,0)</f>
        <v>27800670430</v>
      </c>
      <c r="F204" s="155"/>
      <c r="G204" s="155">
        <v>-27013927958</v>
      </c>
      <c r="H204" s="155"/>
      <c r="I204" s="155">
        <f t="shared" si="6"/>
        <v>786742472</v>
      </c>
      <c r="J204" s="156"/>
      <c r="K204" s="155">
        <v>2191777</v>
      </c>
      <c r="L204" s="155"/>
      <c r="M204" s="155">
        <v>27800670430</v>
      </c>
      <c r="N204" s="155"/>
      <c r="O204" s="155">
        <v>-25161793826</v>
      </c>
      <c r="P204" s="155"/>
      <c r="Q204" s="155">
        <f t="shared" si="7"/>
        <v>2638876604</v>
      </c>
    </row>
    <row r="205" spans="1:17">
      <c r="A205" s="154" t="s">
        <v>271</v>
      </c>
      <c r="C205" s="155">
        <f>VLOOKUP(A205,' سهام'!$B$11:$V$309,15,0)</f>
        <v>764593</v>
      </c>
      <c r="D205" s="155"/>
      <c r="E205" s="155">
        <f>VLOOKUP(A205,' سهام'!$B$11:$V$309,21,0)</f>
        <v>27133559080</v>
      </c>
      <c r="F205" s="155"/>
      <c r="G205" s="155">
        <v>-25727923054</v>
      </c>
      <c r="H205" s="155"/>
      <c r="I205" s="155">
        <f t="shared" si="6"/>
        <v>1405636026</v>
      </c>
      <c r="J205" s="156"/>
      <c r="K205" s="155">
        <v>764593</v>
      </c>
      <c r="L205" s="155"/>
      <c r="M205" s="155">
        <v>27133559080</v>
      </c>
      <c r="N205" s="155"/>
      <c r="O205" s="155">
        <v>-29013592305</v>
      </c>
      <c r="P205" s="155"/>
      <c r="Q205" s="155">
        <f t="shared" si="7"/>
        <v>-1880033225</v>
      </c>
    </row>
    <row r="206" spans="1:17">
      <c r="A206" s="154" t="s">
        <v>186</v>
      </c>
      <c r="C206" s="155">
        <f>VLOOKUP(A206,' سهام'!$B$11:$V$309,15,0)</f>
        <v>11166331</v>
      </c>
      <c r="D206" s="155"/>
      <c r="E206" s="155">
        <f>VLOOKUP(A206,' سهام'!$B$11:$V$309,21,0)</f>
        <v>24686158323</v>
      </c>
      <c r="F206" s="155"/>
      <c r="G206" s="155">
        <v>-21778294060</v>
      </c>
      <c r="H206" s="155"/>
      <c r="I206" s="155">
        <f t="shared" si="6"/>
        <v>2907864263</v>
      </c>
      <c r="J206" s="156"/>
      <c r="K206" s="155">
        <v>11166331</v>
      </c>
      <c r="L206" s="155"/>
      <c r="M206" s="155">
        <v>24686158323</v>
      </c>
      <c r="N206" s="155"/>
      <c r="O206" s="155">
        <v>-25814575331</v>
      </c>
      <c r="P206" s="155"/>
      <c r="Q206" s="155">
        <f t="shared" si="7"/>
        <v>-1128417008</v>
      </c>
    </row>
    <row r="207" spans="1:17">
      <c r="A207" s="154" t="s">
        <v>263</v>
      </c>
      <c r="C207" s="155">
        <f>VLOOKUP(A207,' سهام'!$B$11:$V$309,15,0)</f>
        <v>9355529</v>
      </c>
      <c r="D207" s="155"/>
      <c r="E207" s="155">
        <f>VLOOKUP(A207,' سهام'!$B$11:$V$309,21,0)</f>
        <v>41570390306</v>
      </c>
      <c r="F207" s="155"/>
      <c r="G207" s="155">
        <v>-37616453450</v>
      </c>
      <c r="H207" s="155"/>
      <c r="I207" s="155">
        <f t="shared" si="6"/>
        <v>3953936856</v>
      </c>
      <c r="J207" s="156"/>
      <c r="K207" s="155">
        <v>9355529</v>
      </c>
      <c r="L207" s="155"/>
      <c r="M207" s="155">
        <v>41570390306</v>
      </c>
      <c r="N207" s="155"/>
      <c r="O207" s="155">
        <v>-42308184104</v>
      </c>
      <c r="P207" s="155"/>
      <c r="Q207" s="155">
        <f t="shared" si="7"/>
        <v>-737793798</v>
      </c>
    </row>
    <row r="208" spans="1:17">
      <c r="A208" s="154" t="s">
        <v>89</v>
      </c>
      <c r="C208" s="155">
        <f>VLOOKUP(A208,' سهام'!$B$11:$V$309,15,0)</f>
        <v>2730341</v>
      </c>
      <c r="D208" s="155"/>
      <c r="E208" s="155">
        <f>VLOOKUP(A208,' سهام'!$B$11:$V$309,21,0)</f>
        <v>23992603968</v>
      </c>
      <c r="F208" s="155"/>
      <c r="G208" s="155">
        <v>-22871617068</v>
      </c>
      <c r="H208" s="155"/>
      <c r="I208" s="155">
        <f t="shared" si="6"/>
        <v>1120986900</v>
      </c>
      <c r="J208" s="156"/>
      <c r="K208" s="155">
        <v>2730341</v>
      </c>
      <c r="L208" s="155"/>
      <c r="M208" s="155">
        <v>23992603968</v>
      </c>
      <c r="N208" s="155"/>
      <c r="O208" s="155">
        <v>-23632696520</v>
      </c>
      <c r="P208" s="155"/>
      <c r="Q208" s="155">
        <f t="shared" si="7"/>
        <v>359907448</v>
      </c>
    </row>
    <row r="209" spans="1:17">
      <c r="A209" s="154" t="s">
        <v>88</v>
      </c>
      <c r="C209" s="155">
        <f>VLOOKUP(A209,' سهام'!$B$11:$V$309,15,0)</f>
        <v>6182915</v>
      </c>
      <c r="D209" s="155"/>
      <c r="E209" s="155">
        <f>VLOOKUP(A209,' سهام'!$B$11:$V$309,21,0)</f>
        <v>27866538259</v>
      </c>
      <c r="F209" s="155"/>
      <c r="G209" s="155">
        <v>-24767874070</v>
      </c>
      <c r="H209" s="155"/>
      <c r="I209" s="155">
        <f t="shared" si="6"/>
        <v>3098664189</v>
      </c>
      <c r="J209" s="156"/>
      <c r="K209" s="155">
        <v>6182915</v>
      </c>
      <c r="L209" s="155"/>
      <c r="M209" s="155">
        <v>27866538259</v>
      </c>
      <c r="N209" s="155"/>
      <c r="O209" s="155">
        <v>-27848479498</v>
      </c>
      <c r="P209" s="155"/>
      <c r="Q209" s="155">
        <f t="shared" si="7"/>
        <v>18058761</v>
      </c>
    </row>
    <row r="210" spans="1:17">
      <c r="A210" s="154" t="s">
        <v>326</v>
      </c>
      <c r="C210" s="155">
        <f>VLOOKUP(A210,' سهام'!$B$11:$V$309,15,0)</f>
        <v>992994</v>
      </c>
      <c r="D210" s="155"/>
      <c r="E210" s="155">
        <f>VLOOKUP(A210,' سهام'!$B$11:$V$309,21,0)</f>
        <v>26276220954</v>
      </c>
      <c r="F210" s="155"/>
      <c r="G210" s="155">
        <v>-21506711301</v>
      </c>
      <c r="H210" s="155"/>
      <c r="I210" s="155">
        <f t="shared" si="6"/>
        <v>4769509653</v>
      </c>
      <c r="J210" s="156"/>
      <c r="K210" s="155">
        <v>992994</v>
      </c>
      <c r="L210" s="155"/>
      <c r="M210" s="155">
        <v>26276220954</v>
      </c>
      <c r="N210" s="155"/>
      <c r="O210" s="155">
        <v>-29632312288</v>
      </c>
      <c r="P210" s="155"/>
      <c r="Q210" s="155">
        <f t="shared" si="7"/>
        <v>-3356091334</v>
      </c>
    </row>
    <row r="211" spans="1:17">
      <c r="A211" s="154" t="s">
        <v>126</v>
      </c>
      <c r="C211" s="155">
        <f>VLOOKUP(A211,' سهام'!$B$11:$V$309,15,0)</f>
        <v>11757823</v>
      </c>
      <c r="D211" s="155"/>
      <c r="E211" s="155">
        <f>VLOOKUP(A211,' سهام'!$B$11:$V$309,21,0)</f>
        <v>23574421598</v>
      </c>
      <c r="F211" s="155"/>
      <c r="G211" s="155">
        <v>-21681401293</v>
      </c>
      <c r="H211" s="155"/>
      <c r="I211" s="155">
        <f t="shared" si="6"/>
        <v>1893020305</v>
      </c>
      <c r="J211" s="156"/>
      <c r="K211" s="155">
        <v>11757823</v>
      </c>
      <c r="L211" s="155"/>
      <c r="M211" s="155">
        <v>23574421598</v>
      </c>
      <c r="N211" s="155"/>
      <c r="O211" s="155">
        <v>-26788584182</v>
      </c>
      <c r="P211" s="155"/>
      <c r="Q211" s="155">
        <f t="shared" si="7"/>
        <v>-3214162584</v>
      </c>
    </row>
    <row r="212" spans="1:17">
      <c r="A212" s="154" t="s">
        <v>192</v>
      </c>
      <c r="C212" s="155">
        <f>VLOOKUP(A212,' سهام'!$B$11:$V$309,15,0)</f>
        <v>4092184</v>
      </c>
      <c r="D212" s="155"/>
      <c r="E212" s="155">
        <f>VLOOKUP(A212,' سهام'!$B$11:$V$309,21,0)</f>
        <v>25749398752</v>
      </c>
      <c r="F212" s="155"/>
      <c r="G212" s="155">
        <v>-21803598311</v>
      </c>
      <c r="H212" s="155"/>
      <c r="I212" s="155">
        <f t="shared" si="6"/>
        <v>3945800441</v>
      </c>
      <c r="J212" s="156"/>
      <c r="K212" s="155">
        <v>4092184</v>
      </c>
      <c r="L212" s="155"/>
      <c r="M212" s="155">
        <v>25749398752</v>
      </c>
      <c r="N212" s="155"/>
      <c r="O212" s="155">
        <v>-24000229482</v>
      </c>
      <c r="P212" s="155"/>
      <c r="Q212" s="155">
        <f t="shared" si="7"/>
        <v>1749169270</v>
      </c>
    </row>
    <row r="213" spans="1:17">
      <c r="A213" s="154" t="s">
        <v>164</v>
      </c>
      <c r="C213" s="155">
        <f>VLOOKUP(A213,' سهام'!$B$11:$V$309,15,0)</f>
        <v>6730102</v>
      </c>
      <c r="D213" s="155"/>
      <c r="E213" s="155">
        <f>VLOOKUP(A213,' سهام'!$B$11:$V$309,21,0)</f>
        <v>22010290470</v>
      </c>
      <c r="F213" s="155"/>
      <c r="G213" s="155">
        <v>-20040121561</v>
      </c>
      <c r="H213" s="155"/>
      <c r="I213" s="155">
        <f t="shared" si="6"/>
        <v>1970168909</v>
      </c>
      <c r="J213" s="156"/>
      <c r="K213" s="155">
        <v>6730102</v>
      </c>
      <c r="L213" s="155"/>
      <c r="M213" s="155">
        <v>22010290470</v>
      </c>
      <c r="N213" s="155"/>
      <c r="O213" s="155">
        <v>-22842779003</v>
      </c>
      <c r="P213" s="155"/>
      <c r="Q213" s="155">
        <f t="shared" si="7"/>
        <v>-832488533</v>
      </c>
    </row>
    <row r="214" spans="1:17">
      <c r="A214" s="154" t="s">
        <v>169</v>
      </c>
      <c r="C214" s="155">
        <f>VLOOKUP(A214,' سهام'!$B$11:$V$309,15,0)</f>
        <v>6114856</v>
      </c>
      <c r="D214" s="155"/>
      <c r="E214" s="155">
        <f>VLOOKUP(A214,' سهام'!$B$11:$V$309,21,0)</f>
        <v>23329177868</v>
      </c>
      <c r="F214" s="155"/>
      <c r="G214" s="155">
        <v>-21882125173</v>
      </c>
      <c r="H214" s="155"/>
      <c r="I214" s="155">
        <f t="shared" si="6"/>
        <v>1447052695</v>
      </c>
      <c r="J214" s="156"/>
      <c r="K214" s="155">
        <v>6114856</v>
      </c>
      <c r="L214" s="155"/>
      <c r="M214" s="155">
        <v>23329177868</v>
      </c>
      <c r="N214" s="155"/>
      <c r="O214" s="155">
        <v>-22741869943</v>
      </c>
      <c r="P214" s="155"/>
      <c r="Q214" s="155">
        <f t="shared" si="7"/>
        <v>587307925</v>
      </c>
    </row>
    <row r="215" spans="1:17">
      <c r="A215" s="154" t="s">
        <v>240</v>
      </c>
      <c r="C215" s="155">
        <f>VLOOKUP(A215,' سهام'!$B$11:$V$309,15,0)</f>
        <v>5221395</v>
      </c>
      <c r="D215" s="155"/>
      <c r="E215" s="155">
        <f>VLOOKUP(A215,' سهام'!$B$11:$V$309,21,0)</f>
        <v>32854774344</v>
      </c>
      <c r="F215" s="155"/>
      <c r="G215" s="155">
        <v>-25282044236</v>
      </c>
      <c r="H215" s="155"/>
      <c r="I215" s="155">
        <f t="shared" si="6"/>
        <v>7572730108</v>
      </c>
      <c r="J215" s="156"/>
      <c r="K215" s="155">
        <v>5221395</v>
      </c>
      <c r="L215" s="155"/>
      <c r="M215" s="155">
        <v>32854774344</v>
      </c>
      <c r="N215" s="155"/>
      <c r="O215" s="155">
        <v>-37526069271</v>
      </c>
      <c r="P215" s="155"/>
      <c r="Q215" s="155">
        <f t="shared" si="7"/>
        <v>-4671294927</v>
      </c>
    </row>
    <row r="216" spans="1:17">
      <c r="A216" s="154" t="s">
        <v>347</v>
      </c>
      <c r="C216" s="155">
        <f>VLOOKUP(A216,' سهام'!$B$11:$V$309,15,0)</f>
        <v>14551725</v>
      </c>
      <c r="D216" s="155"/>
      <c r="E216" s="155">
        <f>VLOOKUP(A216,' سهام'!$B$11:$V$309,21,0)</f>
        <v>37869742378</v>
      </c>
      <c r="F216" s="155"/>
      <c r="G216" s="155">
        <v>-38623577631</v>
      </c>
      <c r="H216" s="155"/>
      <c r="I216" s="155">
        <f t="shared" si="6"/>
        <v>-753835253</v>
      </c>
      <c r="J216" s="156"/>
      <c r="K216" s="155">
        <v>14551725</v>
      </c>
      <c r="L216" s="155"/>
      <c r="M216" s="155">
        <v>37869742378</v>
      </c>
      <c r="N216" s="155"/>
      <c r="O216" s="155">
        <v>-47867809027</v>
      </c>
      <c r="P216" s="155"/>
      <c r="Q216" s="155">
        <f t="shared" si="7"/>
        <v>-9998066649</v>
      </c>
    </row>
    <row r="217" spans="1:17">
      <c r="A217" s="154" t="s">
        <v>102</v>
      </c>
      <c r="C217" s="155">
        <f>VLOOKUP(A217,' سهام'!$B$11:$V$309,15,0)</f>
        <v>3159931</v>
      </c>
      <c r="D217" s="155"/>
      <c r="E217" s="155">
        <f>VLOOKUP(A217,' سهام'!$B$11:$V$309,21,0)</f>
        <v>21202623522</v>
      </c>
      <c r="F217" s="155"/>
      <c r="G217" s="155">
        <v>-21488681148</v>
      </c>
      <c r="H217" s="155"/>
      <c r="I217" s="155">
        <f t="shared" si="6"/>
        <v>-286057626</v>
      </c>
      <c r="J217" s="156"/>
      <c r="K217" s="155">
        <v>3159931</v>
      </c>
      <c r="L217" s="155"/>
      <c r="M217" s="155">
        <v>21202623522</v>
      </c>
      <c r="N217" s="155"/>
      <c r="O217" s="155">
        <v>-25976708175</v>
      </c>
      <c r="P217" s="155"/>
      <c r="Q217" s="155">
        <f t="shared" si="7"/>
        <v>-4774084653</v>
      </c>
    </row>
    <row r="218" spans="1:17">
      <c r="A218" s="154" t="s">
        <v>157</v>
      </c>
      <c r="C218" s="155">
        <f>VLOOKUP(A218,' سهام'!$B$11:$V$309,15,0)</f>
        <v>4304186</v>
      </c>
      <c r="D218" s="155"/>
      <c r="E218" s="155">
        <f>VLOOKUP(A218,' سهام'!$B$11:$V$309,21,0)</f>
        <v>17987133901</v>
      </c>
      <c r="F218" s="155"/>
      <c r="G218" s="155">
        <v>-18236876301</v>
      </c>
      <c r="H218" s="155"/>
      <c r="I218" s="155">
        <f t="shared" si="6"/>
        <v>-249742400</v>
      </c>
      <c r="J218" s="156"/>
      <c r="K218" s="155">
        <v>4304186</v>
      </c>
      <c r="L218" s="155"/>
      <c r="M218" s="155">
        <v>17987133901</v>
      </c>
      <c r="N218" s="155"/>
      <c r="O218" s="155">
        <v>-21116984450</v>
      </c>
      <c r="P218" s="155"/>
      <c r="Q218" s="155">
        <f t="shared" si="7"/>
        <v>-3129850549</v>
      </c>
    </row>
    <row r="219" spans="1:17">
      <c r="A219" s="154" t="s">
        <v>114</v>
      </c>
      <c r="C219" s="155">
        <f>VLOOKUP(A219,' سهام'!$B$11:$V$309,15,0)</f>
        <v>7318131</v>
      </c>
      <c r="D219" s="155"/>
      <c r="E219" s="155">
        <f>VLOOKUP(A219,' سهام'!$B$11:$V$309,21,0)</f>
        <v>26726836758</v>
      </c>
      <c r="F219" s="155"/>
      <c r="G219" s="155">
        <v>-26859485815</v>
      </c>
      <c r="H219" s="155"/>
      <c r="I219" s="155">
        <f t="shared" si="6"/>
        <v>-132649057</v>
      </c>
      <c r="J219" s="156"/>
      <c r="K219" s="155">
        <v>7318131</v>
      </c>
      <c r="L219" s="155"/>
      <c r="M219" s="155">
        <v>26726836758</v>
      </c>
      <c r="N219" s="155"/>
      <c r="O219" s="155">
        <v>-29975944853</v>
      </c>
      <c r="P219" s="155"/>
      <c r="Q219" s="155">
        <f t="shared" si="7"/>
        <v>-3249108095</v>
      </c>
    </row>
    <row r="220" spans="1:17">
      <c r="A220" s="154" t="s">
        <v>344</v>
      </c>
      <c r="C220" s="155">
        <f>VLOOKUP(A220,' سهام'!$B$11:$V$309,15,0)</f>
        <v>980045</v>
      </c>
      <c r="D220" s="155"/>
      <c r="E220" s="155">
        <f>VLOOKUP(A220,' سهام'!$B$11:$V$309,21,0)</f>
        <v>4878862376</v>
      </c>
      <c r="F220" s="155"/>
      <c r="G220" s="155">
        <v>-4676986369</v>
      </c>
      <c r="H220" s="155"/>
      <c r="I220" s="155">
        <f t="shared" si="6"/>
        <v>201876007</v>
      </c>
      <c r="J220" s="156"/>
      <c r="K220" s="155">
        <v>980045</v>
      </c>
      <c r="L220" s="155"/>
      <c r="M220" s="155">
        <v>4878862376</v>
      </c>
      <c r="N220" s="155"/>
      <c r="O220" s="155">
        <v>-4872729034</v>
      </c>
      <c r="P220" s="155"/>
      <c r="Q220" s="155">
        <f t="shared" si="7"/>
        <v>6133342</v>
      </c>
    </row>
    <row r="221" spans="1:17">
      <c r="A221" s="154" t="s">
        <v>133</v>
      </c>
      <c r="C221" s="155">
        <f>VLOOKUP(A221,' سهام'!$B$11:$V$309,15,0)</f>
        <v>2892439</v>
      </c>
      <c r="D221" s="155"/>
      <c r="E221" s="155">
        <f>VLOOKUP(A221,' سهام'!$B$11:$V$309,21,0)</f>
        <v>15008695321</v>
      </c>
      <c r="F221" s="155"/>
      <c r="G221" s="155">
        <v>-13530206541</v>
      </c>
      <c r="H221" s="155"/>
      <c r="I221" s="155">
        <f t="shared" si="6"/>
        <v>1478488780</v>
      </c>
      <c r="J221" s="156"/>
      <c r="K221" s="155">
        <v>2892439</v>
      </c>
      <c r="L221" s="155"/>
      <c r="M221" s="155">
        <v>15008695321</v>
      </c>
      <c r="N221" s="155"/>
      <c r="O221" s="155">
        <v>-16535650514</v>
      </c>
      <c r="P221" s="155"/>
      <c r="Q221" s="155">
        <f t="shared" si="7"/>
        <v>-1526955193</v>
      </c>
    </row>
    <row r="222" spans="1:17">
      <c r="A222" s="154" t="s">
        <v>201</v>
      </c>
      <c r="C222" s="155">
        <f>VLOOKUP(A222,' سهام'!$B$11:$V$309,15,0)</f>
        <v>28703</v>
      </c>
      <c r="D222" s="155"/>
      <c r="E222" s="155">
        <f>VLOOKUP(A222,' سهام'!$B$11:$V$309,21,0)</f>
        <v>4353160374</v>
      </c>
      <c r="F222" s="155"/>
      <c r="G222" s="155">
        <v>-3812760181</v>
      </c>
      <c r="H222" s="155"/>
      <c r="I222" s="155">
        <f t="shared" si="6"/>
        <v>540400193</v>
      </c>
      <c r="J222" s="156"/>
      <c r="K222" s="155">
        <v>28703</v>
      </c>
      <c r="L222" s="155"/>
      <c r="M222" s="155">
        <v>4353160374</v>
      </c>
      <c r="N222" s="155"/>
      <c r="O222" s="155">
        <v>-3864974136</v>
      </c>
      <c r="P222" s="155"/>
      <c r="Q222" s="155">
        <f t="shared" si="7"/>
        <v>488186238</v>
      </c>
    </row>
    <row r="223" spans="1:17">
      <c r="A223" s="154" t="s">
        <v>328</v>
      </c>
      <c r="C223" s="155">
        <f>VLOOKUP(A223,' سهام'!$B$11:$V$309,15,0)</f>
        <v>597870</v>
      </c>
      <c r="D223" s="155"/>
      <c r="E223" s="155">
        <f>VLOOKUP(A223,' سهام'!$B$11:$V$309,21,0)</f>
        <v>4659411362</v>
      </c>
      <c r="F223" s="155"/>
      <c r="G223" s="155">
        <v>-4956567698</v>
      </c>
      <c r="H223" s="155"/>
      <c r="I223" s="155">
        <f t="shared" si="6"/>
        <v>-297156336</v>
      </c>
      <c r="J223" s="156"/>
      <c r="K223" s="155">
        <v>597870</v>
      </c>
      <c r="L223" s="155"/>
      <c r="M223" s="155">
        <v>4659411362</v>
      </c>
      <c r="N223" s="155"/>
      <c r="O223" s="155">
        <v>-5063543979</v>
      </c>
      <c r="P223" s="155"/>
      <c r="Q223" s="155">
        <f t="shared" si="7"/>
        <v>-404132617</v>
      </c>
    </row>
    <row r="224" spans="1:17">
      <c r="A224" s="154" t="s">
        <v>305</v>
      </c>
      <c r="C224" s="155">
        <f>VLOOKUP(A224,' سهام'!$B$11:$V$309,15,0)</f>
        <v>10755291</v>
      </c>
      <c r="D224" s="155"/>
      <c r="E224" s="155">
        <f>VLOOKUP(A224,' سهام'!$B$11:$V$309,21,0)</f>
        <v>20249316556</v>
      </c>
      <c r="F224" s="155"/>
      <c r="G224" s="155">
        <v>-18106611830</v>
      </c>
      <c r="H224" s="155"/>
      <c r="I224" s="155">
        <f t="shared" si="6"/>
        <v>2142704726</v>
      </c>
      <c r="J224" s="156"/>
      <c r="K224" s="155">
        <v>10755291</v>
      </c>
      <c r="L224" s="155"/>
      <c r="M224" s="155">
        <v>20249316556</v>
      </c>
      <c r="N224" s="155"/>
      <c r="O224" s="155">
        <v>-22678828557</v>
      </c>
      <c r="P224" s="155"/>
      <c r="Q224" s="155">
        <f t="shared" si="7"/>
        <v>-2429512001</v>
      </c>
    </row>
    <row r="225" spans="1:17">
      <c r="A225" s="154" t="s">
        <v>183</v>
      </c>
      <c r="C225" s="155">
        <f>VLOOKUP(A225,' سهام'!$B$11:$V$309,15,0)</f>
        <v>3503738</v>
      </c>
      <c r="D225" s="155"/>
      <c r="E225" s="155">
        <f>VLOOKUP(A225,' سهام'!$B$11:$V$309,21,0)</f>
        <v>28455217503</v>
      </c>
      <c r="F225" s="155"/>
      <c r="G225" s="155">
        <v>-27437738463</v>
      </c>
      <c r="H225" s="155"/>
      <c r="I225" s="155">
        <f t="shared" si="6"/>
        <v>1017479040</v>
      </c>
      <c r="J225" s="156"/>
      <c r="K225" s="155">
        <v>3503738</v>
      </c>
      <c r="L225" s="155"/>
      <c r="M225" s="155">
        <v>28455217503</v>
      </c>
      <c r="N225" s="155"/>
      <c r="O225" s="155">
        <v>-25735340347</v>
      </c>
      <c r="P225" s="155"/>
      <c r="Q225" s="155">
        <f t="shared" si="7"/>
        <v>2719877156</v>
      </c>
    </row>
    <row r="226" spans="1:17">
      <c r="A226" s="154" t="s">
        <v>185</v>
      </c>
      <c r="C226" s="155">
        <f>VLOOKUP(A226,' سهام'!$B$11:$V$309,15,0)</f>
        <v>4091843</v>
      </c>
      <c r="D226" s="155"/>
      <c r="E226" s="155">
        <f>VLOOKUP(A226,' سهام'!$B$11:$V$309,21,0)</f>
        <v>32865372000</v>
      </c>
      <c r="F226" s="155"/>
      <c r="G226" s="155">
        <v>-29611374772</v>
      </c>
      <c r="H226" s="155"/>
      <c r="I226" s="155">
        <f t="shared" si="6"/>
        <v>3253997228</v>
      </c>
      <c r="J226" s="156"/>
      <c r="K226" s="155">
        <v>4091843</v>
      </c>
      <c r="L226" s="155"/>
      <c r="M226" s="155">
        <v>32865372000</v>
      </c>
      <c r="N226" s="155"/>
      <c r="O226" s="155">
        <v>-25299828447</v>
      </c>
      <c r="P226" s="155"/>
      <c r="Q226" s="155">
        <f t="shared" si="7"/>
        <v>7565543553</v>
      </c>
    </row>
    <row r="227" spans="1:17">
      <c r="A227" s="154" t="s">
        <v>376</v>
      </c>
      <c r="C227" s="155">
        <f>VLOOKUP(A227,' سهام'!$B$11:$V$309,15,0)</f>
        <v>9589625</v>
      </c>
      <c r="D227" s="155"/>
      <c r="E227" s="155">
        <f>VLOOKUP(A227,' سهام'!$B$11:$V$309,21,0)</f>
        <v>53191722364</v>
      </c>
      <c r="F227" s="155"/>
      <c r="G227" s="155">
        <v>-48803317573</v>
      </c>
      <c r="H227" s="155"/>
      <c r="I227" s="155">
        <f t="shared" si="6"/>
        <v>4388404791</v>
      </c>
      <c r="J227" s="156"/>
      <c r="K227" s="155">
        <v>9589625</v>
      </c>
      <c r="L227" s="155"/>
      <c r="M227" s="155">
        <v>53191722364</v>
      </c>
      <c r="N227" s="155"/>
      <c r="O227" s="155">
        <v>-52109177987</v>
      </c>
      <c r="P227" s="155"/>
      <c r="Q227" s="155">
        <f t="shared" si="7"/>
        <v>1082544377</v>
      </c>
    </row>
    <row r="228" spans="1:17">
      <c r="A228" s="154" t="s">
        <v>170</v>
      </c>
      <c r="C228" s="155">
        <f>VLOOKUP(A228,' سهام'!$B$11:$V$309,15,0)</f>
        <v>3081239</v>
      </c>
      <c r="D228" s="155"/>
      <c r="E228" s="155">
        <f>VLOOKUP(A228,' سهام'!$B$11:$V$309,21,0)</f>
        <v>36081028302</v>
      </c>
      <c r="F228" s="155"/>
      <c r="G228" s="155">
        <v>-32361009856</v>
      </c>
      <c r="H228" s="155"/>
      <c r="I228" s="155">
        <f t="shared" si="6"/>
        <v>3720018446</v>
      </c>
      <c r="J228" s="156"/>
      <c r="K228" s="155">
        <v>3081239</v>
      </c>
      <c r="L228" s="155"/>
      <c r="M228" s="155">
        <v>36081028302</v>
      </c>
      <c r="N228" s="155"/>
      <c r="O228" s="155">
        <v>-33661332854</v>
      </c>
      <c r="P228" s="155"/>
      <c r="Q228" s="155">
        <f t="shared" si="7"/>
        <v>2419695448</v>
      </c>
    </row>
    <row r="229" spans="1:17">
      <c r="A229" s="154" t="s">
        <v>340</v>
      </c>
      <c r="C229" s="155">
        <f>VLOOKUP(A229,' سهام'!$B$11:$V$309,15,0)</f>
        <v>1003231</v>
      </c>
      <c r="D229" s="155"/>
      <c r="E229" s="155">
        <f>VLOOKUP(A229,' سهام'!$B$11:$V$309,21,0)</f>
        <v>17751259608</v>
      </c>
      <c r="F229" s="155"/>
      <c r="G229" s="155">
        <v>-16879767587</v>
      </c>
      <c r="H229" s="155"/>
      <c r="I229" s="155">
        <f t="shared" si="6"/>
        <v>871492021</v>
      </c>
      <c r="J229" s="156"/>
      <c r="K229" s="155">
        <v>1003231</v>
      </c>
      <c r="L229" s="155"/>
      <c r="M229" s="155">
        <v>17751259608</v>
      </c>
      <c r="N229" s="155"/>
      <c r="O229" s="155">
        <v>-18369945506</v>
      </c>
      <c r="P229" s="155"/>
      <c r="Q229" s="155">
        <f t="shared" si="7"/>
        <v>-618685898</v>
      </c>
    </row>
    <row r="230" spans="1:17">
      <c r="A230" s="154" t="s">
        <v>99</v>
      </c>
      <c r="C230" s="155">
        <f>VLOOKUP(A230,' سهام'!$B$11:$V$309,15,0)</f>
        <v>13879997</v>
      </c>
      <c r="D230" s="155"/>
      <c r="E230" s="155">
        <f>VLOOKUP(A230,' سهام'!$B$11:$V$309,21,0)</f>
        <v>22420792909</v>
      </c>
      <c r="F230" s="155"/>
      <c r="G230" s="155">
        <v>-20074864821</v>
      </c>
      <c r="H230" s="155"/>
      <c r="I230" s="155">
        <f t="shared" si="6"/>
        <v>2345928088</v>
      </c>
      <c r="J230" s="156"/>
      <c r="K230" s="155">
        <v>13879997</v>
      </c>
      <c r="L230" s="155"/>
      <c r="M230" s="155">
        <v>22420792909</v>
      </c>
      <c r="N230" s="155"/>
      <c r="O230" s="155">
        <v>-22774607947</v>
      </c>
      <c r="P230" s="155"/>
      <c r="Q230" s="155">
        <f t="shared" si="7"/>
        <v>-353815038</v>
      </c>
    </row>
    <row r="231" spans="1:17">
      <c r="A231" s="154" t="s">
        <v>306</v>
      </c>
      <c r="C231" s="155">
        <f>VLOOKUP(A231,' سهام'!$B$11:$V$309,15,0)</f>
        <v>4903268</v>
      </c>
      <c r="D231" s="155"/>
      <c r="E231" s="155">
        <f>VLOOKUP(A231,' سهام'!$B$11:$V$309,21,0)</f>
        <v>14013018976</v>
      </c>
      <c r="F231" s="155"/>
      <c r="G231" s="155">
        <v>-12811640511</v>
      </c>
      <c r="H231" s="155"/>
      <c r="I231" s="155">
        <f t="shared" si="6"/>
        <v>1201378465</v>
      </c>
      <c r="J231" s="156"/>
      <c r="K231" s="155">
        <v>4903268</v>
      </c>
      <c r="L231" s="155"/>
      <c r="M231" s="155">
        <v>14013018976</v>
      </c>
      <c r="N231" s="155"/>
      <c r="O231" s="155">
        <v>-15969424439</v>
      </c>
      <c r="P231" s="155"/>
      <c r="Q231" s="155">
        <f t="shared" si="7"/>
        <v>-1956405463</v>
      </c>
    </row>
    <row r="232" spans="1:17">
      <c r="A232" s="154" t="s">
        <v>226</v>
      </c>
      <c r="C232" s="155">
        <f>VLOOKUP(A232,' سهام'!$B$11:$V$309,15,0)</f>
        <v>751706</v>
      </c>
      <c r="D232" s="155"/>
      <c r="E232" s="155">
        <f>VLOOKUP(A232,' سهام'!$B$11:$V$309,21,0)</f>
        <v>10879717569</v>
      </c>
      <c r="F232" s="155"/>
      <c r="G232" s="155">
        <v>-10024268377</v>
      </c>
      <c r="H232" s="155"/>
      <c r="I232" s="155">
        <f t="shared" si="6"/>
        <v>855449192</v>
      </c>
      <c r="J232" s="156"/>
      <c r="K232" s="155">
        <v>751706</v>
      </c>
      <c r="L232" s="155"/>
      <c r="M232" s="155">
        <v>10879717569</v>
      </c>
      <c r="N232" s="155"/>
      <c r="O232" s="155">
        <v>-11656840249</v>
      </c>
      <c r="P232" s="155"/>
      <c r="Q232" s="155">
        <f t="shared" si="7"/>
        <v>-777122680</v>
      </c>
    </row>
    <row r="233" spans="1:17">
      <c r="A233" s="154" t="s">
        <v>135</v>
      </c>
      <c r="C233" s="155">
        <f>VLOOKUP(A233,' سهام'!$B$11:$V$309,15,0)</f>
        <v>13533400</v>
      </c>
      <c r="D233" s="155"/>
      <c r="E233" s="155">
        <f>VLOOKUP(A233,' سهام'!$B$11:$V$309,21,0)</f>
        <v>65919093727</v>
      </c>
      <c r="F233" s="155"/>
      <c r="G233" s="155">
        <v>-61714405143</v>
      </c>
      <c r="H233" s="155"/>
      <c r="I233" s="155">
        <f t="shared" si="6"/>
        <v>4204688584</v>
      </c>
      <c r="J233" s="156"/>
      <c r="K233" s="155">
        <v>13533400</v>
      </c>
      <c r="L233" s="155"/>
      <c r="M233" s="155">
        <v>65919093727</v>
      </c>
      <c r="N233" s="155"/>
      <c r="O233" s="155">
        <v>-56878202839</v>
      </c>
      <c r="P233" s="155"/>
      <c r="Q233" s="155">
        <f t="shared" si="7"/>
        <v>9040890888</v>
      </c>
    </row>
    <row r="234" spans="1:17">
      <c r="A234" s="154" t="s">
        <v>137</v>
      </c>
      <c r="C234" s="155">
        <f>VLOOKUP(A234,' سهام'!$B$11:$V$309,15,0)</f>
        <v>7328874</v>
      </c>
      <c r="D234" s="155"/>
      <c r="E234" s="155">
        <f>VLOOKUP(A234,' سهام'!$B$11:$V$309,21,0)</f>
        <v>59229222337</v>
      </c>
      <c r="F234" s="155"/>
      <c r="G234" s="155">
        <v>-56063489213</v>
      </c>
      <c r="H234" s="155"/>
      <c r="I234" s="155">
        <f t="shared" si="6"/>
        <v>3165733124</v>
      </c>
      <c r="J234" s="156"/>
      <c r="K234" s="155">
        <v>7328874</v>
      </c>
      <c r="L234" s="155"/>
      <c r="M234" s="155">
        <v>59229222337</v>
      </c>
      <c r="N234" s="155"/>
      <c r="O234" s="155">
        <v>-59156369666</v>
      </c>
      <c r="P234" s="155"/>
      <c r="Q234" s="155">
        <f t="shared" si="7"/>
        <v>72852671</v>
      </c>
    </row>
    <row r="235" spans="1:17">
      <c r="A235" s="154" t="s">
        <v>83</v>
      </c>
      <c r="C235" s="155">
        <f>VLOOKUP(A235,' سهام'!$B$11:$V$309,15,0)</f>
        <v>17494644</v>
      </c>
      <c r="D235" s="155"/>
      <c r="E235" s="155">
        <f>VLOOKUP(A235,' سهام'!$B$11:$V$309,21,0)</f>
        <v>49771756587</v>
      </c>
      <c r="F235" s="155"/>
      <c r="G235" s="155">
        <v>-43224521783</v>
      </c>
      <c r="H235" s="155"/>
      <c r="I235" s="155">
        <f t="shared" si="6"/>
        <v>6547234804</v>
      </c>
      <c r="J235" s="156"/>
      <c r="K235" s="155">
        <v>17494644</v>
      </c>
      <c r="L235" s="155"/>
      <c r="M235" s="155">
        <v>49771756587</v>
      </c>
      <c r="N235" s="155"/>
      <c r="O235" s="155">
        <v>-47024049551</v>
      </c>
      <c r="P235" s="155"/>
      <c r="Q235" s="155">
        <f t="shared" si="7"/>
        <v>2747707036</v>
      </c>
    </row>
    <row r="236" spans="1:17">
      <c r="A236" s="154" t="s">
        <v>108</v>
      </c>
      <c r="C236" s="155">
        <f>VLOOKUP(A236,' سهام'!$B$11:$V$309,15,0)</f>
        <v>3039091</v>
      </c>
      <c r="D236" s="155"/>
      <c r="E236" s="155">
        <f>VLOOKUP(A236,' سهام'!$B$11:$V$309,21,0)</f>
        <v>51326932866</v>
      </c>
      <c r="F236" s="155"/>
      <c r="G236" s="155">
        <v>-49159750486</v>
      </c>
      <c r="H236" s="155"/>
      <c r="I236" s="155">
        <f t="shared" si="6"/>
        <v>2167182380</v>
      </c>
      <c r="J236" s="156"/>
      <c r="K236" s="155">
        <v>3039091</v>
      </c>
      <c r="L236" s="155"/>
      <c r="M236" s="155">
        <v>51326932866</v>
      </c>
      <c r="N236" s="155"/>
      <c r="O236" s="155">
        <v>-49368484220</v>
      </c>
      <c r="P236" s="155"/>
      <c r="Q236" s="155">
        <f t="shared" si="7"/>
        <v>1958448646</v>
      </c>
    </row>
    <row r="237" spans="1:17">
      <c r="A237" s="154" t="s">
        <v>125</v>
      </c>
      <c r="C237" s="155">
        <f>VLOOKUP(A237,' سهام'!$B$11:$V$309,15,0)</f>
        <v>15818376</v>
      </c>
      <c r="D237" s="155"/>
      <c r="E237" s="155">
        <f>VLOOKUP(A237,' سهام'!$B$11:$V$309,21,0)</f>
        <v>25205983434</v>
      </c>
      <c r="F237" s="155"/>
      <c r="G237" s="155">
        <v>-22092580615</v>
      </c>
      <c r="H237" s="155"/>
      <c r="I237" s="155">
        <f t="shared" si="6"/>
        <v>3113402819</v>
      </c>
      <c r="J237" s="156"/>
      <c r="K237" s="155">
        <v>15818376</v>
      </c>
      <c r="L237" s="155"/>
      <c r="M237" s="155">
        <v>25205983434</v>
      </c>
      <c r="N237" s="155"/>
      <c r="O237" s="155">
        <v>-30017605972</v>
      </c>
      <c r="P237" s="155"/>
      <c r="Q237" s="155">
        <f t="shared" si="7"/>
        <v>-4811622538</v>
      </c>
    </row>
    <row r="238" spans="1:17">
      <c r="A238" s="154" t="s">
        <v>307</v>
      </c>
      <c r="C238" s="155">
        <f>VLOOKUP(A238,' سهام'!$B$11:$V$309,15,0)</f>
        <v>2811591</v>
      </c>
      <c r="D238" s="155"/>
      <c r="E238" s="155">
        <f>VLOOKUP(A238,' سهام'!$B$11:$V$309,21,0)</f>
        <v>24958117962</v>
      </c>
      <c r="F238" s="155"/>
      <c r="G238" s="155">
        <v>-22716353561</v>
      </c>
      <c r="H238" s="155"/>
      <c r="I238" s="155">
        <f t="shared" si="6"/>
        <v>2241764401</v>
      </c>
      <c r="J238" s="156"/>
      <c r="K238" s="155">
        <v>2811591</v>
      </c>
      <c r="L238" s="155"/>
      <c r="M238" s="155">
        <v>24958117962</v>
      </c>
      <c r="N238" s="155"/>
      <c r="O238" s="155">
        <v>-27797182425</v>
      </c>
      <c r="P238" s="155"/>
      <c r="Q238" s="155">
        <f t="shared" si="7"/>
        <v>-2839064463</v>
      </c>
    </row>
    <row r="239" spans="1:17">
      <c r="A239" s="154" t="s">
        <v>148</v>
      </c>
      <c r="C239" s="155">
        <f>VLOOKUP(A239,' سهام'!$B$11:$V$309,15,0)</f>
        <v>1545392</v>
      </c>
      <c r="D239" s="155"/>
      <c r="E239" s="155">
        <f>VLOOKUP(A239,' سهام'!$B$11:$V$309,21,0)</f>
        <v>4370480234</v>
      </c>
      <c r="F239" s="155"/>
      <c r="G239" s="155">
        <v>-3751861523</v>
      </c>
      <c r="H239" s="155"/>
      <c r="I239" s="155">
        <f t="shared" si="6"/>
        <v>618618711</v>
      </c>
      <c r="J239" s="156"/>
      <c r="K239" s="155">
        <v>1545392</v>
      </c>
      <c r="L239" s="155"/>
      <c r="M239" s="155">
        <v>4370480234</v>
      </c>
      <c r="N239" s="155"/>
      <c r="O239" s="155">
        <v>-5667030433</v>
      </c>
      <c r="P239" s="155"/>
      <c r="Q239" s="155">
        <f t="shared" si="7"/>
        <v>-1296550199</v>
      </c>
    </row>
    <row r="240" spans="1:17">
      <c r="A240" s="154" t="s">
        <v>241</v>
      </c>
      <c r="C240" s="155">
        <f>VLOOKUP(A240,' سهام'!$B$11:$V$309,15,0)</f>
        <v>4722100</v>
      </c>
      <c r="D240" s="155"/>
      <c r="E240" s="155">
        <f>VLOOKUP(A240,' سهام'!$B$11:$V$309,21,0)</f>
        <v>37317327868</v>
      </c>
      <c r="F240" s="155"/>
      <c r="G240" s="155">
        <v>-35701059387</v>
      </c>
      <c r="H240" s="155"/>
      <c r="I240" s="155">
        <f t="shared" si="6"/>
        <v>1616268481</v>
      </c>
      <c r="J240" s="156"/>
      <c r="K240" s="155">
        <v>4722100</v>
      </c>
      <c r="L240" s="155"/>
      <c r="M240" s="155">
        <v>37317327868</v>
      </c>
      <c r="N240" s="155"/>
      <c r="O240" s="155">
        <v>-34923386082</v>
      </c>
      <c r="P240" s="155"/>
      <c r="Q240" s="155">
        <f t="shared" si="7"/>
        <v>2393941786</v>
      </c>
    </row>
    <row r="241" spans="1:17">
      <c r="A241" s="154" t="s">
        <v>275</v>
      </c>
      <c r="C241" s="155">
        <f>VLOOKUP(A241,' سهام'!$B$11:$V$309,15,0)</f>
        <v>20351825</v>
      </c>
      <c r="D241" s="155"/>
      <c r="E241" s="155">
        <f>VLOOKUP(A241,' سهام'!$B$11:$V$309,21,0)</f>
        <v>77483702190</v>
      </c>
      <c r="F241" s="155"/>
      <c r="G241" s="155">
        <v>-70792289222</v>
      </c>
      <c r="H241" s="155"/>
      <c r="I241" s="155">
        <f t="shared" si="6"/>
        <v>6691412968</v>
      </c>
      <c r="J241" s="156"/>
      <c r="K241" s="155">
        <v>20351825</v>
      </c>
      <c r="L241" s="155"/>
      <c r="M241" s="155">
        <v>77483702190</v>
      </c>
      <c r="N241" s="155"/>
      <c r="O241" s="155">
        <v>-74337232480</v>
      </c>
      <c r="P241" s="155"/>
      <c r="Q241" s="155">
        <f t="shared" si="7"/>
        <v>3146469710</v>
      </c>
    </row>
    <row r="242" spans="1:17">
      <c r="A242" s="154" t="s">
        <v>272</v>
      </c>
      <c r="C242" s="155">
        <f>VLOOKUP(A242,' سهام'!$B$11:$V$309,15,0)</f>
        <v>14535898</v>
      </c>
      <c r="D242" s="155"/>
      <c r="E242" s="155">
        <f>VLOOKUP(A242,' سهام'!$B$11:$V$309,21,0)</f>
        <v>31456364284</v>
      </c>
      <c r="F242" s="155"/>
      <c r="G242" s="155">
        <v>-26075742712</v>
      </c>
      <c r="H242" s="155"/>
      <c r="I242" s="155">
        <f t="shared" si="6"/>
        <v>5380621572</v>
      </c>
      <c r="J242" s="156"/>
      <c r="K242" s="155">
        <v>14535898</v>
      </c>
      <c r="L242" s="155"/>
      <c r="M242" s="155">
        <v>31456364284</v>
      </c>
      <c r="N242" s="155"/>
      <c r="O242" s="155">
        <v>-27868899881</v>
      </c>
      <c r="P242" s="155"/>
      <c r="Q242" s="155">
        <f t="shared" si="7"/>
        <v>3587464403</v>
      </c>
    </row>
    <row r="243" spans="1:17">
      <c r="A243" s="154" t="s">
        <v>308</v>
      </c>
      <c r="C243" s="155">
        <f>VLOOKUP(A243,' سهام'!$B$11:$V$309,15,0)</f>
        <v>1413009</v>
      </c>
      <c r="D243" s="155"/>
      <c r="E243" s="155">
        <f>VLOOKUP(A243,' سهام'!$B$11:$V$309,21,0)</f>
        <v>23470892680</v>
      </c>
      <c r="F243" s="155"/>
      <c r="G243" s="155">
        <v>-19613420122</v>
      </c>
      <c r="H243" s="155"/>
      <c r="I243" s="155">
        <f t="shared" si="6"/>
        <v>3857472558</v>
      </c>
      <c r="J243" s="156"/>
      <c r="K243" s="155">
        <v>1413009</v>
      </c>
      <c r="L243" s="155"/>
      <c r="M243" s="155">
        <v>23470892680</v>
      </c>
      <c r="N243" s="155"/>
      <c r="O243" s="155">
        <v>-19116627729</v>
      </c>
      <c r="P243" s="155"/>
      <c r="Q243" s="155">
        <f t="shared" si="7"/>
        <v>4354264951</v>
      </c>
    </row>
    <row r="244" spans="1:17">
      <c r="A244" s="154" t="s">
        <v>146</v>
      </c>
      <c r="C244" s="155">
        <f>VLOOKUP(A244,' سهام'!$B$11:$V$309,15,0)</f>
        <v>6284368</v>
      </c>
      <c r="D244" s="155"/>
      <c r="E244" s="155">
        <f>VLOOKUP(A244,' سهام'!$B$11:$V$309,21,0)</f>
        <v>23626063276</v>
      </c>
      <c r="F244" s="155"/>
      <c r="G244" s="155">
        <v>-22639041065</v>
      </c>
      <c r="H244" s="155"/>
      <c r="I244" s="155">
        <f t="shared" si="6"/>
        <v>987022211</v>
      </c>
      <c r="J244" s="156"/>
      <c r="K244" s="155">
        <v>6284368</v>
      </c>
      <c r="L244" s="155"/>
      <c r="M244" s="155">
        <v>23626063276</v>
      </c>
      <c r="N244" s="155"/>
      <c r="O244" s="155">
        <v>-24286161223</v>
      </c>
      <c r="P244" s="155"/>
      <c r="Q244" s="155">
        <f t="shared" si="7"/>
        <v>-660097947</v>
      </c>
    </row>
    <row r="245" spans="1:17">
      <c r="A245" s="154" t="s">
        <v>422</v>
      </c>
      <c r="C245" s="155">
        <f>VLOOKUP(A245,' سهام'!$B$11:$V$309,15,0)</f>
        <v>10200000</v>
      </c>
      <c r="D245" s="155"/>
      <c r="E245" s="155">
        <f>VLOOKUP(A245,' سهام'!$B$11:$V$309,21,0)</f>
        <v>49489972111</v>
      </c>
      <c r="F245" s="155"/>
      <c r="G245" s="155">
        <v>-49831405868</v>
      </c>
      <c r="H245" s="155"/>
      <c r="I245" s="155">
        <f t="shared" si="6"/>
        <v>-341433757</v>
      </c>
      <c r="J245" s="156"/>
      <c r="K245" s="155">
        <v>10200000</v>
      </c>
      <c r="L245" s="155"/>
      <c r="M245" s="155">
        <v>49489972111</v>
      </c>
      <c r="N245" s="155"/>
      <c r="O245" s="155">
        <v>-49831405868</v>
      </c>
      <c r="P245" s="155"/>
      <c r="Q245" s="155">
        <f t="shared" si="7"/>
        <v>-341433757</v>
      </c>
    </row>
    <row r="246" spans="1:17">
      <c r="A246" s="154" t="s">
        <v>309</v>
      </c>
      <c r="C246" s="155">
        <f>VLOOKUP(A246,' سهام'!$B$11:$V$309,15,0)</f>
        <v>578394</v>
      </c>
      <c r="D246" s="155"/>
      <c r="E246" s="155">
        <f>VLOOKUP(A246,' سهام'!$B$11:$V$309,21,0)</f>
        <v>17789032077</v>
      </c>
      <c r="F246" s="155"/>
      <c r="G246" s="155">
        <v>-15961865332</v>
      </c>
      <c r="H246" s="155"/>
      <c r="I246" s="155">
        <f t="shared" si="6"/>
        <v>1827166745</v>
      </c>
      <c r="J246" s="156"/>
      <c r="K246" s="155">
        <v>578394</v>
      </c>
      <c r="L246" s="155"/>
      <c r="M246" s="155">
        <v>17789032077</v>
      </c>
      <c r="N246" s="155"/>
      <c r="O246" s="155">
        <v>-15759449553</v>
      </c>
      <c r="P246" s="155"/>
      <c r="Q246" s="155">
        <f t="shared" si="7"/>
        <v>2029582524</v>
      </c>
    </row>
    <row r="247" spans="1:17">
      <c r="A247" s="154" t="s">
        <v>196</v>
      </c>
      <c r="C247" s="155">
        <f>VLOOKUP(A247,' سهام'!$B$11:$V$309,15,0)</f>
        <v>2312150</v>
      </c>
      <c r="D247" s="155"/>
      <c r="E247" s="155">
        <f>VLOOKUP(A247,' سهام'!$B$11:$V$309,21,0)</f>
        <v>21972634287</v>
      </c>
      <c r="F247" s="155"/>
      <c r="G247" s="155">
        <v>-20052463175</v>
      </c>
      <c r="H247" s="155"/>
      <c r="I247" s="155">
        <f t="shared" si="6"/>
        <v>1920171112</v>
      </c>
      <c r="J247" s="156"/>
      <c r="K247" s="155">
        <v>2312150</v>
      </c>
      <c r="L247" s="155"/>
      <c r="M247" s="155">
        <v>21972634287</v>
      </c>
      <c r="N247" s="155"/>
      <c r="O247" s="155">
        <v>-17600382096</v>
      </c>
      <c r="P247" s="155"/>
      <c r="Q247" s="155">
        <f t="shared" si="7"/>
        <v>4372252191</v>
      </c>
    </row>
    <row r="248" spans="1:17">
      <c r="A248" s="154" t="s">
        <v>343</v>
      </c>
      <c r="C248" s="155">
        <f>VLOOKUP(A248,' سهام'!$B$11:$V$309,15,0)</f>
        <v>4797510</v>
      </c>
      <c r="D248" s="155"/>
      <c r="E248" s="155">
        <f>VLOOKUP(A248,' سهام'!$B$11:$V$309,21,0)</f>
        <v>15580208058</v>
      </c>
      <c r="F248" s="155"/>
      <c r="G248" s="155">
        <v>-14970433820</v>
      </c>
      <c r="H248" s="155"/>
      <c r="I248" s="155">
        <f t="shared" si="6"/>
        <v>609774238</v>
      </c>
      <c r="J248" s="156"/>
      <c r="K248" s="155">
        <v>4797510</v>
      </c>
      <c r="L248" s="155"/>
      <c r="M248" s="155">
        <v>15580208058</v>
      </c>
      <c r="N248" s="155"/>
      <c r="O248" s="155">
        <v>-15466690041</v>
      </c>
      <c r="P248" s="155"/>
      <c r="Q248" s="155">
        <f t="shared" si="7"/>
        <v>113518017</v>
      </c>
    </row>
    <row r="249" spans="1:17">
      <c r="A249" s="154" t="s">
        <v>179</v>
      </c>
      <c r="C249" s="155">
        <f>VLOOKUP(A249,' سهام'!$B$11:$V$309,15,0)</f>
        <v>3955187</v>
      </c>
      <c r="D249" s="155"/>
      <c r="E249" s="155">
        <f>VLOOKUP(A249,' سهام'!$B$11:$V$309,21,0)</f>
        <v>21545461937</v>
      </c>
      <c r="F249" s="155"/>
      <c r="G249" s="155">
        <v>-20815178203</v>
      </c>
      <c r="H249" s="155"/>
      <c r="I249" s="155">
        <f t="shared" si="6"/>
        <v>730283734</v>
      </c>
      <c r="J249" s="156"/>
      <c r="K249" s="155">
        <v>3955187</v>
      </c>
      <c r="L249" s="155"/>
      <c r="M249" s="155">
        <v>21545461937</v>
      </c>
      <c r="N249" s="155"/>
      <c r="O249" s="155">
        <v>-20326649309</v>
      </c>
      <c r="P249" s="155"/>
      <c r="Q249" s="155">
        <f t="shared" si="7"/>
        <v>1218812628</v>
      </c>
    </row>
    <row r="250" spans="1:17">
      <c r="A250" s="154" t="s">
        <v>310</v>
      </c>
      <c r="C250" s="155">
        <f>VLOOKUP(A250,' سهام'!$B$11:$V$309,15,0)</f>
        <v>10622414</v>
      </c>
      <c r="D250" s="155"/>
      <c r="E250" s="155">
        <f>VLOOKUP(A250,' سهام'!$B$11:$V$309,21,0)</f>
        <v>23547039724</v>
      </c>
      <c r="F250" s="155"/>
      <c r="G250" s="155">
        <v>-20037601395</v>
      </c>
      <c r="H250" s="155"/>
      <c r="I250" s="155">
        <f t="shared" si="6"/>
        <v>3509438329</v>
      </c>
      <c r="J250" s="156"/>
      <c r="K250" s="155">
        <v>10622414</v>
      </c>
      <c r="L250" s="155"/>
      <c r="M250" s="155">
        <v>23547039724</v>
      </c>
      <c r="N250" s="155"/>
      <c r="O250" s="155">
        <v>-28434822587</v>
      </c>
      <c r="P250" s="155"/>
      <c r="Q250" s="155">
        <f t="shared" si="7"/>
        <v>-4887782863</v>
      </c>
    </row>
    <row r="251" spans="1:17">
      <c r="A251" s="154" t="s">
        <v>158</v>
      </c>
      <c r="C251" s="155">
        <f>VLOOKUP(A251,' سهام'!$B$11:$V$309,15,0)</f>
        <v>1036289</v>
      </c>
      <c r="D251" s="155"/>
      <c r="E251" s="155">
        <f>VLOOKUP(A251,' سهام'!$B$11:$V$309,21,0)</f>
        <v>19211795454</v>
      </c>
      <c r="F251" s="155"/>
      <c r="G251" s="155">
        <v>-19634145916</v>
      </c>
      <c r="H251" s="155"/>
      <c r="I251" s="155">
        <f t="shared" si="6"/>
        <v>-422350462</v>
      </c>
      <c r="J251" s="156"/>
      <c r="K251" s="155">
        <v>1036289</v>
      </c>
      <c r="L251" s="155"/>
      <c r="M251" s="155">
        <v>19211795454</v>
      </c>
      <c r="N251" s="155"/>
      <c r="O251" s="155">
        <v>-24290302240</v>
      </c>
      <c r="P251" s="155"/>
      <c r="Q251" s="155">
        <f t="shared" si="7"/>
        <v>-5078506786</v>
      </c>
    </row>
    <row r="252" spans="1:17">
      <c r="A252" s="154" t="s">
        <v>177</v>
      </c>
      <c r="C252" s="155">
        <f>VLOOKUP(A252,' سهام'!$B$11:$V$309,15,0)</f>
        <v>15871241</v>
      </c>
      <c r="D252" s="155"/>
      <c r="E252" s="155">
        <f>VLOOKUP(A252,' سهام'!$B$11:$V$309,21,0)</f>
        <v>25353329038</v>
      </c>
      <c r="F252" s="155"/>
      <c r="G252" s="155">
        <v>-21686395793</v>
      </c>
      <c r="H252" s="155"/>
      <c r="I252" s="155">
        <f t="shared" si="6"/>
        <v>3666933245</v>
      </c>
      <c r="J252" s="156"/>
      <c r="K252" s="155">
        <v>15871241</v>
      </c>
      <c r="L252" s="155"/>
      <c r="M252" s="155">
        <v>25353329038</v>
      </c>
      <c r="N252" s="155"/>
      <c r="O252" s="155">
        <v>-24185845309</v>
      </c>
      <c r="P252" s="155"/>
      <c r="Q252" s="155">
        <f t="shared" si="7"/>
        <v>1167483729</v>
      </c>
    </row>
    <row r="253" spans="1:17">
      <c r="A253" s="154" t="s">
        <v>337</v>
      </c>
      <c r="C253" s="155">
        <f>VLOOKUP(A253,' سهام'!$B$11:$V$309,15,0)</f>
        <v>580091</v>
      </c>
      <c r="D253" s="155"/>
      <c r="E253" s="155">
        <f>VLOOKUP(A253,' سهام'!$B$11:$V$309,21,0)</f>
        <v>3108086685</v>
      </c>
      <c r="F253" s="155"/>
      <c r="G253" s="155">
        <v>-2911768143</v>
      </c>
      <c r="H253" s="155"/>
      <c r="I253" s="155">
        <f t="shared" si="6"/>
        <v>196318542</v>
      </c>
      <c r="J253" s="156"/>
      <c r="K253" s="155">
        <v>580091</v>
      </c>
      <c r="L253" s="155"/>
      <c r="M253" s="155">
        <v>3108086685</v>
      </c>
      <c r="N253" s="155"/>
      <c r="O253" s="155">
        <v>-3263779337</v>
      </c>
      <c r="P253" s="155"/>
      <c r="Q253" s="155">
        <f t="shared" si="7"/>
        <v>-155692652</v>
      </c>
    </row>
    <row r="254" spans="1:17">
      <c r="A254" s="154" t="s">
        <v>280</v>
      </c>
      <c r="C254" s="155">
        <f>VLOOKUP(A254,' سهام'!$B$11:$V$309,15,0)</f>
        <v>3846413</v>
      </c>
      <c r="D254" s="155"/>
      <c r="E254" s="155">
        <f>VLOOKUP(A254,' سهام'!$B$11:$V$309,21,0)</f>
        <v>22405867303</v>
      </c>
      <c r="F254" s="155"/>
      <c r="G254" s="155">
        <v>-21832880408</v>
      </c>
      <c r="H254" s="155"/>
      <c r="I254" s="155">
        <f t="shared" si="6"/>
        <v>572986895</v>
      </c>
      <c r="J254" s="156"/>
      <c r="K254" s="155">
        <v>3846413</v>
      </c>
      <c r="L254" s="155"/>
      <c r="M254" s="155">
        <v>22405867303</v>
      </c>
      <c r="N254" s="155"/>
      <c r="O254" s="155">
        <v>-24049983840</v>
      </c>
      <c r="P254" s="155"/>
      <c r="Q254" s="155">
        <f t="shared" si="7"/>
        <v>-1644116537</v>
      </c>
    </row>
    <row r="255" spans="1:17">
      <c r="A255" s="154" t="s">
        <v>423</v>
      </c>
      <c r="C255" s="155">
        <f>VLOOKUP(A255,' سهام'!$B$11:$V$309,15,0)</f>
        <v>1790660</v>
      </c>
      <c r="D255" s="155"/>
      <c r="E255" s="155">
        <f>VLOOKUP(A255,' سهام'!$B$11:$V$309,21,0)</f>
        <v>2778588702</v>
      </c>
      <c r="F255" s="155"/>
      <c r="G255" s="155">
        <v>-2878003639</v>
      </c>
      <c r="H255" s="155"/>
      <c r="I255" s="155">
        <f t="shared" si="6"/>
        <v>-99414937</v>
      </c>
      <c r="J255" s="156"/>
      <c r="K255" s="155">
        <v>1790660</v>
      </c>
      <c r="L255" s="155"/>
      <c r="M255" s="155">
        <v>2778588702</v>
      </c>
      <c r="N255" s="155"/>
      <c r="O255" s="155">
        <v>-2878003639</v>
      </c>
      <c r="P255" s="155"/>
      <c r="Q255" s="155">
        <f t="shared" si="7"/>
        <v>-99414937</v>
      </c>
    </row>
    <row r="256" spans="1:17">
      <c r="A256" s="154" t="s">
        <v>342</v>
      </c>
      <c r="C256" s="155">
        <f>VLOOKUP(A256,' سهام'!$B$11:$V$309,15,0)</f>
        <v>11509245</v>
      </c>
      <c r="D256" s="155"/>
      <c r="E256" s="155">
        <f>VLOOKUP(A256,' سهام'!$B$11:$V$309,21,0)</f>
        <v>20318798630</v>
      </c>
      <c r="F256" s="155"/>
      <c r="G256" s="155">
        <v>-19802909223</v>
      </c>
      <c r="H256" s="155"/>
      <c r="I256" s="155">
        <f t="shared" si="6"/>
        <v>515889407</v>
      </c>
      <c r="J256" s="156"/>
      <c r="K256" s="155">
        <v>11509245</v>
      </c>
      <c r="L256" s="155"/>
      <c r="M256" s="155">
        <v>20318798630</v>
      </c>
      <c r="N256" s="155"/>
      <c r="O256" s="155">
        <v>-20501850871</v>
      </c>
      <c r="P256" s="155"/>
      <c r="Q256" s="155">
        <f t="shared" si="7"/>
        <v>-183052241</v>
      </c>
    </row>
    <row r="257" spans="1:17">
      <c r="A257" s="154" t="s">
        <v>311</v>
      </c>
      <c r="C257" s="155">
        <f>VLOOKUP(A257,' سهام'!$B$11:$V$309,15,0)</f>
        <v>51463359</v>
      </c>
      <c r="D257" s="155"/>
      <c r="E257" s="155">
        <f>VLOOKUP(A257,' سهام'!$B$11:$V$309,21,0)</f>
        <v>163805200751</v>
      </c>
      <c r="F257" s="155"/>
      <c r="G257" s="155">
        <v>-147486069261</v>
      </c>
      <c r="H257" s="155"/>
      <c r="I257" s="155">
        <f t="shared" si="6"/>
        <v>16319131490</v>
      </c>
      <c r="J257" s="156"/>
      <c r="K257" s="155">
        <v>51463359</v>
      </c>
      <c r="L257" s="155"/>
      <c r="M257" s="155">
        <v>163805200751</v>
      </c>
      <c r="N257" s="155"/>
      <c r="O257" s="155">
        <v>-137561581770</v>
      </c>
      <c r="P257" s="155"/>
      <c r="Q257" s="155">
        <f t="shared" si="7"/>
        <v>26243618981</v>
      </c>
    </row>
    <row r="258" spans="1:17">
      <c r="A258" s="154" t="s">
        <v>117</v>
      </c>
      <c r="C258" s="155">
        <f>VLOOKUP(A258,' سهام'!$B$11:$V$309,15,0)</f>
        <v>2348670</v>
      </c>
      <c r="D258" s="155"/>
      <c r="E258" s="155">
        <f>VLOOKUP(A258,' سهام'!$B$11:$V$309,21,0)</f>
        <v>26989078983</v>
      </c>
      <c r="F258" s="155"/>
      <c r="G258" s="155">
        <v>-21474727267</v>
      </c>
      <c r="H258" s="155"/>
      <c r="I258" s="155">
        <f t="shared" si="6"/>
        <v>5514351716</v>
      </c>
      <c r="J258" s="156"/>
      <c r="K258" s="155">
        <v>2348670</v>
      </c>
      <c r="L258" s="155"/>
      <c r="M258" s="155">
        <v>26989078983</v>
      </c>
      <c r="N258" s="155"/>
      <c r="O258" s="155">
        <v>-23650464541</v>
      </c>
      <c r="P258" s="155"/>
      <c r="Q258" s="155">
        <f t="shared" si="7"/>
        <v>3338614442</v>
      </c>
    </row>
    <row r="259" spans="1:17">
      <c r="A259" s="154" t="s">
        <v>79</v>
      </c>
      <c r="C259" s="155">
        <f>VLOOKUP(A259,' سهام'!$B$11:$V$309,15,0)</f>
        <v>1164366</v>
      </c>
      <c r="D259" s="155"/>
      <c r="E259" s="155">
        <f>VLOOKUP(A259,' سهام'!$B$11:$V$309,21,0)</f>
        <v>43658562205</v>
      </c>
      <c r="F259" s="155"/>
      <c r="G259" s="155">
        <v>-41715340403</v>
      </c>
      <c r="H259" s="155"/>
      <c r="I259" s="155">
        <f t="shared" si="6"/>
        <v>1943221802</v>
      </c>
      <c r="J259" s="156"/>
      <c r="K259" s="155">
        <v>1164366</v>
      </c>
      <c r="L259" s="155"/>
      <c r="M259" s="155">
        <v>43658562205</v>
      </c>
      <c r="N259" s="155"/>
      <c r="O259" s="155">
        <v>-38974325348</v>
      </c>
      <c r="P259" s="155"/>
      <c r="Q259" s="155">
        <f t="shared" si="7"/>
        <v>4684236857</v>
      </c>
    </row>
    <row r="260" spans="1:17">
      <c r="A260" s="154" t="s">
        <v>141</v>
      </c>
      <c r="C260" s="155">
        <f>VLOOKUP(A260,' سهام'!$B$11:$V$309,15,0)</f>
        <v>5102117</v>
      </c>
      <c r="D260" s="155"/>
      <c r="E260" s="155">
        <f>VLOOKUP(A260,' سهام'!$B$11:$V$309,21,0)</f>
        <v>14860255055</v>
      </c>
      <c r="F260" s="155"/>
      <c r="G260" s="155">
        <v>-15689899379</v>
      </c>
      <c r="H260" s="155"/>
      <c r="I260" s="155">
        <f t="shared" si="6"/>
        <v>-829644324</v>
      </c>
      <c r="J260" s="156"/>
      <c r="K260" s="155">
        <v>5102117</v>
      </c>
      <c r="L260" s="155"/>
      <c r="M260" s="155">
        <v>14860255055</v>
      </c>
      <c r="N260" s="155"/>
      <c r="O260" s="155">
        <v>-18885927381</v>
      </c>
      <c r="P260" s="155"/>
      <c r="Q260" s="155">
        <f t="shared" si="7"/>
        <v>-4025672326</v>
      </c>
    </row>
    <row r="261" spans="1:17">
      <c r="A261" s="154" t="s">
        <v>370</v>
      </c>
      <c r="C261" s="155">
        <f>VLOOKUP(A261,' سهام'!$B$11:$V$309,15,0)</f>
        <v>0</v>
      </c>
      <c r="D261" s="155"/>
      <c r="E261" s="155">
        <f>VLOOKUP(A261,' سهام'!$B$11:$V$309,21,0)</f>
        <v>0</v>
      </c>
      <c r="F261" s="155"/>
      <c r="G261" s="155">
        <v>990518324</v>
      </c>
      <c r="H261" s="155"/>
      <c r="I261" s="155">
        <f t="shared" si="6"/>
        <v>990518324</v>
      </c>
      <c r="J261" s="156"/>
      <c r="K261" s="155">
        <v>0</v>
      </c>
      <c r="L261" s="155"/>
      <c r="M261" s="155">
        <v>0</v>
      </c>
      <c r="N261" s="155"/>
      <c r="O261" s="155">
        <v>421071286</v>
      </c>
      <c r="P261" s="155"/>
      <c r="Q261" s="155">
        <f t="shared" si="7"/>
        <v>421071286</v>
      </c>
    </row>
    <row r="262" spans="1:17">
      <c r="A262" s="154" t="s">
        <v>312</v>
      </c>
      <c r="C262" s="155">
        <f>VLOOKUP(A262,' سهام'!$B$11:$V$309,15,0)</f>
        <v>4802000</v>
      </c>
      <c r="D262" s="155"/>
      <c r="E262" s="155">
        <f>VLOOKUP(A262,' سهام'!$B$11:$V$309,21,0)</f>
        <v>22649916338</v>
      </c>
      <c r="F262" s="155"/>
      <c r="G262" s="155">
        <v>-20355860719</v>
      </c>
      <c r="H262" s="155"/>
      <c r="I262" s="155">
        <f t="shared" si="6"/>
        <v>2294055619</v>
      </c>
      <c r="J262" s="156"/>
      <c r="K262" s="155">
        <v>4802000</v>
      </c>
      <c r="L262" s="155"/>
      <c r="M262" s="155">
        <v>22649916338</v>
      </c>
      <c r="N262" s="155"/>
      <c r="O262" s="155">
        <v>-24201280472</v>
      </c>
      <c r="P262" s="155"/>
      <c r="Q262" s="155">
        <f t="shared" si="7"/>
        <v>-1551364134</v>
      </c>
    </row>
    <row r="263" spans="1:17">
      <c r="A263" s="154" t="s">
        <v>198</v>
      </c>
      <c r="C263" s="155">
        <f>VLOOKUP(A263,' سهام'!$B$11:$V$309,15,0)</f>
        <v>10643020</v>
      </c>
      <c r="D263" s="155"/>
      <c r="E263" s="155">
        <f>VLOOKUP(A263,' سهام'!$B$11:$V$309,21,0)</f>
        <v>30829228411</v>
      </c>
      <c r="F263" s="155"/>
      <c r="G263" s="155">
        <v>-25654897601</v>
      </c>
      <c r="H263" s="155"/>
      <c r="I263" s="155">
        <f t="shared" si="6"/>
        <v>5174330810</v>
      </c>
      <c r="J263" s="156"/>
      <c r="K263" s="155">
        <v>10643020</v>
      </c>
      <c r="L263" s="155"/>
      <c r="M263" s="155">
        <v>30829228411</v>
      </c>
      <c r="N263" s="155"/>
      <c r="O263" s="155">
        <v>-27974273658</v>
      </c>
      <c r="P263" s="155"/>
      <c r="Q263" s="155">
        <f t="shared" si="7"/>
        <v>2854954753</v>
      </c>
    </row>
    <row r="264" spans="1:17">
      <c r="A264" s="154" t="s">
        <v>166</v>
      </c>
      <c r="C264" s="155">
        <f>VLOOKUP(A264,' سهام'!$B$11:$V$309,15,0)</f>
        <v>1671449</v>
      </c>
      <c r="D264" s="155"/>
      <c r="E264" s="155">
        <f>VLOOKUP(A264,' سهام'!$B$11:$V$309,21,0)</f>
        <v>113331179551</v>
      </c>
      <c r="F264" s="155"/>
      <c r="G264" s="155">
        <v>-107719917204</v>
      </c>
      <c r="H264" s="155"/>
      <c r="I264" s="155">
        <f t="shared" si="6"/>
        <v>5611262347</v>
      </c>
      <c r="J264" s="156"/>
      <c r="K264" s="155">
        <v>1671449</v>
      </c>
      <c r="L264" s="155"/>
      <c r="M264" s="155">
        <v>113331179551</v>
      </c>
      <c r="N264" s="155"/>
      <c r="O264" s="155">
        <v>-104480835047</v>
      </c>
      <c r="P264" s="155"/>
      <c r="Q264" s="155">
        <f t="shared" si="7"/>
        <v>8850344504</v>
      </c>
    </row>
    <row r="265" spans="1:17">
      <c r="A265" s="154" t="s">
        <v>191</v>
      </c>
      <c r="C265" s="155">
        <f>VLOOKUP(A265,' سهام'!$B$11:$V$309,15,0)</f>
        <v>3585269</v>
      </c>
      <c r="D265" s="155"/>
      <c r="E265" s="155">
        <f>VLOOKUP(A265,' سهام'!$B$11:$V$309,21,0)</f>
        <v>31006248853</v>
      </c>
      <c r="F265" s="155"/>
      <c r="G265" s="155">
        <v>-28440214466</v>
      </c>
      <c r="H265" s="155"/>
      <c r="I265" s="155">
        <f t="shared" ref="I265:I306" si="8">E265+G265</f>
        <v>2566034387</v>
      </c>
      <c r="J265" s="156"/>
      <c r="K265" s="155">
        <v>3585269</v>
      </c>
      <c r="L265" s="155"/>
      <c r="M265" s="155">
        <v>31006248853</v>
      </c>
      <c r="N265" s="155"/>
      <c r="O265" s="155">
        <v>-29130998693</v>
      </c>
      <c r="P265" s="155"/>
      <c r="Q265" s="155">
        <f t="shared" ref="Q265:Q306" si="9">M265+O265</f>
        <v>1875250160</v>
      </c>
    </row>
    <row r="266" spans="1:17">
      <c r="A266" s="154" t="s">
        <v>313</v>
      </c>
      <c r="C266" s="155">
        <f>VLOOKUP(A266,' سهام'!$B$11:$V$309,15,0)</f>
        <v>439949</v>
      </c>
      <c r="D266" s="155"/>
      <c r="E266" s="155">
        <f>VLOOKUP(A266,' سهام'!$B$11:$V$309,21,0)</f>
        <v>2698334146</v>
      </c>
      <c r="F266" s="155"/>
      <c r="G266" s="155">
        <v>-2733320650</v>
      </c>
      <c r="H266" s="155"/>
      <c r="I266" s="155">
        <f t="shared" si="8"/>
        <v>-34986504</v>
      </c>
      <c r="J266" s="156"/>
      <c r="K266" s="155">
        <v>439949</v>
      </c>
      <c r="L266" s="155"/>
      <c r="M266" s="155">
        <v>2698334146</v>
      </c>
      <c r="N266" s="155"/>
      <c r="O266" s="155">
        <v>-2886386604</v>
      </c>
      <c r="P266" s="155"/>
      <c r="Q266" s="155">
        <f t="shared" si="9"/>
        <v>-188052458</v>
      </c>
    </row>
    <row r="267" spans="1:17">
      <c r="A267" s="154" t="s">
        <v>314</v>
      </c>
      <c r="C267" s="155">
        <f>VLOOKUP(A267,' سهام'!$B$11:$V$309,15,0)</f>
        <v>18577936</v>
      </c>
      <c r="D267" s="155"/>
      <c r="E267" s="155">
        <f>VLOOKUP(A267,' سهام'!$B$11:$V$309,21,0)</f>
        <v>21015898109</v>
      </c>
      <c r="F267" s="155"/>
      <c r="G267" s="155">
        <v>-19725419638</v>
      </c>
      <c r="H267" s="155"/>
      <c r="I267" s="155">
        <f t="shared" si="8"/>
        <v>1290478471</v>
      </c>
      <c r="J267" s="156"/>
      <c r="K267" s="155">
        <v>18577936</v>
      </c>
      <c r="L267" s="155"/>
      <c r="M267" s="155">
        <v>21015898109</v>
      </c>
      <c r="N267" s="155"/>
      <c r="O267" s="155">
        <v>-21809716292</v>
      </c>
      <c r="P267" s="155"/>
      <c r="Q267" s="155">
        <f t="shared" si="9"/>
        <v>-793818183</v>
      </c>
    </row>
    <row r="268" spans="1:17">
      <c r="A268" s="154" t="s">
        <v>315</v>
      </c>
      <c r="C268" s="155">
        <f>VLOOKUP(A268,' سهام'!$B$11:$V$309,15,0)</f>
        <v>17787609</v>
      </c>
      <c r="D268" s="155"/>
      <c r="E268" s="155">
        <f>VLOOKUP(A268,' سهام'!$B$11:$V$309,21,0)</f>
        <v>19414586459</v>
      </c>
      <c r="F268" s="155"/>
      <c r="G268" s="155">
        <v>-17469117700</v>
      </c>
      <c r="H268" s="155"/>
      <c r="I268" s="155">
        <f t="shared" si="8"/>
        <v>1945468759</v>
      </c>
      <c r="J268" s="156"/>
      <c r="K268" s="155">
        <v>17787609</v>
      </c>
      <c r="L268" s="155"/>
      <c r="M268" s="155">
        <v>19414586459</v>
      </c>
      <c r="N268" s="155"/>
      <c r="O268" s="155">
        <v>-19519945515</v>
      </c>
      <c r="P268" s="155"/>
      <c r="Q268" s="155">
        <f t="shared" si="9"/>
        <v>-105359056</v>
      </c>
    </row>
    <row r="269" spans="1:17">
      <c r="A269" s="154" t="s">
        <v>365</v>
      </c>
      <c r="C269" s="155">
        <f>VLOOKUP(A269,' سهام'!$B$11:$V$309,15,0)</f>
        <v>1099447</v>
      </c>
      <c r="D269" s="155"/>
      <c r="E269" s="155">
        <f>VLOOKUP(A269,' سهام'!$B$11:$V$309,21,0)</f>
        <v>12153106831</v>
      </c>
      <c r="F269" s="155"/>
      <c r="G269" s="155">
        <v>-10929223957</v>
      </c>
      <c r="H269" s="155"/>
      <c r="I269" s="155">
        <f t="shared" si="8"/>
        <v>1223882874</v>
      </c>
      <c r="J269" s="156"/>
      <c r="K269" s="155">
        <v>1099447</v>
      </c>
      <c r="L269" s="155"/>
      <c r="M269" s="155">
        <v>12153106831</v>
      </c>
      <c r="N269" s="155"/>
      <c r="O269" s="155">
        <v>-12995805909</v>
      </c>
      <c r="P269" s="155"/>
      <c r="Q269" s="155">
        <f t="shared" si="9"/>
        <v>-842699078</v>
      </c>
    </row>
    <row r="270" spans="1:17">
      <c r="A270" s="154" t="s">
        <v>333</v>
      </c>
      <c r="C270" s="155">
        <f>VLOOKUP(A270,' سهام'!$B$11:$V$309,15,0)</f>
        <v>9316956</v>
      </c>
      <c r="D270" s="155"/>
      <c r="E270" s="155">
        <f>VLOOKUP(A270,' سهام'!$B$11:$V$309,21,0)</f>
        <v>23394599807</v>
      </c>
      <c r="F270" s="155"/>
      <c r="G270" s="155">
        <v>-26089702159</v>
      </c>
      <c r="H270" s="155"/>
      <c r="I270" s="155">
        <f t="shared" si="8"/>
        <v>-2695102352</v>
      </c>
      <c r="J270" s="156"/>
      <c r="K270" s="155">
        <v>9316956</v>
      </c>
      <c r="L270" s="155"/>
      <c r="M270" s="155">
        <v>23394599807</v>
      </c>
      <c r="N270" s="155"/>
      <c r="O270" s="155">
        <v>-24867181504</v>
      </c>
      <c r="P270" s="155"/>
      <c r="Q270" s="155">
        <f t="shared" si="9"/>
        <v>-1472581697</v>
      </c>
    </row>
    <row r="271" spans="1:17">
      <c r="A271" s="154" t="s">
        <v>316</v>
      </c>
      <c r="C271" s="155">
        <f>VLOOKUP(A271,' سهام'!$B$11:$V$309,15,0)</f>
        <v>3197440</v>
      </c>
      <c r="D271" s="155"/>
      <c r="E271" s="155">
        <f>VLOOKUP(A271,' سهام'!$B$11:$V$309,21,0)</f>
        <v>19928663508</v>
      </c>
      <c r="F271" s="155"/>
      <c r="G271" s="155">
        <v>-16210223801</v>
      </c>
      <c r="H271" s="155"/>
      <c r="I271" s="155">
        <f t="shared" si="8"/>
        <v>3718439707</v>
      </c>
      <c r="J271" s="156"/>
      <c r="K271" s="155">
        <v>3197440</v>
      </c>
      <c r="L271" s="155"/>
      <c r="M271" s="155">
        <v>19928663508</v>
      </c>
      <c r="N271" s="155"/>
      <c r="O271" s="155">
        <v>-14747846679</v>
      </c>
      <c r="P271" s="155"/>
      <c r="Q271" s="155">
        <f t="shared" si="9"/>
        <v>5180816829</v>
      </c>
    </row>
    <row r="272" spans="1:17">
      <c r="A272" s="154" t="s">
        <v>349</v>
      </c>
      <c r="C272" s="155">
        <f>VLOOKUP(A272,' سهام'!$B$11:$V$309,15,0)</f>
        <v>7888358</v>
      </c>
      <c r="D272" s="155"/>
      <c r="E272" s="155">
        <f>VLOOKUP(A272,' سهام'!$B$11:$V$309,21,0)</f>
        <v>23445852590</v>
      </c>
      <c r="F272" s="155"/>
      <c r="G272" s="155">
        <v>-22789879975</v>
      </c>
      <c r="H272" s="155"/>
      <c r="I272" s="155">
        <f t="shared" si="8"/>
        <v>655972615</v>
      </c>
      <c r="J272" s="156"/>
      <c r="K272" s="155">
        <v>7888358</v>
      </c>
      <c r="L272" s="155"/>
      <c r="M272" s="155">
        <v>23445852590</v>
      </c>
      <c r="N272" s="155"/>
      <c r="O272" s="155">
        <v>-23244435800</v>
      </c>
      <c r="P272" s="155"/>
      <c r="Q272" s="155">
        <f t="shared" si="9"/>
        <v>201416790</v>
      </c>
    </row>
    <row r="273" spans="1:17">
      <c r="A273" s="154" t="s">
        <v>143</v>
      </c>
      <c r="C273" s="155">
        <f>VLOOKUP(A273,' سهام'!$B$11:$V$309,15,0)</f>
        <v>31108951</v>
      </c>
      <c r="D273" s="155"/>
      <c r="E273" s="155">
        <f>VLOOKUP(A273,' سهام'!$B$11:$V$309,21,0)</f>
        <v>25759569338</v>
      </c>
      <c r="F273" s="155"/>
      <c r="G273" s="155">
        <v>-21682663617</v>
      </c>
      <c r="H273" s="155"/>
      <c r="I273" s="155">
        <f t="shared" si="8"/>
        <v>4076905721</v>
      </c>
      <c r="J273" s="156"/>
      <c r="K273" s="155">
        <v>31108951</v>
      </c>
      <c r="L273" s="155"/>
      <c r="M273" s="155">
        <v>25759569338</v>
      </c>
      <c r="N273" s="155"/>
      <c r="O273" s="155">
        <v>-28759183052</v>
      </c>
      <c r="P273" s="155"/>
      <c r="Q273" s="155">
        <f t="shared" si="9"/>
        <v>-2999613714</v>
      </c>
    </row>
    <row r="274" spans="1:17">
      <c r="A274" s="154" t="s">
        <v>86</v>
      </c>
      <c r="C274" s="155">
        <f>VLOOKUP(A274,' سهام'!$B$11:$V$309,15,0)</f>
        <v>6966147</v>
      </c>
      <c r="D274" s="155"/>
      <c r="E274" s="155">
        <f>VLOOKUP(A274,' سهام'!$B$11:$V$309,21,0)</f>
        <v>21965143409</v>
      </c>
      <c r="F274" s="155"/>
      <c r="G274" s="155">
        <v>-17392537009</v>
      </c>
      <c r="H274" s="155"/>
      <c r="I274" s="155">
        <f t="shared" si="8"/>
        <v>4572606400</v>
      </c>
      <c r="J274" s="156"/>
      <c r="K274" s="155">
        <v>6966147</v>
      </c>
      <c r="L274" s="155"/>
      <c r="M274" s="155">
        <v>21965143409</v>
      </c>
      <c r="N274" s="155"/>
      <c r="O274" s="155">
        <v>-19105242958</v>
      </c>
      <c r="P274" s="155"/>
      <c r="Q274" s="155">
        <f t="shared" si="9"/>
        <v>2859900451</v>
      </c>
    </row>
    <row r="275" spans="1:17">
      <c r="A275" s="154" t="s">
        <v>335</v>
      </c>
      <c r="C275" s="155">
        <f>VLOOKUP(A275,' سهام'!$B$11:$V$309,15,0)</f>
        <v>2074675</v>
      </c>
      <c r="D275" s="155"/>
      <c r="E275" s="155">
        <f>VLOOKUP(A275,' سهام'!$B$11:$V$309,21,0)</f>
        <v>4407200674</v>
      </c>
      <c r="F275" s="155"/>
      <c r="G275" s="155">
        <v>-4759859222</v>
      </c>
      <c r="H275" s="155"/>
      <c r="I275" s="155">
        <f t="shared" si="8"/>
        <v>-352658548</v>
      </c>
      <c r="J275" s="156"/>
      <c r="K275" s="155">
        <v>2074675</v>
      </c>
      <c r="L275" s="155"/>
      <c r="M275" s="155">
        <v>4407200674</v>
      </c>
      <c r="N275" s="155"/>
      <c r="O275" s="155">
        <v>-4759859222</v>
      </c>
      <c r="P275" s="155"/>
      <c r="Q275" s="155">
        <f t="shared" si="9"/>
        <v>-352658548</v>
      </c>
    </row>
    <row r="276" spans="1:17">
      <c r="A276" s="154" t="s">
        <v>128</v>
      </c>
      <c r="C276" s="155">
        <f>VLOOKUP(A276,' سهام'!$B$11:$V$309,15,0)</f>
        <v>3772544</v>
      </c>
      <c r="D276" s="155"/>
      <c r="E276" s="155">
        <f>VLOOKUP(A276,' سهام'!$B$11:$V$309,21,0)</f>
        <v>11929059717</v>
      </c>
      <c r="F276" s="155"/>
      <c r="G276" s="155">
        <v>-10976534984</v>
      </c>
      <c r="H276" s="155"/>
      <c r="I276" s="155">
        <f t="shared" si="8"/>
        <v>952524733</v>
      </c>
      <c r="J276" s="156"/>
      <c r="K276" s="155">
        <v>3772544</v>
      </c>
      <c r="L276" s="155"/>
      <c r="M276" s="155">
        <v>11929059717</v>
      </c>
      <c r="N276" s="155"/>
      <c r="O276" s="155">
        <v>-14659130595</v>
      </c>
      <c r="P276" s="155"/>
      <c r="Q276" s="155">
        <f t="shared" si="9"/>
        <v>-2730070878</v>
      </c>
    </row>
    <row r="277" spans="1:17">
      <c r="A277" s="154" t="s">
        <v>110</v>
      </c>
      <c r="C277" s="155">
        <f>VLOOKUP(A277,' سهام'!$B$11:$V$309,15,0)</f>
        <v>21766789</v>
      </c>
      <c r="D277" s="155"/>
      <c r="E277" s="155">
        <f>VLOOKUP(A277,' سهام'!$B$11:$V$309,21,0)</f>
        <v>29361784358</v>
      </c>
      <c r="F277" s="155"/>
      <c r="G277" s="155">
        <v>-23801004269</v>
      </c>
      <c r="H277" s="155"/>
      <c r="I277" s="155">
        <f t="shared" si="8"/>
        <v>5560780089</v>
      </c>
      <c r="J277" s="156"/>
      <c r="K277" s="155">
        <v>21766789</v>
      </c>
      <c r="L277" s="155"/>
      <c r="M277" s="155">
        <v>29361784358</v>
      </c>
      <c r="N277" s="155"/>
      <c r="O277" s="155">
        <v>-27349517632</v>
      </c>
      <c r="P277" s="155"/>
      <c r="Q277" s="155">
        <f t="shared" si="9"/>
        <v>2012266726</v>
      </c>
    </row>
    <row r="278" spans="1:17">
      <c r="A278" s="154" t="s">
        <v>155</v>
      </c>
      <c r="C278" s="155">
        <f>VLOOKUP(A278,' سهام'!$B$11:$V$309,15,0)</f>
        <v>17276537</v>
      </c>
      <c r="D278" s="155"/>
      <c r="E278" s="155">
        <f>VLOOKUP(A278,' سهام'!$B$11:$V$309,21,0)</f>
        <v>134470396769</v>
      </c>
      <c r="F278" s="155"/>
      <c r="G278" s="155">
        <v>-122277040229</v>
      </c>
      <c r="H278" s="155"/>
      <c r="I278" s="155">
        <f t="shared" si="8"/>
        <v>12193356540</v>
      </c>
      <c r="J278" s="156"/>
      <c r="K278" s="155">
        <v>17276537</v>
      </c>
      <c r="L278" s="155"/>
      <c r="M278" s="155">
        <v>134470396769</v>
      </c>
      <c r="N278" s="155"/>
      <c r="O278" s="155">
        <v>-139279044421</v>
      </c>
      <c r="P278" s="155"/>
      <c r="Q278" s="155">
        <f t="shared" si="9"/>
        <v>-4808647652</v>
      </c>
    </row>
    <row r="279" spans="1:17">
      <c r="A279" s="154" t="s">
        <v>424</v>
      </c>
      <c r="C279" s="155">
        <f>VLOOKUP(A279,' سهام'!$B$11:$V$309,15,0)</f>
        <v>496102</v>
      </c>
      <c r="D279" s="155"/>
      <c r="E279" s="155">
        <f>VLOOKUP(A279,' سهام'!$B$11:$V$309,21,0)</f>
        <v>10410400579</v>
      </c>
      <c r="F279" s="155"/>
      <c r="G279" s="155">
        <v>-10086870117</v>
      </c>
      <c r="H279" s="155"/>
      <c r="I279" s="155">
        <f t="shared" si="8"/>
        <v>323530462</v>
      </c>
      <c r="J279" s="156"/>
      <c r="K279" s="155">
        <v>496102</v>
      </c>
      <c r="L279" s="155"/>
      <c r="M279" s="155">
        <v>10410400579</v>
      </c>
      <c r="N279" s="155"/>
      <c r="O279" s="155">
        <v>-10086870117</v>
      </c>
      <c r="P279" s="155"/>
      <c r="Q279" s="155">
        <f t="shared" si="9"/>
        <v>323530462</v>
      </c>
    </row>
    <row r="280" spans="1:17">
      <c r="A280" s="154" t="s">
        <v>234</v>
      </c>
      <c r="C280" s="155">
        <f>VLOOKUP(A280,' سهام'!$B$11:$V$309,15,0)</f>
        <v>2520491</v>
      </c>
      <c r="D280" s="155"/>
      <c r="E280" s="155">
        <f>VLOOKUP(A280,' سهام'!$B$11:$V$309,21,0)</f>
        <v>20570106390</v>
      </c>
      <c r="F280" s="155"/>
      <c r="G280" s="155">
        <v>-18248170869</v>
      </c>
      <c r="H280" s="155"/>
      <c r="I280" s="155">
        <f t="shared" si="8"/>
        <v>2321935521</v>
      </c>
      <c r="J280" s="156"/>
      <c r="K280" s="155">
        <v>2520491</v>
      </c>
      <c r="L280" s="155"/>
      <c r="M280" s="155">
        <v>20570106390</v>
      </c>
      <c r="N280" s="155"/>
      <c r="O280" s="155">
        <v>-18741095710</v>
      </c>
      <c r="P280" s="155"/>
      <c r="Q280" s="155">
        <f t="shared" si="9"/>
        <v>1829010680</v>
      </c>
    </row>
    <row r="281" spans="1:17">
      <c r="A281" s="154" t="s">
        <v>85</v>
      </c>
      <c r="C281" s="155">
        <f>VLOOKUP(A281,' سهام'!$B$11:$V$309,15,0)</f>
        <v>1597921</v>
      </c>
      <c r="D281" s="155"/>
      <c r="E281" s="155">
        <f>VLOOKUP(A281,' سهام'!$B$11:$V$309,21,0)</f>
        <v>22619006393</v>
      </c>
      <c r="F281" s="155"/>
      <c r="G281" s="155">
        <v>-20369819218</v>
      </c>
      <c r="H281" s="155"/>
      <c r="I281" s="155">
        <f t="shared" si="8"/>
        <v>2249187175</v>
      </c>
      <c r="J281" s="156"/>
      <c r="K281" s="155">
        <v>1597921</v>
      </c>
      <c r="L281" s="155"/>
      <c r="M281" s="155">
        <v>22619006393</v>
      </c>
      <c r="N281" s="155"/>
      <c r="O281" s="155">
        <v>-21933378769</v>
      </c>
      <c r="P281" s="155"/>
      <c r="Q281" s="155">
        <f t="shared" si="9"/>
        <v>685627624</v>
      </c>
    </row>
    <row r="282" spans="1:17">
      <c r="A282" s="154" t="s">
        <v>159</v>
      </c>
      <c r="C282" s="155">
        <f>VLOOKUP(A282,' سهام'!$B$11:$V$309,15,0)</f>
        <v>19844880</v>
      </c>
      <c r="D282" s="155"/>
      <c r="E282" s="155">
        <f>VLOOKUP(A282,' سهام'!$B$11:$V$309,21,0)</f>
        <v>99225818912</v>
      </c>
      <c r="F282" s="155"/>
      <c r="G282" s="155">
        <v>-95596477453</v>
      </c>
      <c r="H282" s="155"/>
      <c r="I282" s="155">
        <f t="shared" si="8"/>
        <v>3629341459</v>
      </c>
      <c r="J282" s="156"/>
      <c r="K282" s="155">
        <v>19844880</v>
      </c>
      <c r="L282" s="155"/>
      <c r="M282" s="155">
        <v>99225818912</v>
      </c>
      <c r="N282" s="155"/>
      <c r="O282" s="155">
        <v>-92814607949</v>
      </c>
      <c r="P282" s="155"/>
      <c r="Q282" s="155">
        <f t="shared" si="9"/>
        <v>6411210963</v>
      </c>
    </row>
    <row r="283" spans="1:17">
      <c r="A283" s="154" t="s">
        <v>339</v>
      </c>
      <c r="C283" s="155">
        <f>VLOOKUP(A283,' سهام'!$B$11:$V$309,15,0)</f>
        <v>1036853</v>
      </c>
      <c r="D283" s="155"/>
      <c r="E283" s="155">
        <f>VLOOKUP(A283,' سهام'!$B$11:$V$309,21,0)</f>
        <v>23551123112</v>
      </c>
      <c r="F283" s="155"/>
      <c r="G283" s="155">
        <v>-20698350230</v>
      </c>
      <c r="H283" s="155"/>
      <c r="I283" s="155">
        <f t="shared" si="8"/>
        <v>2852772882</v>
      </c>
      <c r="J283" s="156"/>
      <c r="K283" s="155">
        <v>1036853</v>
      </c>
      <c r="L283" s="155"/>
      <c r="M283" s="155">
        <v>23551123112</v>
      </c>
      <c r="N283" s="155"/>
      <c r="O283" s="155">
        <v>-24742828540</v>
      </c>
      <c r="P283" s="155"/>
      <c r="Q283" s="155">
        <f t="shared" si="9"/>
        <v>-1191705428</v>
      </c>
    </row>
    <row r="284" spans="1:17">
      <c r="A284" s="154" t="s">
        <v>273</v>
      </c>
      <c r="C284" s="155">
        <f>VLOOKUP(A284,' سهام'!$B$11:$V$309,15,0)</f>
        <v>4158154</v>
      </c>
      <c r="D284" s="155"/>
      <c r="E284" s="155">
        <f>VLOOKUP(A284,' سهام'!$B$11:$V$309,21,0)</f>
        <v>23849792920</v>
      </c>
      <c r="F284" s="155"/>
      <c r="G284" s="155">
        <v>-21183031957</v>
      </c>
      <c r="H284" s="155"/>
      <c r="I284" s="155">
        <f t="shared" si="8"/>
        <v>2666760963</v>
      </c>
      <c r="J284" s="156"/>
      <c r="K284" s="155">
        <v>4158154</v>
      </c>
      <c r="L284" s="155"/>
      <c r="M284" s="155">
        <v>23849792920</v>
      </c>
      <c r="N284" s="155"/>
      <c r="O284" s="155">
        <v>-25088243520</v>
      </c>
      <c r="P284" s="155"/>
      <c r="Q284" s="155">
        <f t="shared" si="9"/>
        <v>-1238450600</v>
      </c>
    </row>
    <row r="285" spans="1:17">
      <c r="A285" s="154" t="s">
        <v>84</v>
      </c>
      <c r="C285" s="155">
        <f>VLOOKUP(A285,' سهام'!$B$11:$V$309,15,0)</f>
        <v>1405234</v>
      </c>
      <c r="D285" s="155"/>
      <c r="E285" s="155">
        <f>VLOOKUP(A285,' سهام'!$B$11:$V$309,21,0)</f>
        <v>35410726946</v>
      </c>
      <c r="F285" s="155"/>
      <c r="G285" s="155">
        <v>-31922111296</v>
      </c>
      <c r="H285" s="155"/>
      <c r="I285" s="155">
        <f t="shared" si="8"/>
        <v>3488615650</v>
      </c>
      <c r="J285" s="156"/>
      <c r="K285" s="155">
        <v>1405234</v>
      </c>
      <c r="L285" s="155"/>
      <c r="M285" s="155">
        <v>35410726946</v>
      </c>
      <c r="N285" s="155"/>
      <c r="O285" s="155">
        <v>-30186422456</v>
      </c>
      <c r="P285" s="155"/>
      <c r="Q285" s="155">
        <f t="shared" si="9"/>
        <v>5224304490</v>
      </c>
    </row>
    <row r="286" spans="1:17">
      <c r="A286" s="154" t="s">
        <v>338</v>
      </c>
      <c r="C286" s="155">
        <f>VLOOKUP(A286,' سهام'!$B$11:$V$309,15,0)</f>
        <v>457702</v>
      </c>
      <c r="D286" s="155"/>
      <c r="E286" s="155">
        <f>VLOOKUP(A286,' سهام'!$B$11:$V$309,21,0)</f>
        <v>25383260177</v>
      </c>
      <c r="F286" s="155"/>
      <c r="G286" s="155">
        <v>-22939957645</v>
      </c>
      <c r="H286" s="155"/>
      <c r="I286" s="155">
        <f t="shared" si="8"/>
        <v>2443302532</v>
      </c>
      <c r="J286" s="156"/>
      <c r="K286" s="155">
        <v>457702</v>
      </c>
      <c r="L286" s="155"/>
      <c r="M286" s="155">
        <v>25383260177</v>
      </c>
      <c r="N286" s="155"/>
      <c r="O286" s="155">
        <v>-23601642811</v>
      </c>
      <c r="P286" s="155"/>
      <c r="Q286" s="155">
        <f t="shared" si="9"/>
        <v>1781617366</v>
      </c>
    </row>
    <row r="287" spans="1:17">
      <c r="A287" s="154" t="s">
        <v>274</v>
      </c>
      <c r="C287" s="155">
        <f>VLOOKUP(A287,' سهام'!$B$11:$V$309,15,0)</f>
        <v>1685586</v>
      </c>
      <c r="D287" s="155"/>
      <c r="E287" s="155">
        <f>VLOOKUP(A287,' سهام'!$B$11:$V$309,21,0)</f>
        <v>64760268906</v>
      </c>
      <c r="F287" s="155"/>
      <c r="G287" s="155">
        <v>-63220064167</v>
      </c>
      <c r="H287" s="155"/>
      <c r="I287" s="155">
        <f t="shared" si="8"/>
        <v>1540204739</v>
      </c>
      <c r="J287" s="156"/>
      <c r="K287" s="155">
        <v>1685586</v>
      </c>
      <c r="L287" s="155"/>
      <c r="M287" s="155">
        <v>64760268906</v>
      </c>
      <c r="N287" s="155"/>
      <c r="O287" s="155">
        <v>-64961979928</v>
      </c>
      <c r="P287" s="155"/>
      <c r="Q287" s="155">
        <f t="shared" si="9"/>
        <v>-201711022</v>
      </c>
    </row>
    <row r="288" spans="1:17">
      <c r="A288" s="154" t="s">
        <v>317</v>
      </c>
      <c r="C288" s="155">
        <f>VLOOKUP(A288,' سهام'!$B$11:$V$309,15,0)</f>
        <v>14939985</v>
      </c>
      <c r="D288" s="155"/>
      <c r="E288" s="155">
        <f>VLOOKUP(A288,' سهام'!$B$11:$V$309,21,0)</f>
        <v>24251833387</v>
      </c>
      <c r="F288" s="155"/>
      <c r="G288" s="155">
        <v>-21383247218</v>
      </c>
      <c r="H288" s="155"/>
      <c r="I288" s="155">
        <f t="shared" si="8"/>
        <v>2868586169</v>
      </c>
      <c r="J288" s="156"/>
      <c r="K288" s="155">
        <v>14939985</v>
      </c>
      <c r="L288" s="155"/>
      <c r="M288" s="155">
        <v>24251833387</v>
      </c>
      <c r="N288" s="155"/>
      <c r="O288" s="155">
        <v>-24366721842</v>
      </c>
      <c r="P288" s="155"/>
      <c r="Q288" s="155">
        <f t="shared" si="9"/>
        <v>-114888455</v>
      </c>
    </row>
    <row r="289" spans="1:17">
      <c r="A289" s="154" t="s">
        <v>103</v>
      </c>
      <c r="C289" s="155">
        <f>VLOOKUP(A289,' سهام'!$B$11:$V$309,15,0)</f>
        <v>382643</v>
      </c>
      <c r="D289" s="155"/>
      <c r="E289" s="155">
        <f>VLOOKUP(A289,' سهام'!$B$11:$V$309,21,0)</f>
        <v>23887002020</v>
      </c>
      <c r="F289" s="155"/>
      <c r="G289" s="155">
        <v>-23203385642</v>
      </c>
      <c r="H289" s="155"/>
      <c r="I289" s="155">
        <f t="shared" si="8"/>
        <v>683616378</v>
      </c>
      <c r="J289" s="156"/>
      <c r="K289" s="155">
        <v>382643</v>
      </c>
      <c r="L289" s="155"/>
      <c r="M289" s="155">
        <v>23887002020</v>
      </c>
      <c r="N289" s="155"/>
      <c r="O289" s="155">
        <v>-19174263883</v>
      </c>
      <c r="P289" s="155"/>
      <c r="Q289" s="155">
        <f t="shared" si="9"/>
        <v>4712738137</v>
      </c>
    </row>
    <row r="290" spans="1:17">
      <c r="A290" s="154" t="s">
        <v>142</v>
      </c>
      <c r="C290" s="155">
        <f>VLOOKUP(A290,' سهام'!$B$11:$V$309,15,0)</f>
        <v>17608349</v>
      </c>
      <c r="D290" s="155"/>
      <c r="E290" s="155">
        <f>VLOOKUP(A290,' سهام'!$B$11:$V$309,21,0)</f>
        <v>67948894936</v>
      </c>
      <c r="F290" s="155"/>
      <c r="G290" s="155">
        <v>-63261120093</v>
      </c>
      <c r="H290" s="155"/>
      <c r="I290" s="155">
        <f t="shared" si="8"/>
        <v>4687774843</v>
      </c>
      <c r="J290" s="156"/>
      <c r="K290" s="155">
        <v>17608349</v>
      </c>
      <c r="L290" s="155"/>
      <c r="M290" s="155">
        <v>67948894936</v>
      </c>
      <c r="N290" s="155"/>
      <c r="O290" s="155">
        <v>-54016045796</v>
      </c>
      <c r="P290" s="155"/>
      <c r="Q290" s="155">
        <f t="shared" si="9"/>
        <v>13932849140</v>
      </c>
    </row>
    <row r="291" spans="1:17">
      <c r="A291" s="154" t="s">
        <v>199</v>
      </c>
      <c r="C291" s="155">
        <f>VLOOKUP(A291,' سهام'!$B$11:$V$309,15,0)</f>
        <v>50620613</v>
      </c>
      <c r="D291" s="155"/>
      <c r="E291" s="155">
        <f>VLOOKUP(A291,' سهام'!$B$11:$V$309,21,0)</f>
        <v>83530237789</v>
      </c>
      <c r="F291" s="155"/>
      <c r="G291" s="155">
        <v>-82711359309</v>
      </c>
      <c r="H291" s="155"/>
      <c r="I291" s="155">
        <f t="shared" si="8"/>
        <v>818878480</v>
      </c>
      <c r="J291" s="156"/>
      <c r="K291" s="155">
        <v>50620613</v>
      </c>
      <c r="L291" s="155"/>
      <c r="M291" s="155">
        <v>83530237789</v>
      </c>
      <c r="N291" s="155"/>
      <c r="O291" s="155">
        <v>-93412929623</v>
      </c>
      <c r="P291" s="155"/>
      <c r="Q291" s="155">
        <f t="shared" si="9"/>
        <v>-9882691834</v>
      </c>
    </row>
    <row r="292" spans="1:17">
      <c r="A292" s="154" t="s">
        <v>380</v>
      </c>
      <c r="C292" s="155">
        <f>VLOOKUP(A292,' سهام'!$B$11:$V$309,15,0)</f>
        <v>0</v>
      </c>
      <c r="D292" s="155"/>
      <c r="E292" s="155">
        <f>VLOOKUP(A292,' سهام'!$B$11:$V$309,21,0)</f>
        <v>0</v>
      </c>
      <c r="F292" s="155"/>
      <c r="G292" s="155">
        <v>5191788687</v>
      </c>
      <c r="H292" s="155"/>
      <c r="I292" s="155">
        <f t="shared" si="8"/>
        <v>5191788687</v>
      </c>
      <c r="J292" s="156"/>
      <c r="K292" s="155">
        <v>0</v>
      </c>
      <c r="L292" s="155"/>
      <c r="M292" s="155">
        <v>0</v>
      </c>
      <c r="N292" s="155"/>
      <c r="O292" s="155">
        <v>0</v>
      </c>
      <c r="P292" s="155"/>
      <c r="Q292" s="155">
        <f t="shared" si="9"/>
        <v>0</v>
      </c>
    </row>
    <row r="293" spans="1:17">
      <c r="A293" s="154" t="s">
        <v>145</v>
      </c>
      <c r="C293" s="155">
        <f>VLOOKUP(A293,' سهام'!$B$11:$V$309,15,0)</f>
        <v>3914914</v>
      </c>
      <c r="D293" s="155"/>
      <c r="E293" s="155">
        <f>VLOOKUP(A293,' سهام'!$B$11:$V$309,21,0)</f>
        <v>27747252468</v>
      </c>
      <c r="F293" s="155"/>
      <c r="G293" s="155">
        <v>-23116224359</v>
      </c>
      <c r="H293" s="155"/>
      <c r="I293" s="155">
        <f t="shared" si="8"/>
        <v>4631028109</v>
      </c>
      <c r="J293" s="156"/>
      <c r="K293" s="155">
        <v>3914914</v>
      </c>
      <c r="L293" s="155"/>
      <c r="M293" s="155">
        <v>27747252468</v>
      </c>
      <c r="N293" s="155"/>
      <c r="O293" s="155">
        <v>-24292682782</v>
      </c>
      <c r="P293" s="155"/>
      <c r="Q293" s="155">
        <f t="shared" si="9"/>
        <v>3454569686</v>
      </c>
    </row>
    <row r="294" spans="1:17">
      <c r="A294" s="154" t="s">
        <v>437</v>
      </c>
      <c r="C294" s="155">
        <f>VLOOKUP(A294,' سهام'!$B$11:$V$309,15,0)</f>
        <v>5743071</v>
      </c>
      <c r="D294" s="155"/>
      <c r="E294" s="155">
        <f>VLOOKUP(A294,' سهام'!$B$11:$V$309,21,0)</f>
        <v>12559579404</v>
      </c>
      <c r="F294" s="155"/>
      <c r="G294" s="155">
        <v>-12189005750</v>
      </c>
      <c r="H294" s="155"/>
      <c r="I294" s="155">
        <f t="shared" si="8"/>
        <v>370573654</v>
      </c>
      <c r="J294" s="156"/>
      <c r="K294" s="155">
        <v>5743071</v>
      </c>
      <c r="L294" s="155"/>
      <c r="M294" s="155">
        <v>12559579404</v>
      </c>
      <c r="N294" s="155"/>
      <c r="O294" s="155">
        <v>-12189005750</v>
      </c>
      <c r="P294" s="155"/>
      <c r="Q294" s="155">
        <f t="shared" si="9"/>
        <v>370573654</v>
      </c>
    </row>
    <row r="295" spans="1:17">
      <c r="A295" s="154" t="s">
        <v>318</v>
      </c>
      <c r="C295" s="155">
        <f>VLOOKUP(A295,' سهام'!$B$11:$V$309,15,0)</f>
        <v>3472532</v>
      </c>
      <c r="D295" s="155"/>
      <c r="E295" s="155">
        <f>VLOOKUP(A295,' سهام'!$B$11:$V$309,21,0)</f>
        <v>23058494507</v>
      </c>
      <c r="F295" s="155"/>
      <c r="G295" s="155">
        <v>-19157880915</v>
      </c>
      <c r="H295" s="155"/>
      <c r="I295" s="155">
        <f t="shared" si="8"/>
        <v>3900613592</v>
      </c>
      <c r="J295" s="156"/>
      <c r="K295" s="155">
        <v>3472532</v>
      </c>
      <c r="L295" s="155"/>
      <c r="M295" s="155">
        <v>23058494507</v>
      </c>
      <c r="N295" s="155"/>
      <c r="O295" s="155">
        <v>-25821993032</v>
      </c>
      <c r="P295" s="155"/>
      <c r="Q295" s="155">
        <f t="shared" si="9"/>
        <v>-2763498525</v>
      </c>
    </row>
    <row r="296" spans="1:17">
      <c r="A296" s="154" t="s">
        <v>227</v>
      </c>
      <c r="C296" s="155">
        <f>VLOOKUP(A296,' سهام'!$B$11:$V$309,15,0)</f>
        <v>358126</v>
      </c>
      <c r="D296" s="155"/>
      <c r="E296" s="155">
        <f>VLOOKUP(A296,' سهام'!$B$11:$V$309,21,0)</f>
        <v>4567417782</v>
      </c>
      <c r="F296" s="155"/>
      <c r="G296" s="155">
        <v>-3936045432</v>
      </c>
      <c r="H296" s="155"/>
      <c r="I296" s="155">
        <f t="shared" si="8"/>
        <v>631372350</v>
      </c>
      <c r="J296" s="156"/>
      <c r="K296" s="155">
        <v>358126</v>
      </c>
      <c r="L296" s="155"/>
      <c r="M296" s="155">
        <v>4567417782</v>
      </c>
      <c r="N296" s="155"/>
      <c r="O296" s="155">
        <v>-5012411718</v>
      </c>
      <c r="P296" s="155"/>
      <c r="Q296" s="155">
        <f t="shared" si="9"/>
        <v>-444993936</v>
      </c>
    </row>
    <row r="297" spans="1:17">
      <c r="A297" s="154" t="s">
        <v>277</v>
      </c>
      <c r="C297" s="155">
        <f>VLOOKUP(A297,' سهام'!$B$11:$V$309,15,0)</f>
        <v>3473414</v>
      </c>
      <c r="D297" s="155"/>
      <c r="E297" s="155">
        <f>VLOOKUP(A297,' سهام'!$B$11:$V$309,21,0)</f>
        <v>23029823738</v>
      </c>
      <c r="F297" s="155"/>
      <c r="G297" s="155">
        <v>-21081347943</v>
      </c>
      <c r="H297" s="155"/>
      <c r="I297" s="155">
        <f t="shared" si="8"/>
        <v>1948475795</v>
      </c>
      <c r="J297" s="156"/>
      <c r="K297" s="155">
        <v>3473414</v>
      </c>
      <c r="L297" s="155"/>
      <c r="M297" s="155">
        <v>23029823738</v>
      </c>
      <c r="N297" s="155"/>
      <c r="O297" s="155">
        <v>-20509318293</v>
      </c>
      <c r="P297" s="155"/>
      <c r="Q297" s="155">
        <f t="shared" si="9"/>
        <v>2520505445</v>
      </c>
    </row>
    <row r="298" spans="1:17">
      <c r="A298" s="154" t="s">
        <v>123</v>
      </c>
      <c r="C298" s="155">
        <f>VLOOKUP(A298,' سهام'!$B$11:$V$309,15,0)</f>
        <v>4735539</v>
      </c>
      <c r="D298" s="155"/>
      <c r="E298" s="155">
        <f>VLOOKUP(A298,' سهام'!$B$11:$V$309,21,0)</f>
        <v>21606794076</v>
      </c>
      <c r="F298" s="155"/>
      <c r="G298" s="155">
        <v>-19526058250</v>
      </c>
      <c r="H298" s="155"/>
      <c r="I298" s="155">
        <f t="shared" si="8"/>
        <v>2080735826</v>
      </c>
      <c r="J298" s="156"/>
      <c r="K298" s="155">
        <v>4735539</v>
      </c>
      <c r="L298" s="155"/>
      <c r="M298" s="155">
        <v>21606794076</v>
      </c>
      <c r="N298" s="155"/>
      <c r="O298" s="155">
        <v>-22101067142</v>
      </c>
      <c r="P298" s="155"/>
      <c r="Q298" s="155">
        <f t="shared" si="9"/>
        <v>-494273066</v>
      </c>
    </row>
    <row r="299" spans="1:17">
      <c r="A299" s="154" t="s">
        <v>364</v>
      </c>
      <c r="C299" s="155">
        <f>VLOOKUP(A299,' سهام'!$B$11:$V$309,15,0)</f>
        <v>3227473</v>
      </c>
      <c r="D299" s="155"/>
      <c r="E299" s="155">
        <f>VLOOKUP(A299,' سهام'!$B$11:$V$309,21,0)</f>
        <v>20212098078</v>
      </c>
      <c r="F299" s="155"/>
      <c r="G299" s="155">
        <v>-18527831613</v>
      </c>
      <c r="H299" s="155"/>
      <c r="I299" s="155">
        <f t="shared" si="8"/>
        <v>1684266465</v>
      </c>
      <c r="J299" s="156"/>
      <c r="K299" s="155">
        <v>3227473</v>
      </c>
      <c r="L299" s="155"/>
      <c r="M299" s="155">
        <v>20212098078</v>
      </c>
      <c r="N299" s="155"/>
      <c r="O299" s="155">
        <v>-19369336967</v>
      </c>
      <c r="P299" s="155"/>
      <c r="Q299" s="155">
        <f t="shared" si="9"/>
        <v>842761111</v>
      </c>
    </row>
    <row r="300" spans="1:17">
      <c r="A300" s="154" t="s">
        <v>97</v>
      </c>
      <c r="C300" s="155">
        <f>VLOOKUP(A300,' سهام'!$B$11:$V$309,15,0)</f>
        <v>1690604</v>
      </c>
      <c r="D300" s="155"/>
      <c r="E300" s="155">
        <f>VLOOKUP(A300,' سهام'!$B$11:$V$309,21,0)</f>
        <v>12183950572</v>
      </c>
      <c r="F300" s="155"/>
      <c r="G300" s="155">
        <v>-11612565305</v>
      </c>
      <c r="H300" s="155"/>
      <c r="I300" s="155">
        <f t="shared" si="8"/>
        <v>571385267</v>
      </c>
      <c r="J300" s="156"/>
      <c r="K300" s="155">
        <v>1690604</v>
      </c>
      <c r="L300" s="155"/>
      <c r="M300" s="155">
        <v>12183950572</v>
      </c>
      <c r="N300" s="155"/>
      <c r="O300" s="155">
        <v>-15461013137</v>
      </c>
      <c r="P300" s="155"/>
      <c r="Q300" s="155">
        <f t="shared" si="9"/>
        <v>-3277062565</v>
      </c>
    </row>
    <row r="301" spans="1:17">
      <c r="A301" s="154" t="s">
        <v>139</v>
      </c>
      <c r="C301" s="155">
        <f>VLOOKUP(A301,' سهام'!$B$11:$V$309,15,0)</f>
        <v>3933723</v>
      </c>
      <c r="D301" s="155"/>
      <c r="E301" s="155">
        <f>VLOOKUP(A301,' سهام'!$B$11:$V$309,21,0)</f>
        <v>28388903952</v>
      </c>
      <c r="F301" s="155"/>
      <c r="G301" s="155">
        <v>-23518593971</v>
      </c>
      <c r="H301" s="155"/>
      <c r="I301" s="155">
        <f t="shared" si="8"/>
        <v>4870309981</v>
      </c>
      <c r="J301" s="156"/>
      <c r="K301" s="155">
        <v>3933723</v>
      </c>
      <c r="L301" s="155"/>
      <c r="M301" s="155">
        <v>28388903952</v>
      </c>
      <c r="N301" s="155"/>
      <c r="O301" s="155">
        <v>-25575315967</v>
      </c>
      <c r="P301" s="155"/>
      <c r="Q301" s="155">
        <f t="shared" si="9"/>
        <v>2813587985</v>
      </c>
    </row>
    <row r="302" spans="1:17">
      <c r="A302" s="154" t="s">
        <v>425</v>
      </c>
      <c r="C302" s="155">
        <f>VLOOKUP(A302,' سهام'!$B$11:$V$309,15,0)</f>
        <v>1474881</v>
      </c>
      <c r="D302" s="155"/>
      <c r="E302" s="155">
        <f>VLOOKUP(A302,' سهام'!$B$11:$V$309,21,0)</f>
        <v>17915808701</v>
      </c>
      <c r="F302" s="155"/>
      <c r="G302" s="155">
        <v>-15160790881</v>
      </c>
      <c r="H302" s="155"/>
      <c r="I302" s="155">
        <f t="shared" si="8"/>
        <v>2755017820</v>
      </c>
      <c r="J302" s="156"/>
      <c r="K302" s="155">
        <v>1474881</v>
      </c>
      <c r="L302" s="155"/>
      <c r="M302" s="155">
        <v>17915808701</v>
      </c>
      <c r="N302" s="155"/>
      <c r="O302" s="155">
        <v>-15160790881</v>
      </c>
      <c r="P302" s="155"/>
      <c r="Q302" s="155">
        <f t="shared" si="9"/>
        <v>2755017820</v>
      </c>
    </row>
    <row r="303" spans="1:17">
      <c r="A303" s="154" t="s">
        <v>264</v>
      </c>
      <c r="C303" s="155">
        <f>VLOOKUP(A303,' سهام'!$B$11:$V$309,15,0)</f>
        <v>14352867</v>
      </c>
      <c r="D303" s="155"/>
      <c r="E303" s="155">
        <f>VLOOKUP(A303,' سهام'!$B$11:$V$309,21,0)</f>
        <v>34741283225</v>
      </c>
      <c r="F303" s="155"/>
      <c r="G303" s="155">
        <v>-29681420613</v>
      </c>
      <c r="H303" s="155"/>
      <c r="I303" s="155">
        <f t="shared" si="8"/>
        <v>5059862612</v>
      </c>
      <c r="J303" s="156"/>
      <c r="K303" s="155">
        <v>14352867</v>
      </c>
      <c r="L303" s="155"/>
      <c r="M303" s="155">
        <v>34741283225</v>
      </c>
      <c r="N303" s="155"/>
      <c r="O303" s="155">
        <v>-29532842227</v>
      </c>
      <c r="P303" s="155"/>
      <c r="Q303" s="155">
        <f t="shared" si="9"/>
        <v>5208440998</v>
      </c>
    </row>
    <row r="304" spans="1:17">
      <c r="A304" s="154" t="s">
        <v>319</v>
      </c>
      <c r="C304" s="155">
        <f>VLOOKUP(A304,' سهام'!$B$11:$V$309,15,0)</f>
        <v>4619307</v>
      </c>
      <c r="D304" s="155"/>
      <c r="E304" s="155">
        <f>VLOOKUP(A304,' سهام'!$B$11:$V$309,21,0)</f>
        <v>23367782790</v>
      </c>
      <c r="F304" s="155"/>
      <c r="G304" s="155">
        <v>-20676975024</v>
      </c>
      <c r="H304" s="155"/>
      <c r="I304" s="155">
        <f t="shared" si="8"/>
        <v>2690807766</v>
      </c>
      <c r="J304" s="156"/>
      <c r="K304" s="155">
        <v>4619307</v>
      </c>
      <c r="L304" s="155"/>
      <c r="M304" s="155">
        <v>23367782790</v>
      </c>
      <c r="N304" s="155"/>
      <c r="O304" s="155">
        <v>-25185112714</v>
      </c>
      <c r="P304" s="155"/>
      <c r="Q304" s="155">
        <f t="shared" si="9"/>
        <v>-1817329924</v>
      </c>
    </row>
    <row r="305" spans="1:17 16380:16380">
      <c r="A305" s="154" t="s">
        <v>228</v>
      </c>
      <c r="C305" s="155">
        <f>VLOOKUP(A305,' سهام'!$B$11:$V$309,15,0)</f>
        <v>4298389</v>
      </c>
      <c r="D305" s="155"/>
      <c r="E305" s="155">
        <f>VLOOKUP(A305,' سهام'!$B$11:$V$309,21,0)</f>
        <v>29525141878</v>
      </c>
      <c r="F305" s="155"/>
      <c r="G305" s="155">
        <v>-18100834159</v>
      </c>
      <c r="H305" s="155"/>
      <c r="I305" s="155">
        <f t="shared" si="8"/>
        <v>11424307719</v>
      </c>
      <c r="J305" s="156"/>
      <c r="K305" s="155">
        <v>4298389</v>
      </c>
      <c r="L305" s="155"/>
      <c r="M305" s="155">
        <v>29525141878</v>
      </c>
      <c r="N305" s="155"/>
      <c r="O305" s="155">
        <v>-36959837514</v>
      </c>
      <c r="P305" s="155"/>
      <c r="Q305" s="155">
        <f t="shared" si="9"/>
        <v>-7434695636</v>
      </c>
    </row>
    <row r="306" spans="1:17 16380:16380">
      <c r="A306" s="154" t="s">
        <v>112</v>
      </c>
      <c r="C306" s="155">
        <f>VLOOKUP(A306,' سهام'!$B$11:$V$309,15,0)</f>
        <v>4410725</v>
      </c>
      <c r="D306" s="155"/>
      <c r="E306" s="155">
        <f>VLOOKUP(A306,' سهام'!$B$11:$V$309,21,0)</f>
        <v>20957820076</v>
      </c>
      <c r="F306" s="155"/>
      <c r="G306" s="155">
        <v>-19910841717</v>
      </c>
      <c r="H306" s="155"/>
      <c r="I306" s="155">
        <f t="shared" si="8"/>
        <v>1046978359</v>
      </c>
      <c r="J306" s="156"/>
      <c r="K306" s="155">
        <v>4410725</v>
      </c>
      <c r="L306" s="155"/>
      <c r="M306" s="155">
        <v>20957820076</v>
      </c>
      <c r="N306" s="155"/>
      <c r="O306" s="155">
        <v>-20097286577</v>
      </c>
      <c r="P306" s="155"/>
      <c r="Q306" s="155">
        <f t="shared" si="9"/>
        <v>860533499</v>
      </c>
    </row>
    <row r="307" spans="1:17 16380:16380" ht="22.2" thickBot="1">
      <c r="A307" s="2" t="s">
        <v>2</v>
      </c>
      <c r="B307" s="2"/>
      <c r="D307" s="2"/>
      <c r="E307" s="157">
        <f>SUM(E8:E306)</f>
        <v>9178170850515</v>
      </c>
      <c r="F307" s="158"/>
      <c r="G307" s="157">
        <f>SUM(G8:G306)</f>
        <v>-8442269066299</v>
      </c>
      <c r="H307" s="158"/>
      <c r="I307" s="157">
        <f>SUM(I8:I306)</f>
        <v>735901784216</v>
      </c>
      <c r="J307" s="156"/>
      <c r="L307" s="158"/>
      <c r="M307" s="157">
        <f>SUM(M8:M306)</f>
        <v>9178170850515</v>
      </c>
      <c r="N307" s="158"/>
      <c r="O307" s="157">
        <f>SUM(O8:O306)</f>
        <v>-8845648081517</v>
      </c>
      <c r="P307" s="158"/>
      <c r="Q307" s="157">
        <f>SUM(Q8:Q306)</f>
        <v>332522768998</v>
      </c>
      <c r="XEZ307" s="12">
        <f>SUM(E307:XEY307)</f>
        <v>2136849106428</v>
      </c>
    </row>
    <row r="308" spans="1:17 16380:16380" ht="21.6" thickTop="1">
      <c r="A308" s="2"/>
      <c r="B308" s="2"/>
    </row>
    <row r="309" spans="1:17 16380:16380">
      <c r="A309" s="2"/>
      <c r="B309" s="2"/>
    </row>
    <row r="310" spans="1:17 16380:16380" s="27" customFormat="1" ht="18">
      <c r="A310" s="316" t="s">
        <v>210</v>
      </c>
      <c r="B310" s="317"/>
      <c r="C310" s="317"/>
      <c r="D310" s="317"/>
      <c r="E310" s="317"/>
      <c r="F310" s="317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8"/>
    </row>
    <row r="311" spans="1:17 16380:16380" s="22" customForma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 spans="1:17 16380:16380" s="24" customFormat="1">
      <c r="A312" s="155"/>
      <c r="B312" s="155"/>
      <c r="C312" s="155"/>
      <c r="D312" s="155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</row>
    <row r="313" spans="1:17 16380:16380" s="24" customFormat="1">
      <c r="A313" s="155"/>
      <c r="B313" s="155"/>
      <c r="C313" s="155"/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</row>
    <row r="314" spans="1:17 16380:16380" s="24" customFormat="1">
      <c r="A314" s="155"/>
      <c r="B314" s="155"/>
      <c r="C314" s="155"/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</row>
    <row r="315" spans="1:17 16380:16380" s="24" customFormat="1">
      <c r="A315" s="155"/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</row>
    <row r="316" spans="1:17 16380:16380">
      <c r="C316" s="11"/>
      <c r="K316" s="11"/>
    </row>
  </sheetData>
  <autoFilter ref="A7:Q307" xr:uid="{00000000-0009-0000-0000-000008000000}">
    <sortState xmlns:xlrd2="http://schemas.microsoft.com/office/spreadsheetml/2017/richdata2" ref="A8:Q189">
      <sortCondition ref="A7"/>
    </sortState>
  </autoFilter>
  <mergeCells count="7">
    <mergeCell ref="A310:Q310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2024-10-01T15:31:57Z</dcterms:modified>
</cp:coreProperties>
</file>